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B4295B6-CC9D-496C-952B-8D9F3E47BDCD}"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<sst xmlns="http://schemas.openxmlformats.org/spreadsheetml/2006/main" count="2913" uniqueCount="1119">
  <si>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</si>
  <si>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</si>
  <si>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</si>
  <si>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</si>
  <si>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</si>
  <si>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</si>
  <si>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</si>
  <si>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</si>
  <si>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</si>
  <si>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</si>
  <si>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</si>
  <si>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</si>
  <si>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</si>
  <si>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</si>
  <si>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</si>
  <si>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</si>
  <si>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</si>
  <si>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</si>
  <si>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</si>
  <si>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</si>
  <si>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</si>
  <si>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</si>
  <si>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</si>
  <si>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</si>
  <si>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</si>
  <si>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</si>
  <si>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</si>
  <si>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</si>
  <si>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</si>
  <si>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</si>
  <si>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</si>
  <si>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</si>
  <si>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</si>
  <si>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</si>
  <si>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</si>
  <si>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</si>
  <si>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</si>
  <si>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</si>
  <si>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</si>
  <si>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</si>
  <si>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</si>
  <si>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</si>
  <si>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</si>
  <si>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</si>
  <si>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</si>
  <si>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</si>
  <si>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</si>
  <si>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</si>
  <si>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</si>
  <si>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</si>
  <si>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</si>
  <si>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</si>
  <si>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</si>
  <si>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</si>
  <si>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</si>
  <si>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</si>
  <si>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</si>
  <si>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</si>
  <si>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</si>
  <si>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</si>
  <si>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</si>
  <si>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</si>
  <si>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</si>
  <si>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</si>
  <si>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</si>
  <si>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</si>
  <si>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</si>
  <si>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</si>
  <si>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</si>
  <si>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</si>
  <si>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</si>
  <si>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</si>
  <si>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</si>
  <si>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</si>
  <si>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</si>
  <si>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</si>
  <si>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</si>
  <si>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</si>
  <si>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</si>
  <si>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</si>
  <si>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</si>
  <si>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</si>
  <si>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</si>
  <si>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</si>
  <si>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</si>
  <si>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</si>
  <si>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</si>
  <si>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</si>
  <si>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</si>
  <si>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</si>
  <si>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</si>
  <si>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</si>
  <si>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</si>
  <si>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</si>
  <si>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</si>
  <si>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</si>
  <si>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</si>
  <si>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</si>
  <si>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</si>
  <si>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</si>
  <si>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</si>
  <si>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</si>
  <si>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</si>
  <si>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</si>
  <si>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</si>
  <si>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</si>
  <si>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</si>
  <si>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</si>
  <si>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</si>
  <si>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</si>
  <si>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</si>
  <si>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</si>
  <si>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</si>
  <si>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</si>
  <si>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</si>
  <si>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</si>
  <si>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</si>
  <si>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</si>
  <si>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</si>
  <si>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</si>
  <si>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</si>
  <si>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</si>
  <si>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</si>
  <si>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</si>
  <si>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</si>
  <si>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</si>
  <si>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</si>
  <si>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</si>
  <si>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</si>
  <si>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</si>
  <si>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</si>
  <si>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</si>
  <si>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</si>
  <si>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</si>
  <si>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</si>
  <si>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</si>
  <si>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</si>
  <si>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</si>
  <si>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</si>
  <si>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</si>
  <si>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</si>
  <si>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</si>
  <si>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</si>
  <si>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</si>
  <si>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</si>
  <si>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</si>
  <si>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</si>
  <si>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</si>
  <si>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</si>
  <si>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</si>
  <si>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</si>
  <si>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</si>
  <si>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</si>
  <si>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</si>
  <si>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</si>
  <si>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</si>
  <si>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</si>
  <si>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</si>
  <si>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</si>
  <si>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</si>
  <si>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</si>
  <si>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</si>
  <si>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</si>
  <si>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</si>
  <si>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</si>
  <si>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</si>
  <si>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</si>
  <si>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</si>
  <si>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</si>
  <si>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</si>
  <si>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</si>
  <si>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</si>
  <si>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</si>
  <si>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</si>
  <si>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</si>
  <si>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</si>
  <si>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</si>
  <si>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</si>
  <si>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</si>
  <si>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</si>
  <si>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</si>
  <si>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</si>
  <si>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</si>
  <si>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</si>
  <si>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</si>
  <si>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</si>
  <si>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</si>
  <si>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</si>
  <si>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</si>
  <si>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</si>
  <si>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</si>
  <si>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</si>
  <si>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</si>
  <si>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</si>
  <si>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</si>
  <si>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</si>
  <si>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</si>
  <si>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</si>
  <si>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</si>
  <si>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</si>
  <si>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</si>
  <si>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</si>
  <si>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</si>
  <si>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</si>
  <si>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</si>
  <si>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</si>
  <si>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</si>
  <si>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</si>
  <si>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</si>
  <si>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</si>
  <si>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</si>
  <si>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</si>
  <si>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</si>
  <si>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</si>
  <si>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</si>
  <si>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</si>
  <si>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</si>
  <si>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</si>
  <si>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</si>
  <si>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</si>
  <si>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</si>
  <si>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</si>
  <si>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</si>
  <si>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</si>
  <si>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</si>
  <si>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</si>
  <si>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</si>
  <si>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</si>
  <si>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</si>
  <si>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</si>
  <si>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</si>
  <si>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</si>
  <si>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</si>
  <si>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</si>
  <si>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</si>
  <si>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</si>
  <si>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</si>
  <si>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</si>
  <si>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</si>
  <si>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</si>
  <si>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</si>
  <si>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</si>
  <si>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</si>
  <si>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</si>
  <si>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</si>
  <si>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</si>
  <si>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</si>
  <si>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</si>
  <si>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</si>
  <si>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</si>
  <si>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</si>
  <si>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</si>
  <si>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</si>
  <si>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</si>
  <si>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</si>
  <si>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</si>
  <si>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</si>
  <si>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</si>
  <si>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</si>
  <si>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</si>
  <si>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</si>
  <si>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</si>
  <si>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</si>
  <si>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</si>
  <si>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</si>
  <si>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</si>
  <si>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</si>
  <si>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</si>
  <si>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</si>
  <si>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</si>
  <si>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</si>
  <si>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</si>
  <si>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</si>
  <si>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</si>
  <si>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</si>
  <si>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</si>
  <si>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</si>
  <si>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</si>
  <si>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</si>
  <si>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</si>
  <si>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</si>
  <si>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</si>
  <si>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</si>
  <si>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</si>
  <si>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</si>
  <si>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</si>
  <si>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</si>
  <si>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</si>
  <si>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</si>
  <si>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</si>
  <si>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</si>
  <si>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</si>
  <si>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</si>
  <si>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</si>
  <si>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</si>
  <si>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</si>
  <si>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</si>
  <si>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</si>
  <si>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</si>
  <si>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</si>
  <si>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</si>
  <si>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</si>
  <si>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</si>
  <si>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</si>
  <si>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</si>
  <si>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</si>
  <si>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</si>
  <si>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</si>
  <si>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</si>
  <si>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</si>
  <si>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</si>
  <si>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</si>
  <si>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</si>
  <si>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</si>
  <si>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</si>
  <si>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</si>
  <si>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</si>
  <si>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</si>
  <si>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</si>
  <si>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</si>
  <si>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</si>
  <si>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</si>
  <si>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</si>
  <si>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</si>
  <si>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</si>
  <si>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</si>
  <si>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</si>
  <si>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</si>
  <si>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</si>
  <si>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</si>
  <si>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</si>
  <si>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</si>
  <si>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</si>
  <si>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</si>
  <si>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</si>
  <si>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</si>
  <si>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</si>
  <si>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</si>
  <si>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</si>
  <si>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</si>
  <si>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</si>
  <si>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</si>
  <si>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</si>
  <si>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</si>
  <si>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</si>
  <si>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</si>
  <si>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</si>
  <si>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</si>
  <si>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</si>
  <si>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</si>
  <si>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</si>
  <si>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</si>
  <si>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</si>
  <si>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</si>
  <si>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</si>
  <si>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</si>
  <si>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</si>
  <si>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</si>
  <si>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</si>
  <si>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</si>
  <si>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</si>
  <si>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</si>
  <si>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</si>
  <si>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</si>
  <si>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</si>
  <si>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</si>
  <si>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</si>
  <si>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</si>
  <si>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</si>
  <si>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</si>
  <si>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</si>
  <si>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</si>
  <si>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</si>
  <si>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</si>
  <si>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</si>
  <si>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</si>
  <si>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</si>
  <si>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</si>
  <si>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</si>
  <si>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</si>
  <si>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</si>
  <si>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</si>
  <si>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</si>
  <si>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</si>
  <si>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</si>
  <si>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</si>
  <si>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</si>
  <si>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</si>
  <si>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</si>
  <si>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</si>
  <si>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</si>
  <si>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</si>
  <si>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</si>
  <si>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</si>
  <si>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</si>
  <si>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</si>
  <si>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</si>
  <si>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</si>
  <si>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</si>
  <si>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</si>
  <si>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</si>
  <si>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</si>
  <si>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</si>
  <si>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</si>
  <si>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</si>
  <si>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</si>
  <si>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</si>
  <si>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</si>
  <si>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</si>
  <si>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</si>
  <si>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</si>
  <si>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</si>
  <si>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</si>
  <si>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</si>
  <si>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</si>
  <si>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</si>
  <si>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</si>
  <si>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</si>
  <si>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</si>
  <si>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</si>
  <si>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</si>
  <si>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</si>
  <si>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</si>
  <si>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</si>
  <si>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</si>
  <si>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</si>
  <si>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</si>
  <si>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</si>
  <si>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</si>
  <si>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</si>
  <si>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</si>
  <si>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</si>
  <si>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</si>
  <si>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</si>
  <si>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</si>
  <si>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</si>
  <si>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</si>
  <si>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</si>
  <si>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</si>
  <si>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</si>
  <si>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</si>
  <si>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</si>
  <si>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</si>
  <si>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</si>
  <si>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</si>
  <si>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</si>
  <si>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</si>
  <si>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</si>
  <si>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</si>
  <si>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</si>
  <si>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</si>
  <si>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</si>
  <si>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</si>
  <si>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</si>
  <si>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</si>
  <si>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</si>
  <si>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</si>
  <si>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</si>
  <si>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</si>
  <si>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</si>
  <si>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</si>
  <si>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</si>
  <si>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</si>
  <si>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</si>
  <si>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</si>
  <si>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</si>
  <si>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</si>
  <si>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</si>
  <si>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</si>
  <si>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</si>
  <si>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</si>
  <si>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</si>
  <si>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</si>
  <si>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</si>
  <si>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</si>
  <si>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</si>
  <si>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</si>
  <si>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</si>
  <si>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</si>
  <si>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</si>
  <si>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</si>
  <si>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</si>
  <si>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</si>
  <si>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</si>
  <si>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</si>
  <si>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</si>
  <si>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</si>
  <si>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</si>
  <si>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</si>
  <si>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</si>
  <si>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</si>
  <si>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</si>
  <si>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</si>
  <si>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</si>
  <si>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</si>
  <si>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</si>
  <si>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</si>
  <si>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</si>
  <si>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</si>
  <si>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</si>
  <si>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</si>
  <si>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</si>
  <si>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</si>
  <si>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</si>
  <si>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</si>
  <si>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</si>
  <si>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</si>
  <si>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</si>
  <si>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</si>
  <si>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</si>
  <si>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</si>
  <si>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</si>
  <si>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</si>
  <si>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</si>
  <si>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</si>
  <si>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</si>
  <si>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</si>
  <si>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</si>
  <si>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</si>
  <si>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</si>
  <si>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</si>
  <si>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</si>
  <si>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</si>
  <si>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</si>
  <si>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</si>
  <si>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</si>
  <si>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</si>
  <si>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</si>
  <si>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</si>
  <si>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</si>
  <si>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</si>
  <si>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</si>
  <si>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</si>
  <si>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</si>
  <si>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</si>
  <si>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</si>
  <si>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</si>
  <si>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</si>
  <si>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</si>
  <si>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</si>
  <si>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</si>
  <si>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</si>
  <si>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</si>
  <si>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</si>
  <si>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</si>
  <si>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</si>
  <si>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</si>
  <si>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</si>
  <si>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</si>
  <si>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</si>
  <si>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</si>
  <si>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</si>
  <si>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</si>
  <si>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</si>
  <si>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</si>
  <si>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</si>
  <si>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</si>
  <si>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</si>
  <si>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</si>
  <si>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</si>
  <si>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</si>
  <si>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</si>
  <si>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</si>
  <si>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</si>
  <si>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</si>
  <si>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</si>
  <si>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</si>
  <si>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</si>
  <si>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</si>
  <si>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</si>
  <si>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</si>
  <si>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</si>
  <si>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</si>
  <si>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</si>
  <si>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</si>
  <si>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</si>
  <si>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</si>
  <si>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</si>
  <si>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</si>
  <si>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</si>
  <si>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</si>
  <si>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</si>
  <si>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</si>
  <si>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</si>
  <si>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</si>
  <si>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</si>
  <si>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</si>
  <si>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</si>
  <si>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</si>
  <si>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</si>
  <si>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</si>
  <si>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</si>
  <si>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</si>
  <si>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</si>
  <si>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</si>
  <si>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</si>
  <si>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</si>
  <si>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</si>
  <si>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</si>
  <si>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</si>
  <si>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</si>
  <si>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</si>
  <si>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</si>
  <si>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</si>
  <si>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</si>
  <si>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</si>
  <si>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</si>
  <si>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</si>
  <si>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</si>
  <si>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</si>
  <si>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</si>
  <si>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</si>
  <si>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</si>
  <si>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</si>
  <si>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</si>
  <si>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</si>
  <si>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</si>
  <si>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</si>
  <si>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</si>
  <si>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</si>
  <si>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</si>
  <si>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</si>
  <si>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</si>
  <si>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</si>
  <si>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</si>
  <si>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</si>
  <si>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</si>
  <si>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</si>
  <si>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</si>
  <si>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</si>
  <si>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</si>
  <si>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</si>
  <si>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</si>
  <si>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</si>
  <si>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</si>
  <si>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</si>
  <si>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</si>
  <si>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</si>
  <si>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</si>
  <si>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</si>
  <si>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</si>
  <si>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</si>
  <si>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</si>
  <si>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</si>
  <si>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</si>
  <si>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</si>
  <si>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</si>
  <si>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</si>
  <si>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</si>
  <si>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</si>
  <si>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</si>
  <si>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</si>
  <si>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</si>
  <si>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</si>
  <si>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</si>
  <si>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</si>
  <si>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</si>
  <si>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</si>
  <si>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</si>
  <si>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</si>
  <si>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</si>
  <si>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</si>
  <si>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</si>
  <si>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</si>
  <si>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</si>
  <si>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</si>
  <si>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</si>
  <si>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</si>
  <si>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</si>
  <si>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</si>
  <si>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</si>
  <si>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</si>
  <si>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</si>
  <si>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</si>
  <si>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</si>
  <si>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</si>
  <si>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</si>
  <si>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</si>
  <si>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</si>
  <si>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</si>
  <si>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</si>
  <si>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</si>
  <si>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</si>
  <si>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</si>
  <si>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</si>
  <si>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</si>
  <si>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</si>
  <si>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</si>
  <si>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</si>
  <si>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</si>
  <si>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</si>
  <si>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</si>
  <si>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</si>
  <si>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</si>
  <si>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</si>
  <si>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</si>
  <si>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</si>
  <si>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</si>
  <si>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</si>
  <si>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</si>
  <si>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</si>
  <si>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</si>
  <si>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</si>
  <si>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</si>
  <si>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</si>
  <si>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</si>
  <si>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</si>
  <si>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</si>
  <si>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</si>
  <si>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</si>
  <si>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</si>
  <si>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</si>
  <si>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</si>
  <si>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</si>
  <si>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</si>
  <si>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</si>
  <si>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</si>
  <si>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</si>
  <si>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</si>
  <si>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</si>
  <si>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</si>
  <si>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</si>
  <si>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</si>
  <si>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</si>
  <si>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</si>
  <si>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</si>
  <si>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</si>
  <si>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</si>
  <si>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</si>
  <si>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</si>
  <si>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</si>
  <si>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</si>
  <si>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</si>
  <si>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</si>
  <si>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</si>
  <si>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</si>
  <si>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</si>
  <si>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</si>
  <si>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</si>
  <si>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</si>
  <si>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</si>
  <si>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</si>
  <si>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</si>
  <si>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</si>
  <si>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</si>
  <si>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</si>
  <si>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</si>
  <si>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</si>
  <si>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</si>
  <si>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</si>
  <si>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</si>
  <si>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</si>
  <si>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</si>
  <si>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</si>
  <si>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</si>
  <si>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</si>
  <si>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</si>
  <si>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</si>
  <si>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</si>
  <si>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</si>
  <si>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</si>
  <si>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</si>
  <si>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</si>
  <si>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</si>
  <si>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</si>
  <si>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</si>
  <si>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</si>
  <si>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</si>
  <si>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</si>
  <si>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</si>
  <si>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</si>
  <si>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</si>
  <si>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</si>
  <si>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</si>
  <si>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</si>
  <si>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</si>
  <si>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</si>
  <si>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</si>
  <si>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</si>
  <si>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</si>
  <si>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</si>
  <si>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</si>
  <si>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</si>
  <si>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</si>
  <si>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</si>
  <si>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</si>
  <si>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</si>
  <si>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</si>
  <si>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</si>
  <si>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</si>
  <si>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</si>
  <si>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</si>
  <si>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</si>
  <si>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</si>
  <si>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</si>
  <si>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</si>
  <si>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</si>
  <si>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</si>
  <si>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</si>
  <si>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</si>
  <si>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</si>
  <si>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</si>
  <si>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</si>
  <si>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</si>
  <si>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</si>
  <si>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</si>
  <si>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</si>
  <si>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</si>
  <si>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</si>
  <si>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</si>
  <si>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</si>
  <si>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</si>
  <si>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</si>
  <si>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</si>
  <si>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</si>
  <si>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</si>
  <si>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</si>
  <si>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</si>
  <si>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</si>
  <si>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</si>
  <si>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</si>
  <si>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</si>
  <si>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</si>
  <si>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</si>
  <si>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</si>
  <si>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</si>
  <si>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</si>
  <si>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</si>
  <si>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</si>
  <si>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</si>
  <si>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</si>
  <si>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</si>
  <si>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</si>
  <si>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</si>
  <si>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</si>
  <si>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</si>
  <si>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</si>
  <si>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</si>
  <si>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</si>
  <si>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</si>
  <si>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</si>
  <si>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</si>
  <si>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</si>
  <si>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</si>
  <si>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</si>
  <si>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</si>
  <si>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</si>
  <si>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</si>
  <si>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</si>
  <si>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</si>
  <si>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</si>
  <si>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</si>
  <si>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</si>
  <si>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</si>
  <si>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</si>
  <si>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</si>
  <si>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</si>
  <si>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</si>
  <si>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</si>
  <si>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</si>
  <si>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</si>
  <si>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</si>
  <si>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</si>
  <si>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</si>
  <si>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</si>
  <si>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</si>
  <si>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</si>
  <si>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</si>
  <si>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</si>
  <si>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</si>
  <si>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</si>
  <si>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</si>
  <si>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</si>
  <si>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</si>
  <si>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</si>
  <si>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</si>
  <si>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</si>
  <si>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</si>
  <si>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</si>
  <si>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</si>
  <si>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</si>
  <si>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</si>
  <si>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</si>
  <si>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</si>
  <si>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</si>
  <si>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</si>
  <si>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</si>
  <si>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</si>
  <si>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</si>
  <si>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</si>
  <si>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</si>
  <si>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</si>
  <si>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</si>
  <si>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</si>
  <si>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</si>
  <si>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</si>
  <si>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</si>
  <si>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</si>
  <si>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</si>
  <si>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</si>
  <si>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</si>
  <si>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</si>
  <si>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</si>
  <si>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</si>
  <si>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</si>
  <si>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</si>
  <si>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</si>
  <si>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</si>
  <si>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</si>
  <si>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</si>
  <si>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</si>
  <si>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</si>
  <si>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</si>
  <si>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</si>
  <si>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</si>
  <si>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</si>
  <si>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</si>
  <si>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</si>
  <si>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</si>
  <si>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</si>
  <si>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</si>
  <si>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</si>
  <si>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</si>
  <si>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</si>
  <si>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</si>
  <si>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</si>
  <si>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</si>
  <si>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</si>
  <si>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</si>
  <si>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</si>
  <si>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</si>
  <si>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</si>
  <si>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</si>
  <si>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</si>
  <si>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</si>
  <si>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</si>
  <si>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</si>
  <si>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</si>
  <si>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</si>
  <si>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</si>
  <si>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</si>
  <si>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</si>
  <si>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</si>
  <si>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</si>
  <si>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</si>
  <si>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</si>
  <si>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</si>
  <si>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</si>
  <si>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</si>
  <si>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</si>
  <si>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</si>
  <si>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</si>
  <si>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</si>
  <si>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</si>
  <si>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</si>
  <si>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</si>
  <si>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</si>
  <si>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</si>
  <si>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</si>
  <si>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</si>
  <si>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</si>
  <si>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</si>
  <si>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</si>
  <si>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</si>
  <si>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</si>
  <si>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</si>
  <si>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</si>
  <si>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</si>
  <si>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</si>
  <si>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</si>
  <si>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</si>
  <si>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</si>
  <si>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</si>
  <si>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</si>
  <si>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</si>
  <si>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</si>
  <si>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</si>
  <si>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</si>
  <si>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</si>
  <si>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</si>
  <si>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</si>
  <si>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</si>
  <si>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</si>
  <si>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</si>
  <si>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</si>
  <si>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</si>
  <si>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</si>
  <si>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</si>
  <si>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</si>
  <si>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</si>
  <si>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</si>
  <si>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</si>
  <si>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</si>
  <si>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</si>
  <si>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</si>
  <si>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</si>
  <si>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</si>
  <si>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</si>
  <si>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</si>
  <si>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</si>
  <si>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</si>
  <si>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</si>
  <si>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</si>
  <si>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</si>
  <si>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</si>
  <si>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</si>
  <si>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</si>
  <si>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</si>
  <si>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</si>
  <si>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</si>
  <si>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</si>
  <si>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</si>
  <si>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</si>
  <si>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</si>
  <si>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</si>
  <si>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</si>
  <si>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</si>
  <si>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</si>
  <si>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</si>
  <si>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</si>
  <si>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</si>
  <si>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</si>
  <si>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</si>
  <si>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</si>
  <si>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</si>
  <si>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</si>
  <si>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</si>
  <si>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</si>
  <si>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</si>
  <si>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</si>
  <si>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</si>
  <si>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</si>
  <si>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</si>
  <si>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</si>
  <si>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</si>
  <si>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</si>
  <si>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</si>
  <si>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</si>
  <si>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</si>
  <si>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</si>
  <si>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</si>
  <si>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</si>
  <si>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</si>
  <si>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</si>
  <si>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</si>
  <si>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</si>
  <si>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</si>
  <si>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</si>
  <si>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</si>
  <si>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</si>
  <si>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</si>
  <si>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</si>
  <si>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</si>
  <si>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</si>
  <si>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</si>
  <si>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</si>
  <si>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</si>
  <si>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</si>
  <si>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</si>
  <si>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</si>
  <si>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</si>
  <si>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</si>
  <si>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</si>
  <si>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</si>
  <si>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</si>
  <si>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</si>
  <si>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</si>
  <si>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</si>
  <si>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</si>
  <si>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</si>
  <si>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</si>
  <si>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</si>
  <si>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</si>
  <si>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</si>
  <si>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</si>
  <si>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</si>
  <si>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</si>
  <si>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</si>
  <si>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</si>
  <si>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</si>
  <si>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</si>
  <si>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</si>
  <si>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</si>
  <si>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</si>
  <si>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</si>
  <si>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</si>
  <si>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</si>
  <si>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</si>
  <si>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</si>
  <si>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</si>
  <si>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</si>
  <si>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</si>
  <si>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</si>
  <si>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</si>
  <si>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</si>
  <si>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</si>
  <si>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</si>
  <si>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</si>
  <si>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</si>
  <si>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</si>
  <si>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</si>
  <si>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</si>
  <si>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</si>
  <si>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</si>
  <si>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</si>
  <si>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</si>
  <si>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</si>
  <si>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</si>
  <si>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</si>
  <si>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</si>
  <si>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</si>
  <si>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</si>
  <si>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</si>
  <si>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</si>
  <si>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</si>
  <si>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Dire Bat</t>
  </si>
  <si>
    <t>OD Round 28</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</si>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</sst>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1"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2" fillId="12" borderId="6" xfId="0" applyFont="1" applyFill="1" applyBorder="1"/>
    <xf numFmtId="0" fontId="22"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2"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3"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2"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2" fillId="0" borderId="0" xfId="0" applyFont="1"/>
    <xf numFmtId="0" fontId="25" fillId="0" borderId="0" xfId="0" applyFont="1"/>
    <xf numFmtId="0" fontId="22" fillId="0" borderId="0" xfId="0" applyFont="1" applyAlignment="1">
      <alignment horizontal="center"/>
    </xf>
    <xf numFmtId="0" fontId="26" fillId="0" borderId="0" xfId="0" applyFont="1"/>
    <xf numFmtId="2" fontId="22" fillId="0" borderId="0" xfId="0" applyNumberFormat="1" applyFont="1"/>
    <xf numFmtId="0" fontId="22" fillId="0" borderId="0" xfId="0" applyFont="1" applyBorder="1"/>
    <xf numFmtId="0" fontId="27"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0"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0"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1" fillId="27" borderId="0" xfId="0" applyFont="1" applyFill="1" applyBorder="1" applyAlignment="1">
      <alignment horizontal="right"/>
    </xf>
    <xf numFmtId="0" fontId="31" fillId="27" borderId="0" xfId="0" quotePrefix="1" applyFont="1" applyFill="1" applyBorder="1" applyAlignment="1">
      <alignment horizontal="center" vertical="center"/>
    </xf>
    <xf numFmtId="0" fontId="31"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2"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0"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0" fillId="0" borderId="0" xfId="0" applyFont="1" applyBorder="1" applyAlignment="1">
      <alignment horizontal="center"/>
    </xf>
    <xf numFmtId="0" fontId="33" fillId="0" borderId="0" xfId="0" applyFont="1" applyBorder="1" applyAlignment="1">
      <alignment horizontal="center"/>
    </xf>
    <xf numFmtId="49" fontId="34"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29" fillId="0" borderId="0" xfId="0" applyFont="1" applyAlignment="1">
      <alignment horizontal="center"/>
    </xf>
    <xf numFmtId="0" fontId="3" fillId="0" borderId="0" xfId="0" applyFont="1" applyAlignment="1">
      <alignment horizontal="center"/>
    </xf>
    <xf numFmtId="0" fontId="32"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2" fillId="0" borderId="0" xfId="0" applyFont="1" applyBorder="1" applyAlignment="1">
      <alignment horizontal="center"/>
    </xf>
    <xf numFmtId="0" fontId="32"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0"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0" fillId="0" borderId="0" xfId="0" applyNumberFormat="1" applyFont="1" applyBorder="1" applyAlignment="1">
      <alignment horizontal="right"/>
    </xf>
    <xf numFmtId="173" fontId="30"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1" fillId="27" borderId="8" xfId="0" applyFont="1" applyFill="1" applyBorder="1" applyAlignment="1">
      <alignment horizontal="right"/>
    </xf>
    <xf numFmtId="0" fontId="31"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0"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4" fillId="0" borderId="0" xfId="0" applyFont="1" applyAlignment="1"/>
    <xf numFmtId="0" fontId="22"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28" fillId="0" borderId="28" xfId="0" applyFont="1" applyFill="1" applyBorder="1" applyAlignment="1">
      <alignment horizontal="center" vertical="center" wrapText="1"/>
    </xf>
    <xf numFmtId="0" fontId="28" fillId="0" borderId="19" xfId="0" applyFont="1" applyFill="1" applyBorder="1" applyAlignment="1">
      <alignment horizontal="center" vertical="center" wrapText="1"/>
    </xf>
    <xf numFmtId="0" fontId="28" fillId="0" borderId="29" xfId="0" applyFont="1" applyFill="1" applyBorder="1" applyAlignment="1">
      <alignment horizontal="center" vertical="center" wrapText="1"/>
    </xf>
    <xf numFmtId="0" fontId="28" fillId="0" borderId="17" xfId="0" applyFont="1" applyFill="1" applyBorder="1" applyAlignment="1">
      <alignment horizontal="center" vertical="center" wrapText="1"/>
    </xf>
    <xf numFmtId="0" fontId="28" fillId="0" borderId="0" xfId="0" applyFont="1" applyFill="1" applyBorder="1" applyAlignment="1">
      <alignment horizontal="center" vertical="center" wrapText="1"/>
    </xf>
    <xf numFmtId="0" fontId="28" fillId="0" borderId="23" xfId="0" applyFont="1" applyFill="1" applyBorder="1" applyAlignment="1">
      <alignment horizontal="center" vertical="center" wrapText="1"/>
    </xf>
    <xf numFmtId="0" fontId="28" fillId="0" borderId="38" xfId="0" applyFont="1" applyFill="1" applyBorder="1" applyAlignment="1">
      <alignment horizontal="center" vertical="center" wrapText="1"/>
    </xf>
    <xf numFmtId="0" fontId="28" fillId="0" borderId="33" xfId="0" applyFont="1" applyFill="1" applyBorder="1" applyAlignment="1">
      <alignment horizontal="center" vertical="center" wrapText="1"/>
    </xf>
    <xf numFmtId="0" fontId="28" fillId="0" borderId="39" xfId="0" applyFont="1" applyFill="1" applyBorder="1" applyAlignment="1">
      <alignment horizontal="center" vertical="center" wrapText="1"/>
    </xf>
    <xf numFmtId="0" fontId="20"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0"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vertical="center" wrapText="1"/>
    </xf>
    <xf numFmtId="0" fontId="19" fillId="2" borderId="0" xfId="0" applyFont="1" applyFill="1" applyBorder="1" applyAlignment="1">
      <alignment vertical="center" wrapText="1"/>
    </xf>
    <xf numFmtId="0" fontId="19" fillId="2" borderId="23" xfId="0" applyFont="1" applyFill="1" applyBorder="1" applyAlignment="1">
      <alignment vertical="center" wrapText="1"/>
    </xf>
    <xf numFmtId="0" fontId="19" fillId="2" borderId="32" xfId="0" applyFont="1" applyFill="1" applyBorder="1" applyAlignment="1">
      <alignment vertical="center" wrapText="1"/>
    </xf>
    <xf numFmtId="0" fontId="19" fillId="2" borderId="33" xfId="0" applyFont="1" applyFill="1" applyBorder="1" applyAlignment="1">
      <alignment vertical="center" wrapText="1"/>
    </xf>
    <xf numFmtId="0" fontId="19" fillId="2" borderId="39" xfId="0" applyFont="1" applyFill="1" applyBorder="1" applyAlignment="1">
      <alignment vertical="center"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0"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0"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9500+OFFSET(TblTech[[#This Row],[Sum of tech]],-1,0)*100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0" t="s">
        <v>457</v>
      </c>
      <c r="B1" s="550"/>
      <c r="C1" s="550"/>
      <c r="D1" s="550"/>
      <c r="E1" s="550"/>
      <c r="F1" s="550"/>
      <c r="G1" s="550"/>
      <c r="H1" s="550"/>
      <c r="I1" s="550"/>
      <c r="J1" s="550"/>
      <c r="K1" s="550"/>
      <c r="L1" s="551"/>
      <c r="M1" s="558" t="s">
        <v>1071</v>
      </c>
      <c r="N1" s="559"/>
      <c r="O1" s="560"/>
    </row>
    <row r="2" spans="1:15" s="48" customFormat="1" ht="12.75" customHeight="1" x14ac:dyDescent="0.2">
      <c r="A2" s="585" t="s">
        <v>1117</v>
      </c>
      <c r="B2" s="586"/>
      <c r="C2" s="586"/>
      <c r="D2" s="586"/>
      <c r="E2" s="586"/>
      <c r="F2" s="586"/>
      <c r="G2" s="586"/>
      <c r="H2" s="586"/>
      <c r="I2" s="586"/>
      <c r="J2" s="586"/>
      <c r="K2" s="586"/>
      <c r="L2" s="587"/>
      <c r="M2" s="573" t="s">
        <v>1118</v>
      </c>
      <c r="N2" s="574"/>
      <c r="O2" s="575"/>
    </row>
    <row r="3" spans="1:15" s="48" customFormat="1" x14ac:dyDescent="0.2">
      <c r="A3" s="585"/>
      <c r="B3" s="586"/>
      <c r="C3" s="586"/>
      <c r="D3" s="586"/>
      <c r="E3" s="586"/>
      <c r="F3" s="586"/>
      <c r="G3" s="586"/>
      <c r="H3" s="586"/>
      <c r="I3" s="586"/>
      <c r="J3" s="586"/>
      <c r="K3" s="586"/>
      <c r="L3" s="587"/>
      <c r="M3" s="573"/>
      <c r="N3" s="574"/>
      <c r="O3" s="575"/>
    </row>
    <row r="4" spans="1:15" s="48" customFormat="1" x14ac:dyDescent="0.2">
      <c r="A4" s="585"/>
      <c r="B4" s="586"/>
      <c r="C4" s="586"/>
      <c r="D4" s="586"/>
      <c r="E4" s="586"/>
      <c r="F4" s="586"/>
      <c r="G4" s="586"/>
      <c r="H4" s="586"/>
      <c r="I4" s="586"/>
      <c r="J4" s="586"/>
      <c r="K4" s="586"/>
      <c r="L4" s="587"/>
      <c r="M4" s="573"/>
      <c r="N4" s="574"/>
      <c r="O4" s="575"/>
    </row>
    <row r="5" spans="1:15" s="48" customFormat="1" x14ac:dyDescent="0.2">
      <c r="A5" s="585"/>
      <c r="B5" s="586"/>
      <c r="C5" s="586"/>
      <c r="D5" s="586"/>
      <c r="E5" s="586"/>
      <c r="F5" s="586"/>
      <c r="G5" s="586"/>
      <c r="H5" s="586"/>
      <c r="I5" s="586"/>
      <c r="J5" s="586"/>
      <c r="K5" s="586"/>
      <c r="L5" s="587"/>
      <c r="M5" s="573"/>
      <c r="N5" s="574"/>
      <c r="O5" s="575"/>
    </row>
    <row r="6" spans="1:15" s="48" customFormat="1" x14ac:dyDescent="0.2">
      <c r="A6" s="585"/>
      <c r="B6" s="586"/>
      <c r="C6" s="586"/>
      <c r="D6" s="586"/>
      <c r="E6" s="586"/>
      <c r="F6" s="586"/>
      <c r="G6" s="586"/>
      <c r="H6" s="586"/>
      <c r="I6" s="586"/>
      <c r="J6" s="586"/>
      <c r="K6" s="586"/>
      <c r="L6" s="587"/>
      <c r="M6" s="573"/>
      <c r="N6" s="574"/>
      <c r="O6" s="575"/>
    </row>
    <row r="7" spans="1:15" s="48" customFormat="1" ht="13.5" thickBot="1" x14ac:dyDescent="0.25">
      <c r="A7" s="588"/>
      <c r="B7" s="589"/>
      <c r="C7" s="589"/>
      <c r="D7" s="589"/>
      <c r="E7" s="589"/>
      <c r="F7" s="589"/>
      <c r="G7" s="589"/>
      <c r="H7" s="589"/>
      <c r="I7" s="589"/>
      <c r="J7" s="589"/>
      <c r="K7" s="589"/>
      <c r="L7" s="590"/>
      <c r="M7" s="573"/>
      <c r="N7" s="574"/>
      <c r="O7" s="575"/>
    </row>
    <row r="8" spans="1:15" s="48" customFormat="1" ht="15.75" x14ac:dyDescent="0.2">
      <c r="A8" s="552" t="s">
        <v>456</v>
      </c>
      <c r="B8" s="553"/>
      <c r="C8" s="553"/>
      <c r="D8" s="553"/>
      <c r="E8" s="553"/>
      <c r="F8" s="553"/>
      <c r="G8" s="553"/>
      <c r="H8" s="553"/>
      <c r="I8" s="554"/>
      <c r="J8" s="561" t="s">
        <v>1116</v>
      </c>
      <c r="K8" s="562"/>
      <c r="L8" s="563"/>
      <c r="M8" s="576"/>
      <c r="N8" s="577"/>
      <c r="O8" s="578"/>
    </row>
    <row r="9" spans="1:15" s="48" customFormat="1" ht="12.75" customHeight="1" x14ac:dyDescent="0.2">
      <c r="A9" s="555" t="s">
        <v>1070</v>
      </c>
      <c r="B9" s="556"/>
      <c r="C9" s="556"/>
      <c r="D9" s="556"/>
      <c r="E9" s="556"/>
      <c r="F9" s="556"/>
      <c r="G9" s="556"/>
      <c r="H9" s="556"/>
      <c r="I9" s="556"/>
      <c r="J9" s="564"/>
      <c r="K9" s="565"/>
      <c r="L9" s="566"/>
      <c r="M9" s="576"/>
      <c r="N9" s="577"/>
      <c r="O9" s="578"/>
    </row>
    <row r="10" spans="1:15" s="48" customFormat="1" ht="12.75" customHeight="1" x14ac:dyDescent="0.2">
      <c r="A10" s="555"/>
      <c r="B10" s="556"/>
      <c r="C10" s="556"/>
      <c r="D10" s="556"/>
      <c r="E10" s="556"/>
      <c r="F10" s="556"/>
      <c r="G10" s="556"/>
      <c r="H10" s="556"/>
      <c r="I10" s="556"/>
      <c r="J10" s="564"/>
      <c r="K10" s="565"/>
      <c r="L10" s="566"/>
      <c r="M10" s="576"/>
      <c r="N10" s="577"/>
      <c r="O10" s="578"/>
    </row>
    <row r="11" spans="1:15" s="48" customFormat="1" ht="12.75" customHeight="1" x14ac:dyDescent="0.2">
      <c r="A11" s="555"/>
      <c r="B11" s="556"/>
      <c r="C11" s="556"/>
      <c r="D11" s="556"/>
      <c r="E11" s="556"/>
      <c r="F11" s="556"/>
      <c r="G11" s="556"/>
      <c r="H11" s="556"/>
      <c r="I11" s="556"/>
      <c r="J11" s="564"/>
      <c r="K11" s="565"/>
      <c r="L11" s="566"/>
      <c r="M11" s="576"/>
      <c r="N11" s="577"/>
      <c r="O11" s="578"/>
    </row>
    <row r="12" spans="1:15" s="48" customFormat="1" ht="28.5" customHeight="1" thickBot="1" x14ac:dyDescent="0.25">
      <c r="A12" s="555"/>
      <c r="B12" s="556"/>
      <c r="C12" s="556"/>
      <c r="D12" s="556"/>
      <c r="E12" s="556"/>
      <c r="F12" s="556"/>
      <c r="G12" s="556"/>
      <c r="H12" s="556"/>
      <c r="I12" s="556"/>
      <c r="J12" s="567"/>
      <c r="K12" s="568"/>
      <c r="L12" s="569"/>
      <c r="M12" s="579"/>
      <c r="N12" s="580"/>
      <c r="O12" s="581"/>
    </row>
    <row r="13" spans="1:15" s="48" customFormat="1" ht="25.5" customHeight="1" thickBot="1" x14ac:dyDescent="0.25">
      <c r="A13" s="582" t="s">
        <v>262</v>
      </c>
      <c r="B13" s="583"/>
      <c r="C13" s="584"/>
      <c r="D13" s="584"/>
      <c r="E13" s="584"/>
      <c r="F13" s="584"/>
      <c r="G13" s="584"/>
      <c r="H13" s="584"/>
      <c r="I13" s="584"/>
      <c r="J13" s="584"/>
      <c r="K13" s="584"/>
      <c r="L13" s="584"/>
      <c r="M13" s="584"/>
      <c r="N13" s="584"/>
      <c r="O13" s="584"/>
    </row>
    <row r="14" spans="1:15" s="58" customFormat="1" ht="12.75" customHeight="1" x14ac:dyDescent="0.2">
      <c r="A14" s="49" t="s">
        <v>28</v>
      </c>
      <c r="B14" s="168" t="s">
        <v>89</v>
      </c>
      <c r="C14" s="50"/>
      <c r="D14" s="51" t="s">
        <v>328</v>
      </c>
      <c r="E14" s="51" t="s">
        <v>794</v>
      </c>
      <c r="F14" s="52"/>
      <c r="G14" s="52"/>
      <c r="H14" s="53" t="s">
        <v>495</v>
      </c>
      <c r="I14" s="54" t="s">
        <v>212</v>
      </c>
      <c r="J14" s="55"/>
      <c r="K14" s="56"/>
      <c r="L14" s="52"/>
      <c r="M14" s="52"/>
      <c r="N14" s="52"/>
      <c r="O14" s="57"/>
    </row>
    <row r="15" spans="1:15" s="48" customFormat="1" ht="12.75" customHeight="1" x14ac:dyDescent="0.2">
      <c r="A15" s="59" t="s">
        <v>454</v>
      </c>
      <c r="B15" s="169">
        <v>44618</v>
      </c>
      <c r="D15" s="59" t="s">
        <v>329</v>
      </c>
      <c r="E15" s="60">
        <f>B15+(1+B16-1)/24+B18-0/24</f>
        <v>44618</v>
      </c>
      <c r="H15" s="59" t="s">
        <v>169</v>
      </c>
      <c r="I15" s="61">
        <f>INDEX(TblRaces[[Max population]:[Explore Cost]],MATCH(race,TblRaces[Race],0),MATCH(Table4[[#This Row],[Race Bonuses]],TblRaces[[#Headers],[Max population]:[Explore Cost]],0))</f>
        <v>0</v>
      </c>
      <c r="K15" s="62" t="s">
        <v>433</v>
      </c>
      <c r="O15" s="63"/>
    </row>
    <row r="16" spans="1:15" s="48" customFormat="1" ht="12.75" customHeight="1" thickBot="1" x14ac:dyDescent="0.25">
      <c r="A16" s="49" t="s">
        <v>325</v>
      </c>
      <c r="B16" s="170">
        <v>0</v>
      </c>
      <c r="C16" s="48" t="s">
        <v>535</v>
      </c>
      <c r="D16" s="59" t="s">
        <v>322</v>
      </c>
      <c r="E16" s="60">
        <f ca="1">NOW()</f>
        <v>44594.659662847225</v>
      </c>
      <c r="H16" s="59" t="s">
        <v>105</v>
      </c>
      <c r="I16" s="61">
        <f>INDEX(TblRaces[[Max population]:[Explore Cost]],MATCH(race,TblRaces[Race],0),MATCH(Table4[[#This Row],[Race Bonuses]],TblRaces[[#Headers],[Max population]:[Explore Cost]],0))</f>
        <v>0</v>
      </c>
      <c r="K16" s="548" t="s">
        <v>458</v>
      </c>
      <c r="L16" s="557"/>
      <c r="M16" s="557"/>
      <c r="N16" s="557"/>
      <c r="O16" s="63"/>
    </row>
    <row r="17" spans="1:15" s="48" customFormat="1" ht="12.75" customHeight="1" thickBot="1" x14ac:dyDescent="0.25">
      <c r="A17" s="49" t="s">
        <v>326</v>
      </c>
      <c r="B17" s="64">
        <f ca="1">TODAY()</f>
        <v>44594</v>
      </c>
      <c r="C17" s="65"/>
      <c r="D17" s="66" t="s">
        <v>321</v>
      </c>
      <c r="E17" s="67">
        <f>0+Log!P16</f>
        <v>0</v>
      </c>
      <c r="F17" s="68"/>
      <c r="G17" s="68"/>
      <c r="H17" s="59" t="s">
        <v>166</v>
      </c>
      <c r="I17" s="61">
        <f>INDEX(TblRaces[[Max population]:[Explore Cost]],MATCH(race,TblRaces[Race],0),MATCH(Table4[[#This Row],[Race Bonuses]],TblRaces[[#Headers],[Max population]:[Explore Cost]],0))</f>
        <v>0</v>
      </c>
      <c r="J17" s="55"/>
      <c r="K17" s="557"/>
      <c r="L17" s="557"/>
      <c r="M17" s="557"/>
      <c r="N17" s="557"/>
      <c r="O17" s="63"/>
    </row>
    <row r="18" spans="1:15" s="48" customFormat="1" ht="12.75" customHeight="1" thickBot="1" x14ac:dyDescent="0.25">
      <c r="A18" s="69" t="s">
        <v>509</v>
      </c>
      <c r="B18" s="171">
        <v>0</v>
      </c>
      <c r="C18" s="65"/>
      <c r="D18" s="59" t="s">
        <v>323</v>
      </c>
      <c r="E18" s="67" t="e">
        <f ca="1">IF(INDIRECT("Imps!L"&amp;TEXT(E17+3,0)),"Yes","Nope")</f>
        <v>#VALUE!</v>
      </c>
      <c r="H18" s="59" t="s">
        <v>107</v>
      </c>
      <c r="I18" s="61">
        <f>INDEX(TblRaces[[Max population]:[Explore Cost]],MATCH(race,TblRaces[Race],0),MATCH(Table4[[#This Row],[Race Bonuses]],TblRaces[[#Headers],[Max population]:[Explore Cost]],0))</f>
        <v>0.05</v>
      </c>
      <c r="J18" s="55"/>
      <c r="K18" s="557"/>
      <c r="L18" s="557"/>
      <c r="M18" s="557"/>
      <c r="N18" s="557"/>
      <c r="O18" s="63"/>
    </row>
    <row r="19" spans="1:15" s="48" customFormat="1" x14ac:dyDescent="0.2">
      <c r="H19" s="59" t="s">
        <v>108</v>
      </c>
      <c r="I19" s="61">
        <f>INDEX(TblRaces[[Max population]:[Explore Cost]],MATCH(race,TblRaces[Race],0),MATCH(Table4[[#This Row],[Race Bonuses]],TblRaces[[#Headers],[Max population]:[Explore Cost]],0))</f>
        <v>0</v>
      </c>
      <c r="J19" s="55"/>
      <c r="K19" s="557"/>
      <c r="L19" s="557"/>
      <c r="M19" s="557"/>
      <c r="N19" s="557"/>
      <c r="O19" s="70"/>
    </row>
    <row r="20" spans="1:15" s="48" customFormat="1" x14ac:dyDescent="0.2">
      <c r="H20" s="59" t="s">
        <v>109</v>
      </c>
      <c r="I20" s="61">
        <f>INDEX(TblRaces[[Max population]:[Explore Cost]],MATCH(race,TblRaces[Race],0),MATCH(Table4[[#This Row],[Race Bonuses]],TblRaces[[#Headers],[Max population]:[Explore Cost]],0))</f>
        <v>0</v>
      </c>
      <c r="J20" s="55"/>
      <c r="K20" s="557"/>
      <c r="L20" s="557"/>
      <c r="M20" s="557"/>
      <c r="N20" s="557"/>
      <c r="O20" s="71"/>
    </row>
    <row r="21" spans="1:15" s="48" customFormat="1" x14ac:dyDescent="0.2">
      <c r="A21" s="72" t="s">
        <v>324</v>
      </c>
      <c r="B21" s="73" t="s">
        <v>31</v>
      </c>
      <c r="C21" s="73" t="s">
        <v>32</v>
      </c>
      <c r="D21" s="73" t="s">
        <v>2</v>
      </c>
      <c r="E21" s="73" t="s">
        <v>3</v>
      </c>
      <c r="F21" s="73" t="s">
        <v>236</v>
      </c>
      <c r="H21" s="59" t="s">
        <v>110</v>
      </c>
      <c r="I21" s="61">
        <f>INDEX(TblRaces[[Max population]:[Explore Cost]],MATCH(race,TblRaces[Race],0),MATCH(Table4[[#This Row],[Race Bonuses]],TblRaces[[#Headers],[Max population]:[Explore Cost]],0))</f>
        <v>0</v>
      </c>
      <c r="J21" s="55"/>
      <c r="K21" s="557"/>
      <c r="L21" s="557"/>
      <c r="M21" s="557"/>
      <c r="N21" s="557"/>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8"/>
      <c r="L23" s="548"/>
      <c r="M23" s="548"/>
      <c r="N23" s="548"/>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1000</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8"/>
      <c r="L24" s="548"/>
      <c r="M24" s="548"/>
      <c r="N24" s="548"/>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8"/>
      <c r="L25" s="548"/>
      <c r="M25" s="548"/>
      <c r="N25" s="548"/>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167</v>
      </c>
      <c r="I26" s="61">
        <f>INDEX(TblRaces[[Max population]:[Explore Cost]],MATCH(race,TblRaces[Race],0),MATCH(Table4[[#This Row],[Race Bonuses]],TblRaces[[#Headers],[Max population]:[Explore Cost]],0))</f>
        <v>0</v>
      </c>
      <c r="K26" s="548"/>
      <c r="L26" s="548"/>
      <c r="M26" s="548"/>
      <c r="N26" s="548"/>
      <c r="O26" s="70"/>
    </row>
    <row r="27" spans="1:15" s="48" customFormat="1" x14ac:dyDescent="0.2">
      <c r="A27" s="76" t="s">
        <v>187</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168</v>
      </c>
      <c r="I27" s="61">
        <f>INDEX(TblRaces[[Max population]:[Explore Cost]],MATCH(race,TblRaces[Race],0),MATCH(Table4[[#This Row],[Race Bonuses]],TblRaces[[#Headers],[Max population]:[Explore Cost]],0))</f>
        <v>0</v>
      </c>
      <c r="K27" s="548"/>
      <c r="L27" s="548"/>
      <c r="M27" s="548"/>
      <c r="N27" s="548"/>
      <c r="O27" s="70"/>
    </row>
    <row r="28" spans="1:15" s="48" customFormat="1" x14ac:dyDescent="0.2">
      <c r="A28" s="76" t="s">
        <v>188</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445</v>
      </c>
      <c r="I28" s="61">
        <f>INDEX(TblRaces[[Max population]:[Explore Cost]],MATCH(race,TblRaces[Race],0),MATCH(Table4[[#This Row],[Race Bonuses]],TblRaces[[#Headers],[Max population]:[Explore Cost]],0))</f>
        <v>0</v>
      </c>
      <c r="O28" s="70"/>
    </row>
    <row r="29" spans="1:15" s="48" customFormat="1" x14ac:dyDescent="0.2">
      <c r="A29" s="79" t="s">
        <v>1109</v>
      </c>
      <c r="B29" s="52"/>
      <c r="C29" s="52"/>
      <c r="D29" s="80"/>
      <c r="E29" s="81"/>
      <c r="F29" s="52"/>
      <c r="G29" s="52"/>
      <c r="H29" s="59" t="s">
        <v>496</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497</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534</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1101</v>
      </c>
      <c r="I32" s="533">
        <f>INDEX(TblRaces[[Max population]:[Explore Cost]],MATCH(race,TblRaces[Race],0),MATCH(Table4[[#This Row],[Race Bonuses]],TblRaces[[#Headers],[Max population]:[Explore Cost]],0))</f>
        <v>0</v>
      </c>
      <c r="J32" s="83"/>
      <c r="O32" s="88"/>
    </row>
    <row r="33" spans="1:15" s="89" customFormat="1" ht="29.25" customHeight="1" x14ac:dyDescent="0.2">
      <c r="A33" s="570" t="s">
        <v>383</v>
      </c>
      <c r="B33" s="547"/>
      <c r="C33" s="547"/>
      <c r="D33" s="547"/>
      <c r="E33" s="547"/>
      <c r="F33" s="547"/>
      <c r="G33" s="547"/>
      <c r="H33" s="547"/>
      <c r="I33" s="547"/>
      <c r="J33" s="571"/>
      <c r="K33" s="572"/>
      <c r="L33" s="572"/>
      <c r="M33" s="572"/>
      <c r="N33" s="572"/>
      <c r="O33" s="572"/>
    </row>
    <row r="34" spans="1:15" x14ac:dyDescent="0.2">
      <c r="A34" s="90" t="s">
        <v>22</v>
      </c>
      <c r="B34" s="91" t="s">
        <v>360</v>
      </c>
      <c r="C34" s="92" t="s">
        <v>31</v>
      </c>
      <c r="D34" s="93" t="s">
        <v>212</v>
      </c>
      <c r="E34" s="94" t="s">
        <v>1042</v>
      </c>
      <c r="F34" s="92" t="s">
        <v>32</v>
      </c>
      <c r="G34" s="93" t="s">
        <v>1040</v>
      </c>
      <c r="H34" s="93" t="s">
        <v>1041</v>
      </c>
      <c r="I34" s="95" t="s">
        <v>794</v>
      </c>
      <c r="J34" s="48"/>
      <c r="K34" s="48"/>
      <c r="L34" s="48"/>
      <c r="M34" s="48"/>
      <c r="N34" s="48"/>
      <c r="O34" s="96"/>
    </row>
    <row r="35" spans="1:15" x14ac:dyDescent="0.2">
      <c r="A35" s="98" t="s">
        <v>34</v>
      </c>
      <c r="B35" s="99" t="s">
        <v>222</v>
      </c>
      <c r="C35" s="100" t="s">
        <v>194</v>
      </c>
      <c r="D35" s="101" t="s">
        <v>212</v>
      </c>
      <c r="E35" s="99" t="s">
        <v>233</v>
      </c>
      <c r="F35" s="101" t="s">
        <v>194</v>
      </c>
      <c r="G35" s="101" t="s">
        <v>212</v>
      </c>
      <c r="H35" s="101" t="s">
        <v>233</v>
      </c>
      <c r="I35" s="102" t="s">
        <v>34</v>
      </c>
      <c r="J35" s="48"/>
      <c r="K35" s="62" t="s">
        <v>434</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3" t="s">
        <v>435</v>
      </c>
      <c r="L36" s="544"/>
      <c r="M36" s="544"/>
      <c r="N36" s="544"/>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4"/>
      <c r="L37" s="544"/>
      <c r="M37" s="544"/>
      <c r="N37" s="544"/>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4"/>
      <c r="L38" s="544"/>
      <c r="M38" s="544"/>
      <c r="N38" s="544"/>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8" t="s">
        <v>455</v>
      </c>
      <c r="L39" s="549"/>
      <c r="M39" s="549"/>
      <c r="N39" s="549"/>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9"/>
      <c r="L40" s="549"/>
      <c r="M40" s="549"/>
      <c r="N40" s="549"/>
      <c r="O40" s="57"/>
    </row>
    <row r="41" spans="1:15" x14ac:dyDescent="0.2">
      <c r="A41" s="123" t="s">
        <v>24</v>
      </c>
      <c r="B41" s="124">
        <f ca="1">F41</f>
        <v>626</v>
      </c>
      <c r="C41" s="125"/>
      <c r="D41" s="59"/>
      <c r="E41" s="126"/>
      <c r="F41" s="113">
        <f ca="1">Military!Z76</f>
        <v>626</v>
      </c>
      <c r="G41" s="127"/>
      <c r="H41" s="113">
        <f ca="1">F41*(1+$G$36)</f>
        <v>626</v>
      </c>
      <c r="I41" s="108" t="s">
        <v>426</v>
      </c>
      <c r="J41" s="48"/>
      <c r="K41" s="545" t="s">
        <v>453</v>
      </c>
      <c r="L41" s="546"/>
      <c r="M41" s="546"/>
      <c r="N41" s="546"/>
      <c r="O41" s="57"/>
    </row>
    <row r="42" spans="1:15" ht="13.5" thickBot="1" x14ac:dyDescent="0.25">
      <c r="A42" s="123" t="s">
        <v>425</v>
      </c>
      <c r="B42" s="59">
        <f ca="1">E54</f>
        <v>0</v>
      </c>
      <c r="C42" s="125"/>
      <c r="D42" s="59"/>
      <c r="E42" s="126"/>
      <c r="F42" s="128">
        <f ca="1">MIN(Population!C76/2,Constants!B14*20*Construction!BE76)</f>
        <v>0</v>
      </c>
      <c r="G42" s="127"/>
      <c r="H42" s="129">
        <f ca="1">F42*(1+$G$36)</f>
        <v>0</v>
      </c>
      <c r="I42" s="108" t="s">
        <v>384</v>
      </c>
      <c r="J42" s="48"/>
      <c r="K42" s="546"/>
      <c r="L42" s="546"/>
      <c r="M42" s="546"/>
      <c r="N42" s="546"/>
      <c r="O42" s="57"/>
    </row>
    <row r="43" spans="1:15" ht="13.5" thickTop="1" x14ac:dyDescent="0.2">
      <c r="B43" s="59"/>
      <c r="C43" s="125"/>
      <c r="D43" s="59"/>
      <c r="E43" s="126"/>
      <c r="F43" s="121">
        <f ca="1">F41+F40+F42</f>
        <v>1076</v>
      </c>
      <c r="G43" s="49"/>
      <c r="H43" s="120">
        <f ca="1">H41+H40+H42</f>
        <v>1076</v>
      </c>
      <c r="I43" s="108"/>
      <c r="J43" s="48"/>
      <c r="K43" s="547"/>
      <c r="L43" s="547"/>
      <c r="M43" s="547"/>
      <c r="N43" s="547"/>
      <c r="O43" s="57"/>
    </row>
    <row r="44" spans="1:15" x14ac:dyDescent="0.2">
      <c r="A44" s="52"/>
      <c r="B44" s="48"/>
      <c r="C44" s="52"/>
      <c r="D44" s="542"/>
      <c r="E44" s="542"/>
      <c r="F44" s="542"/>
      <c r="G44" s="542"/>
      <c r="H44" s="542"/>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258</v>
      </c>
      <c r="E46" s="135" t="s">
        <v>360</v>
      </c>
      <c r="F46" s="91" t="s">
        <v>1043</v>
      </c>
      <c r="G46" s="48"/>
      <c r="H46" s="62" t="s">
        <v>260</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261</v>
      </c>
      <c r="I47" s="140" t="s">
        <v>194</v>
      </c>
      <c r="J47" s="141" t="s">
        <v>233</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255</v>
      </c>
      <c r="I48" s="145">
        <f ca="1">C40/E47</f>
        <v>0</v>
      </c>
      <c r="J48" s="145">
        <f ca="1">E40/E47</f>
        <v>0</v>
      </c>
      <c r="K48" s="48"/>
      <c r="L48" s="48"/>
      <c r="M48" s="48"/>
      <c r="N48" s="48"/>
      <c r="O48" s="57"/>
    </row>
    <row r="49" spans="1:15" x14ac:dyDescent="0.2">
      <c r="A49" s="130" t="s">
        <v>273</v>
      </c>
      <c r="B49" s="522">
        <f ca="1">Production!N76*(boat_size + tech_6_3_3*Techs!BH76)</f>
        <v>0</v>
      </c>
      <c r="C49" s="52"/>
      <c r="D49" s="142" t="str">
        <f>Construction!AZ3</f>
        <v>Tot Alc</v>
      </c>
      <c r="E49" s="49">
        <f ca="1">Construction!AZ76</f>
        <v>30</v>
      </c>
      <c r="F49" s="144">
        <f ca="1">E49/$E$47</f>
        <v>0.12</v>
      </c>
      <c r="G49" s="48"/>
      <c r="H49" s="49" t="s">
        <v>256</v>
      </c>
      <c r="I49" s="145">
        <f ca="1">F40/E47</f>
        <v>1.8</v>
      </c>
      <c r="J49" s="145">
        <f ca="1">H40/E47</f>
        <v>1.8</v>
      </c>
      <c r="K49" s="48"/>
      <c r="L49" s="48"/>
      <c r="M49" s="48"/>
      <c r="N49" s="48"/>
      <c r="O49" s="57"/>
    </row>
    <row r="50" spans="1:15" x14ac:dyDescent="0.2">
      <c r="A50" s="146" t="s">
        <v>382</v>
      </c>
      <c r="B50" s="523">
        <f>SUM(Imps!M4:'Imps'!M76)</f>
        <v>0</v>
      </c>
      <c r="C50" s="52"/>
      <c r="D50" s="142" t="str">
        <f>Construction!BA3</f>
        <v>Tot Farm</v>
      </c>
      <c r="E50" s="49">
        <f ca="1">Construction!BA76</f>
        <v>30</v>
      </c>
      <c r="F50" s="144">
        <f ca="1">E50/$E$47</f>
        <v>0.12</v>
      </c>
      <c r="G50" s="48"/>
      <c r="H50" s="49" t="s">
        <v>257</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259</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222</v>
      </c>
      <c r="J54" s="122" t="s">
        <v>390</v>
      </c>
      <c r="K54" s="48"/>
      <c r="L54" s="48"/>
      <c r="M54" s="48"/>
      <c r="N54" s="48"/>
      <c r="O54" s="57"/>
    </row>
    <row r="55" spans="1:15" x14ac:dyDescent="0.2">
      <c r="A55" s="148" t="s">
        <v>236</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272</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271</v>
      </c>
      <c r="B57" s="520">
        <f ca="1">E40</f>
        <v>0</v>
      </c>
      <c r="C57" s="52"/>
      <c r="D57" s="142" t="str">
        <f>Construction!BJ3</f>
        <v>Tot Bar</v>
      </c>
      <c r="E57" s="49">
        <f ca="1">Construction!BJ76</f>
        <v>0</v>
      </c>
      <c r="F57" s="144">
        <f t="shared" ca="1" si="0"/>
        <v>0</v>
      </c>
      <c r="G57" s="48"/>
      <c r="H57" s="150" t="s">
        <v>235</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282</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283</v>
      </c>
      <c r="I60" s="111" t="s">
        <v>222</v>
      </c>
      <c r="J60" s="153" t="s">
        <v>389</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284</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285</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196</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286</v>
      </c>
      <c r="I65" s="113">
        <f>SUM(Imps!AM4:AM76)</f>
        <v>0</v>
      </c>
      <c r="J65" s="153">
        <f ca="1">IFERROR(Table18[[#This Row],[Amount]]/Table18[[#Totals],[Amount]],0)</f>
        <v>0</v>
      </c>
      <c r="K65" s="48"/>
      <c r="L65" s="48"/>
      <c r="M65" s="48"/>
      <c r="N65" s="48"/>
      <c r="O65" s="57"/>
    </row>
    <row r="66" spans="1:15" x14ac:dyDescent="0.2">
      <c r="A66" s="149" t="s">
        <v>280</v>
      </c>
      <c r="B66" s="521">
        <f>SUM(Explore!T65:Z76)+SUM(Explore!S77:S87)*15</f>
        <v>0</v>
      </c>
      <c r="C66" s="48"/>
      <c r="D66" s="474" t="str">
        <f>Construction!BQ3</f>
        <v>Tot Doc</v>
      </c>
      <c r="E66" s="155">
        <f ca="1">Construction!BQ76</f>
        <v>0</v>
      </c>
      <c r="F66" s="157">
        <f t="shared" ca="1" si="0"/>
        <v>0</v>
      </c>
      <c r="G66" s="48"/>
      <c r="H66" s="97" t="s">
        <v>192</v>
      </c>
      <c r="I66" s="154">
        <f ca="1">SUBTOTAL(109,Table18[Amount])</f>
        <v>0</v>
      </c>
      <c r="J66" s="423">
        <f>1</f>
        <v>1</v>
      </c>
      <c r="K66" s="48"/>
      <c r="L66" s="48"/>
      <c r="M66" s="48"/>
      <c r="N66" s="48"/>
      <c r="O66" s="57"/>
    </row>
    <row r="67" spans="1:15" x14ac:dyDescent="0.2">
      <c r="A67" s="148" t="s">
        <v>281</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386</v>
      </c>
      <c r="B68" s="159" t="str">
        <f>VLOOKUP($B$14,Races!$A$4:$B$111,2,FALSE)</f>
        <v>Good</v>
      </c>
      <c r="C68" s="48"/>
      <c r="D68" s="72" t="s">
        <v>364</v>
      </c>
      <c r="E68" s="121">
        <f ca="1">E47-SUM(E48:E66)-B67</f>
        <v>160</v>
      </c>
      <c r="F68" s="160">
        <f ca="1">E68/E47</f>
        <v>0.64</v>
      </c>
      <c r="G68" s="48"/>
      <c r="H68" s="48"/>
      <c r="I68" s="48"/>
      <c r="J68" s="48"/>
      <c r="K68" s="48"/>
      <c r="L68" s="48"/>
      <c r="M68" s="48"/>
      <c r="N68" s="48"/>
      <c r="O68" s="57"/>
    </row>
    <row r="69" spans="1:15" x14ac:dyDescent="0.2">
      <c r="A69" s="158" t="s">
        <v>385</v>
      </c>
      <c r="B69" s="159" t="str">
        <f>VLOOKUP($B$14,Races!$A$4:$C$111,3,FALSE)</f>
        <v>Plain</v>
      </c>
      <c r="C69" s="48"/>
      <c r="D69" s="72" t="s">
        <v>365</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0" t="s">
        <v>293</v>
      </c>
      <c r="B73" s="541"/>
      <c r="C73" s="161"/>
      <c r="D73" s="161"/>
      <c r="E73" s="161"/>
      <c r="O73" s="49"/>
    </row>
    <row r="74" spans="1:15" x14ac:dyDescent="0.2">
      <c r="A74" s="162" t="s">
        <v>294</v>
      </c>
      <c r="B74" s="163"/>
      <c r="C74" s="161"/>
      <c r="D74" s="161"/>
      <c r="E74" s="163"/>
      <c r="O74" s="49"/>
    </row>
    <row r="75" spans="1:15" x14ac:dyDescent="0.2">
      <c r="A75" s="164" t="s">
        <v>296</v>
      </c>
      <c r="B75" s="164" t="s">
        <v>297</v>
      </c>
      <c r="C75" s="164" t="s">
        <v>299</v>
      </c>
      <c r="D75" s="164" t="s">
        <v>298</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335</v>
      </c>
      <c r="B81" s="161" t="s">
        <v>338</v>
      </c>
      <c r="C81" s="161"/>
      <c r="D81" s="165">
        <f ca="1">MIN(Constants!F121,F67/Constants!C121)</f>
        <v>2.1999999999999997</v>
      </c>
      <c r="E81" s="161" t="b">
        <f>$B$14=A81</f>
        <v>0</v>
      </c>
      <c r="O81" s="49"/>
    </row>
    <row r="82" spans="1:15" x14ac:dyDescent="0.2">
      <c r="A82" s="161"/>
      <c r="B82" s="161" t="s">
        <v>339</v>
      </c>
      <c r="C82" s="161">
        <f ca="1">MIN(Constants!F122,I51*Constants!C122)</f>
        <v>0.1</v>
      </c>
      <c r="D82" s="161"/>
      <c r="E82" s="161"/>
      <c r="O82" s="49"/>
    </row>
    <row r="83" spans="1:15" x14ac:dyDescent="0.2">
      <c r="A83" s="161" t="s">
        <v>145</v>
      </c>
      <c r="B83" s="161" t="s">
        <v>381</v>
      </c>
      <c r="C83" s="161"/>
      <c r="D83" s="165">
        <f>MIN(Constants!F123,250/Constants!C123)</f>
        <v>0</v>
      </c>
      <c r="E83" s="161" t="b">
        <f>$B$14=A83</f>
        <v>0</v>
      </c>
      <c r="O83" s="49"/>
    </row>
    <row r="84" spans="1:15" x14ac:dyDescent="0.2">
      <c r="A84" s="166" t="s">
        <v>145</v>
      </c>
      <c r="B84" s="161" t="s">
        <v>363</v>
      </c>
      <c r="C84" s="167">
        <f>MIN(bone_breaker_cap,250/bone_breaker_bonus)</f>
        <v>1</v>
      </c>
      <c r="E84" s="161" t="b">
        <f>$B$14=A84</f>
        <v>0</v>
      </c>
      <c r="O84" s="49"/>
    </row>
    <row r="85" spans="1:15" x14ac:dyDescent="0.2">
      <c r="A85" s="161" t="s">
        <v>508</v>
      </c>
      <c r="B85" s="161" t="s">
        <v>430</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295</v>
      </c>
      <c r="B87" s="161"/>
      <c r="C87" s="161"/>
      <c r="D87" s="161"/>
      <c r="E87" s="166"/>
      <c r="O87" s="49"/>
    </row>
    <row r="88" spans="1:15" x14ac:dyDescent="0.2">
      <c r="A88" s="161" t="s">
        <v>103</v>
      </c>
      <c r="B88" s="161" t="s">
        <v>333</v>
      </c>
      <c r="C88" s="161"/>
      <c r="D88" s="161">
        <f ca="1">MIN(B38,B39)*2</f>
        <v>0</v>
      </c>
      <c r="E88" s="161" t="b">
        <f>$B$14=A88</f>
        <v>0</v>
      </c>
      <c r="O88" s="49"/>
    </row>
    <row r="89" spans="1:15" x14ac:dyDescent="0.2">
      <c r="A89" s="161"/>
      <c r="B89" s="161" t="s">
        <v>334</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169</v>
      </c>
      <c r="V1" s="593"/>
      <c r="W1" s="592" t="s">
        <v>173</v>
      </c>
      <c r="X1" s="592"/>
      <c r="Y1" s="592"/>
      <c r="Z1" s="592"/>
      <c r="AA1" s="592" t="s">
        <v>178</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316</v>
      </c>
      <c r="C3" s="176" t="s">
        <v>21</v>
      </c>
      <c r="D3" s="176" t="s">
        <v>22</v>
      </c>
      <c r="E3" s="176" t="s">
        <v>24</v>
      </c>
      <c r="F3" s="176" t="s">
        <v>192</v>
      </c>
      <c r="G3" s="176" t="s">
        <v>193</v>
      </c>
      <c r="H3" s="176" t="s">
        <v>230</v>
      </c>
      <c r="I3" s="176" t="s">
        <v>270</v>
      </c>
      <c r="J3" s="176" t="s">
        <v>318</v>
      </c>
      <c r="K3" s="176" t="s">
        <v>794</v>
      </c>
      <c r="L3" s="176" t="s">
        <v>1044</v>
      </c>
      <c r="M3" s="176" t="s">
        <v>790</v>
      </c>
      <c r="N3" s="176" t="s">
        <v>791</v>
      </c>
      <c r="O3" s="176" t="s">
        <v>792</v>
      </c>
      <c r="P3" s="176" t="s">
        <v>793</v>
      </c>
      <c r="Q3" s="176" t="s">
        <v>25</v>
      </c>
      <c r="R3" s="176" t="s">
        <v>26</v>
      </c>
      <c r="S3" s="176" t="s">
        <v>188</v>
      </c>
      <c r="T3" s="176" t="s">
        <v>795</v>
      </c>
      <c r="U3" s="176" t="s">
        <v>232</v>
      </c>
      <c r="V3" s="176" t="s">
        <v>180</v>
      </c>
      <c r="W3" s="176" t="s">
        <v>179</v>
      </c>
      <c r="X3" s="176" t="s">
        <v>238</v>
      </c>
      <c r="Y3" s="176" t="s">
        <v>231</v>
      </c>
      <c r="Z3" s="176" t="s">
        <v>1061</v>
      </c>
      <c r="AA3" s="176" t="s">
        <v>797</v>
      </c>
      <c r="AB3" s="176" t="s">
        <v>173</v>
      </c>
      <c r="AC3" s="176" t="s">
        <v>177</v>
      </c>
    </row>
    <row r="4" spans="1:30" x14ac:dyDescent="0.2">
      <c r="A4" s="178">
        <f>TblRezone[[#This Row],[Hour]]</f>
        <v>1</v>
      </c>
      <c r="B4" s="179">
        <f>TblImps[[#This Row],[Time]]</f>
        <v>44618</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44618.041666666664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44618.083333333328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44618.124999999993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44618.166666666657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44618.208333333321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44618.249999999985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44618.29166666665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44618.333333333314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44618.374999999978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44618.416666666642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44618.458333333307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44618.499999999971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44618.541666666635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44618.583333333299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44618.624999999964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44618.666666666628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44618.708333333292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44618.749999999956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44618.791666666621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44618.833333333285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44618.874999999949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44618.916666666613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44618.958333333278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44618.999999999942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44619.041666666606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44619.08333333327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44619.124999999935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44619.166666666599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44619.208333333263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44619.249999999927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44619.291666666591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44619.333333333256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44619.37499999992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44619.416666666584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44619.458333333248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44619.499999999913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44619.541666666577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44619.583333333241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44619.624999999905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44619.66666666657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44619.708333333234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44619.749999999898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44619.791666666562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44619.833333333227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44619.874999999891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44619.916666666555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44619.958333333219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44619.999999999884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44620.041666666548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44620.083333333212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44620.124999999876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44620.166666666541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44620.208333333205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44620.249999999869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44620.291666666533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44620.333333333198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44620.374999999862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44620.416666666526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44620.45833333319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44620.499999999854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44620.541666666519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44620.583333333183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44620.624999999847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44620.666666666511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44620.708333333176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44620.74999999984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44620.791666666504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44620.833333333168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44620.874999999833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44620.916666666497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44620.958333333161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44620.999999999825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44621.04166666649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44621.083333333154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44621.124999999818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44621.166666666482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44621.208333333147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44621.249999999811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44621.291666666475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44621.333333333139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44621.374999999804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44621.416666666468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44621.458333333132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44621.499999999796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44621.541666666461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44621.583333333125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44621.624999999789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44621.666666666453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44621.708333333117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44621.749999999782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44621.791666666446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44621.83333333311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44621.874999999774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44621.916666666439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44621.958333333103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44621.999999999767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44622.041666666431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44622.083333333096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44622.12499999976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44622.166666666424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44622.208333333088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44622.249999999753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44622.291666666417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44622.333333333081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44622.374999999745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44622.41666666641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44622.458333333074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44622.499999999738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44622.541666666402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44622.583333333067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44622.624999999731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44622.666666666395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44622.708333333059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44622.749999999724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44622.791666666388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44622.833333333052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44622.874999999716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44622.91666666638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44622.958333333045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44622.999999999709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44623.041666666373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44623.083333333037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44623.124999999702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44623.166666666366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44623.20833333303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44623.249999999694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44623.291666666359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44623.333333333023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44623.374999999687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44623.416666666351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44623.458333333016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44623.49999999968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321</v>
      </c>
      <c r="D1269" s="547"/>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234</v>
      </c>
      <c r="E1" s="72" t="s">
        <v>17</v>
      </c>
      <c r="S1" s="594" t="s">
        <v>253</v>
      </c>
      <c r="T1" s="594"/>
      <c r="U1" s="594"/>
      <c r="AA1" s="594" t="s">
        <v>85</v>
      </c>
      <c r="AB1" s="594"/>
      <c r="AH1" s="594" t="s">
        <v>170</v>
      </c>
      <c r="AI1" s="594"/>
      <c r="AJ1" s="594"/>
      <c r="AK1" s="594"/>
      <c r="AL1" s="594"/>
      <c r="AM1" s="594"/>
      <c r="AO1" s="72" t="s">
        <v>19</v>
      </c>
      <c r="AT1" s="594" t="s">
        <v>190</v>
      </c>
      <c r="AU1" s="594"/>
      <c r="BC1" s="72" t="s">
        <v>427</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316</v>
      </c>
      <c r="C3" s="196" t="s">
        <v>327</v>
      </c>
      <c r="D3" s="196" t="s">
        <v>794</v>
      </c>
      <c r="E3" s="196" t="s">
        <v>1</v>
      </c>
      <c r="F3" s="196" t="s">
        <v>21</v>
      </c>
      <c r="G3" s="196" t="s">
        <v>236</v>
      </c>
      <c r="H3" s="196" t="s">
        <v>2</v>
      </c>
      <c r="I3" s="196" t="s">
        <v>5</v>
      </c>
      <c r="J3" s="196" t="s">
        <v>7</v>
      </c>
      <c r="K3" s="196" t="s">
        <v>12</v>
      </c>
      <c r="L3" s="196" t="s">
        <v>3</v>
      </c>
      <c r="M3" s="196" t="s">
        <v>4</v>
      </c>
      <c r="N3" s="196" t="s">
        <v>82</v>
      </c>
      <c r="O3" s="196" t="s">
        <v>357</v>
      </c>
      <c r="P3" s="196" t="s">
        <v>377</v>
      </c>
      <c r="Q3" s="196" t="s">
        <v>378</v>
      </c>
      <c r="R3" s="196" t="s">
        <v>795</v>
      </c>
      <c r="S3" s="196" t="s">
        <v>6</v>
      </c>
      <c r="T3" s="196" t="s">
        <v>9</v>
      </c>
      <c r="U3" s="196" t="s">
        <v>8</v>
      </c>
      <c r="V3" s="196" t="s">
        <v>13</v>
      </c>
      <c r="W3" s="196" t="s">
        <v>10</v>
      </c>
      <c r="X3" s="196" t="s">
        <v>11</v>
      </c>
      <c r="Y3" s="196" t="s">
        <v>50</v>
      </c>
      <c r="Z3" s="196" t="s">
        <v>796</v>
      </c>
      <c r="AA3" s="196" t="s">
        <v>861</v>
      </c>
      <c r="AB3" s="196" t="s">
        <v>862</v>
      </c>
      <c r="AC3" s="196" t="s">
        <v>863</v>
      </c>
      <c r="AD3" s="196" t="s">
        <v>864</v>
      </c>
      <c r="AE3" s="196" t="s">
        <v>865</v>
      </c>
      <c r="AF3" s="196" t="s">
        <v>866</v>
      </c>
      <c r="AG3" s="196" t="s">
        <v>797</v>
      </c>
      <c r="AH3" s="196" t="s">
        <v>867</v>
      </c>
      <c r="AI3" s="196" t="s">
        <v>868</v>
      </c>
      <c r="AJ3" s="196" t="s">
        <v>869</v>
      </c>
      <c r="AK3" s="196" t="s">
        <v>870</v>
      </c>
      <c r="AL3" s="196" t="s">
        <v>871</v>
      </c>
      <c r="AM3" s="196" t="s">
        <v>872</v>
      </c>
      <c r="AN3" s="196" t="s">
        <v>812</v>
      </c>
      <c r="AO3" s="196" t="s">
        <v>14</v>
      </c>
      <c r="AP3" s="196" t="s">
        <v>20</v>
      </c>
      <c r="AQ3" s="196" t="s">
        <v>16</v>
      </c>
      <c r="AR3" s="196" t="s">
        <v>15</v>
      </c>
      <c r="AS3" s="196" t="s">
        <v>813</v>
      </c>
      <c r="AT3" s="196" t="s">
        <v>873</v>
      </c>
      <c r="AU3" s="196" t="s">
        <v>874</v>
      </c>
      <c r="AV3" s="196" t="s">
        <v>875</v>
      </c>
      <c r="AW3" s="196" t="s">
        <v>876</v>
      </c>
      <c r="AX3" s="196" t="s">
        <v>877</v>
      </c>
      <c r="AY3" s="196" t="s">
        <v>814</v>
      </c>
      <c r="AZ3" s="196" t="s">
        <v>331</v>
      </c>
      <c r="BA3" s="196" t="s">
        <v>332</v>
      </c>
      <c r="BB3" s="196" t="s">
        <v>878</v>
      </c>
      <c r="BC3" s="196" t="s">
        <v>879</v>
      </c>
      <c r="BD3" s="196" t="s">
        <v>880</v>
      </c>
      <c r="BE3" s="196" t="s">
        <v>881</v>
      </c>
      <c r="BF3" s="196" t="s">
        <v>882</v>
      </c>
      <c r="BG3" s="196" t="s">
        <v>883</v>
      </c>
      <c r="BH3" s="196" t="s">
        <v>199</v>
      </c>
      <c r="BI3" s="196" t="s">
        <v>884</v>
      </c>
      <c r="BJ3" s="196" t="s">
        <v>885</v>
      </c>
      <c r="BK3" s="196" t="s">
        <v>886</v>
      </c>
      <c r="BL3" s="196" t="s">
        <v>887</v>
      </c>
      <c r="BM3" s="196" t="s">
        <v>888</v>
      </c>
    </row>
    <row r="4" spans="1:65" x14ac:dyDescent="0.2">
      <c r="A4" s="178">
        <f>TblRezone[[#This Row],[Hour]]</f>
        <v>1</v>
      </c>
      <c r="B4" s="198">
        <f>TblImps[[#This Row],[Time]]</f>
        <v>44618</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 ca="1">ROUNDDOWN(-TblProd[[#This Row],[Required]]*TblTech[[#This Row],[…]],0) + IF(TblProd[[#This Row],[Plat Bonus]]&lt;&gt;"",250,0)</f>
        <v>0</v>
      </c>
      <c r="Q4" s="143">
        <f ca="1">MAX(_xlfn.CEILING.MATH(3600+TblProd[[#This Row],[Land]]*0.65+IFERROR(OFFSET(TblTech[[#This Row],[Sum of tech]],-1,0)*100,0)),4000)</f>
        <v>4000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44618</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44618.041666666664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 s="113">
        <f ca="1">MAX(4000,_xlfn.CEILING.MATH(3600+TblProd[[#This Row],[Land]]*0.65+OFFSET(TblTech[[#This Row],[Sum of tech]],-1,0)*100))</f>
        <v>4000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44618.041666666664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44618.083333333328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 s="113">
        <f ca="1">MAX(4000,_xlfn.CEILING.MATH(3600+TblProd[[#This Row],[Land]]*0.65+OFFSET(TblTech[[#This Row],[Sum of tech]],-1,0)*100))</f>
        <v>4000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44618.083333333328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44618.124999999993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 s="113">
        <f ca="1">MAX(4000,_xlfn.CEILING.MATH(3600+TblProd[[#This Row],[Land]]*0.65+OFFSET(TblTech[[#This Row],[Sum of tech]],-1,0)*100))</f>
        <v>4000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44618.124999999993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44618.166666666657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 s="113">
        <f ca="1">MAX(4000,_xlfn.CEILING.MATH(3600+TblProd[[#This Row],[Land]]*0.65+OFFSET(TblTech[[#This Row],[Sum of tech]],-1,0)*100))</f>
        <v>4000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44618.166666666657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44618.208333333321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 s="113">
        <f ca="1">MAX(4000,_xlfn.CEILING.MATH(3600+TblProd[[#This Row],[Land]]*0.65+OFFSET(TblTech[[#This Row],[Sum of tech]],-1,0)*100))</f>
        <v>4000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44618.208333333321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44618.249999999985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 s="113">
        <f ca="1">MAX(4000,_xlfn.CEILING.MATH(3600+TblProd[[#This Row],[Land]]*0.65+OFFSET(TblTech[[#This Row],[Sum of tech]],-1,0)*100))</f>
        <v>4000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44618.249999999985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44618.29166666665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 s="113">
        <f ca="1">MAX(4000,_xlfn.CEILING.MATH(3600+TblProd[[#This Row],[Land]]*0.65+OFFSET(TblTech[[#This Row],[Sum of tech]],-1,0)*100))</f>
        <v>4000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44618.29166666665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44618.333333333314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 s="113">
        <f ca="1">MAX(4000,_xlfn.CEILING.MATH(3600+TblProd[[#This Row],[Land]]*0.65+OFFSET(TblTech[[#This Row],[Sum of tech]],-1,0)*100))</f>
        <v>4000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44618.333333333314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44618.374999999978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 s="113">
        <f ca="1">MAX(4000,_xlfn.CEILING.MATH(3600+TblProd[[#This Row],[Land]]*0.65+OFFSET(TblTech[[#This Row],[Sum of tech]],-1,0)*100))</f>
        <v>4000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44618.374999999978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44618.416666666642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4" s="113">
        <f ca="1">MAX(4000,_xlfn.CEILING.MATH(3600+TblProd[[#This Row],[Land]]*0.65+OFFSET(TblTech[[#This Row],[Sum of tech]],-1,0)*100))</f>
        <v>4000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44618.416666666642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44618.458333333307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5" s="113">
        <f ca="1">MAX(4000,_xlfn.CEILING.MATH(3600+TblProd[[#This Row],[Land]]*0.65+OFFSET(TblTech[[#This Row],[Sum of tech]],-1,0)*100))</f>
        <v>4000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44618.458333333307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44618.499999999971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6" s="113">
        <f ca="1">MAX(4000,_xlfn.CEILING.MATH(3600+TblProd[[#This Row],[Land]]*0.65+OFFSET(TblTech[[#This Row],[Sum of tech]],-1,0)*100))</f>
        <v>4000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44618.499999999971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44618.541666666635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7" s="113">
        <f ca="1">MAX(4000,_xlfn.CEILING.MATH(3600+TblProd[[#This Row],[Land]]*0.65+OFFSET(TblTech[[#This Row],[Sum of tech]],-1,0)*100))</f>
        <v>4000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44618.541666666635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44618.583333333299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8" s="113">
        <f ca="1">MAX(4000,_xlfn.CEILING.MATH(3600+TblProd[[#This Row],[Land]]*0.65+OFFSET(TblTech[[#This Row],[Sum of tech]],-1,0)*100))</f>
        <v>4000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44618.583333333299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44618.624999999964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9" s="113">
        <f ca="1">MAX(4000,_xlfn.CEILING.MATH(3600+TblProd[[#This Row],[Land]]*0.65+OFFSET(TblTech[[#This Row],[Sum of tech]],-1,0)*100))</f>
        <v>4000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44618.624999999964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44618.666666666628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0" s="113">
        <f ca="1">MAX(4000,_xlfn.CEILING.MATH(3600+TblProd[[#This Row],[Land]]*0.65+OFFSET(TblTech[[#This Row],[Sum of tech]],-1,0)*100))</f>
        <v>4000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44618.666666666628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44618.708333333292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1" s="113">
        <f ca="1">MAX(4000,_xlfn.CEILING.MATH(3600+TblProd[[#This Row],[Land]]*0.65+OFFSET(TblTech[[#This Row],[Sum of tech]],-1,0)*100))</f>
        <v>4000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44618.708333333292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44618.749999999956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2" s="113">
        <f ca="1">MAX(4000,_xlfn.CEILING.MATH(3600+TblProd[[#This Row],[Land]]*0.65+OFFSET(TblTech[[#This Row],[Sum of tech]],-1,0)*100))</f>
        <v>4000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44618.749999999956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44618.791666666621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3" s="113">
        <f ca="1">MAX(4000,_xlfn.CEILING.MATH(3600+TblProd[[#This Row],[Land]]*0.65+OFFSET(TblTech[[#This Row],[Sum of tech]],-1,0)*100))</f>
        <v>4000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44618.791666666621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44618.833333333285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4" s="113">
        <f ca="1">MAX(4000,_xlfn.CEILING.MATH(3600+TblProd[[#This Row],[Land]]*0.65+OFFSET(TblTech[[#This Row],[Sum of tech]],-1,0)*100))</f>
        <v>4000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44618.833333333285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44618.874999999949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5" s="113">
        <f ca="1">MAX(4000,_xlfn.CEILING.MATH(3600+TblProd[[#This Row],[Land]]*0.65+OFFSET(TblTech[[#This Row],[Sum of tech]],-1,0)*100))</f>
        <v>4000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44618.874999999949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44618.916666666613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6" s="113">
        <f ca="1">MAX(4000,_xlfn.CEILING.MATH(3600+TblProd[[#This Row],[Land]]*0.65+OFFSET(TblTech[[#This Row],[Sum of tech]],-1,0)*100))</f>
        <v>4000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44618.916666666613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44618.958333333278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7" s="113">
        <f ca="1">MAX(4000,_xlfn.CEILING.MATH(3600+TblProd[[#This Row],[Land]]*0.65+OFFSET(TblTech[[#This Row],[Sum of tech]],-1,0)*100))</f>
        <v>4000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44618.958333333278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44618.999999999942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8" s="113">
        <f ca="1">MAX(4000,_xlfn.CEILING.MATH(3600+TblProd[[#This Row],[Land]]*0.65+OFFSET(TblTech[[#This Row],[Sum of tech]],-1,0)*100))</f>
        <v>4000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44618.999999999942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44619.041666666606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9" s="113">
        <f ca="1">MAX(4000,_xlfn.CEILING.MATH(3600+TblProd[[#This Row],[Land]]*0.65+OFFSET(TblTech[[#This Row],[Sum of tech]],-1,0)*100))</f>
        <v>4000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44619.041666666606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44619.08333333327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0" s="113">
        <f ca="1">MAX(4000,_xlfn.CEILING.MATH(3600+TblProd[[#This Row],[Land]]*0.65+OFFSET(TblTech[[#This Row],[Sum of tech]],-1,0)*100))</f>
        <v>4000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44619.08333333327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44619.124999999935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1" s="113">
        <f ca="1">MAX(4000,_xlfn.CEILING.MATH(3600+TblProd[[#This Row],[Land]]*0.65+OFFSET(TblTech[[#This Row],[Sum of tech]],-1,0)*100))</f>
        <v>4000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44619.124999999935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44619.166666666599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2" s="113">
        <f ca="1">MAX(4000,_xlfn.CEILING.MATH(3600+TblProd[[#This Row],[Land]]*0.65+OFFSET(TblTech[[#This Row],[Sum of tech]],-1,0)*100))</f>
        <v>4000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44619.166666666599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44619.208333333263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3" s="113">
        <f ca="1">MAX(4000,_xlfn.CEILING.MATH(3600+TblProd[[#This Row],[Land]]*0.65+OFFSET(TblTech[[#This Row],[Sum of tech]],-1,0)*100))</f>
        <v>4000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44619.208333333263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44619.249999999927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4" s="113">
        <f ca="1">MAX(4000,_xlfn.CEILING.MATH(3600+TblProd[[#This Row],[Land]]*0.65+OFFSET(TblTech[[#This Row],[Sum of tech]],-1,0)*100))</f>
        <v>4000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44619.249999999927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44619.291666666591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5" s="113">
        <f ca="1">MAX(4000,_xlfn.CEILING.MATH(3600+TblProd[[#This Row],[Land]]*0.65+OFFSET(TblTech[[#This Row],[Sum of tech]],-1,0)*100))</f>
        <v>4000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44619.291666666591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44619.333333333256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6" s="113">
        <f ca="1">MAX(4000,_xlfn.CEILING.MATH(3600+TblProd[[#This Row],[Land]]*0.65+OFFSET(TblTech[[#This Row],[Sum of tech]],-1,0)*100))</f>
        <v>4000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44619.333333333256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44619.37499999992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7" s="113">
        <f ca="1">MAX(4000,_xlfn.CEILING.MATH(3600+TblProd[[#This Row],[Land]]*0.65+OFFSET(TblTech[[#This Row],[Sum of tech]],-1,0)*100))</f>
        <v>4000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44619.37499999992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44619.416666666584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8" s="113">
        <f ca="1">MAX(4000,_xlfn.CEILING.MATH(3600+TblProd[[#This Row],[Land]]*0.65+OFFSET(TblTech[[#This Row],[Sum of tech]],-1,0)*100))</f>
        <v>4000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44619.416666666584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44619.458333333248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9" s="113">
        <f ca="1">MAX(4000,_xlfn.CEILING.MATH(3600+TblProd[[#This Row],[Land]]*0.65+OFFSET(TblTech[[#This Row],[Sum of tech]],-1,0)*100))</f>
        <v>4000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44619.458333333248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44619.499999999913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0" s="113">
        <f ca="1">MAX(4000,_xlfn.CEILING.MATH(3600+TblProd[[#This Row],[Land]]*0.65+OFFSET(TblTech[[#This Row],[Sum of tech]],-1,0)*100))</f>
        <v>4000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44619.499999999913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44619.541666666577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1" s="113">
        <f ca="1">MAX(4000,_xlfn.CEILING.MATH(3600+TblProd[[#This Row],[Land]]*0.65+OFFSET(TblTech[[#This Row],[Sum of tech]],-1,0)*100))</f>
        <v>4000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44619.541666666577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44619.583333333241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2" s="113">
        <f ca="1">MAX(4000,_xlfn.CEILING.MATH(3600+TblProd[[#This Row],[Land]]*0.65+OFFSET(TblTech[[#This Row],[Sum of tech]],-1,0)*100))</f>
        <v>4000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44619.583333333241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44619.624999999905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3" s="113">
        <f ca="1">MAX(4000,_xlfn.CEILING.MATH(3600+TblProd[[#This Row],[Land]]*0.65+OFFSET(TblTech[[#This Row],[Sum of tech]],-1,0)*100))</f>
        <v>4000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44619.624999999905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44619.66666666657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4" s="113">
        <f ca="1">MAX(4000,_xlfn.CEILING.MATH(3600+TblProd[[#This Row],[Land]]*0.65+OFFSET(TblTech[[#This Row],[Sum of tech]],-1,0)*100))</f>
        <v>4000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44619.66666666657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44619.708333333234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5" s="113">
        <f ca="1">MAX(4000,_xlfn.CEILING.MATH(3600+TblProd[[#This Row],[Land]]*0.65+OFFSET(TblTech[[#This Row],[Sum of tech]],-1,0)*100))</f>
        <v>4000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44619.708333333234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44619.749999999898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6" s="113">
        <f ca="1">MAX(4000,_xlfn.CEILING.MATH(3600+TblProd[[#This Row],[Land]]*0.65+OFFSET(TblTech[[#This Row],[Sum of tech]],-1,0)*100))</f>
        <v>4000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44619.749999999898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44619.791666666562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7" s="113">
        <f ca="1">MAX(4000,_xlfn.CEILING.MATH(3600+TblProd[[#This Row],[Land]]*0.65+OFFSET(TblTech[[#This Row],[Sum of tech]],-1,0)*100))</f>
        <v>4000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44619.791666666562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44619.833333333227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8" s="113">
        <f ca="1">MAX(4000,_xlfn.CEILING.MATH(3600+TblProd[[#This Row],[Land]]*0.65+OFFSET(TblTech[[#This Row],[Sum of tech]],-1,0)*100))</f>
        <v>4000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44619.833333333227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44619.874999999891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9" s="113">
        <f ca="1">MAX(4000,_xlfn.CEILING.MATH(3600+TblProd[[#This Row],[Land]]*0.65+OFFSET(TblTech[[#This Row],[Sum of tech]],-1,0)*100))</f>
        <v>4000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44619.874999999891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44619.916666666555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0" s="113">
        <f ca="1">MAX(4000,_xlfn.CEILING.MATH(3600+TblProd[[#This Row],[Land]]*0.65+OFFSET(TblTech[[#This Row],[Sum of tech]],-1,0)*100))</f>
        <v>4000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44619.916666666555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44619.958333333219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1" s="113">
        <f ca="1">MAX(4000,_xlfn.CEILING.MATH(3600+TblProd[[#This Row],[Land]]*0.65+OFFSET(TblTech[[#This Row],[Sum of tech]],-1,0)*100))</f>
        <v>4000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44619.958333333219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44619.999999999884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2" s="113">
        <f ca="1">MAX(4000,_xlfn.CEILING.MATH(3600+TblProd[[#This Row],[Land]]*0.65+OFFSET(TblTech[[#This Row],[Sum of tech]],-1,0)*100))</f>
        <v>4000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44619.999999999884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44620.041666666548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3" s="113">
        <f ca="1">MAX(4000,_xlfn.CEILING.MATH(3600+TblProd[[#This Row],[Land]]*0.65+OFFSET(TblTech[[#This Row],[Sum of tech]],-1,0)*100))</f>
        <v>4000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44620.041666666548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44620.083333333212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4" s="113">
        <f ca="1">MAX(4000,_xlfn.CEILING.MATH(3600+TblProd[[#This Row],[Land]]*0.65+OFFSET(TblTech[[#This Row],[Sum of tech]],-1,0)*100))</f>
        <v>4000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44620.083333333212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44620.124999999876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5" s="113">
        <f ca="1">MAX(4000,_xlfn.CEILING.MATH(3600+TblProd[[#This Row],[Land]]*0.65+OFFSET(TblTech[[#This Row],[Sum of tech]],-1,0)*100))</f>
        <v>4000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44620.124999999876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44620.166666666541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6" s="113">
        <f ca="1">MAX(4000,_xlfn.CEILING.MATH(3600+TblProd[[#This Row],[Land]]*0.65+OFFSET(TblTech[[#This Row],[Sum of tech]],-1,0)*100))</f>
        <v>4000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44620.166666666541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44620.208333333205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7" s="113">
        <f ca="1">MAX(4000,_xlfn.CEILING.MATH(3600+TblProd[[#This Row],[Land]]*0.65+OFFSET(TblTech[[#This Row],[Sum of tech]],-1,0)*100))</f>
        <v>4000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44620.208333333205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44620.249999999869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8" s="113">
        <f ca="1">MAX(4000,_xlfn.CEILING.MATH(3600+TblProd[[#This Row],[Land]]*0.65+OFFSET(TblTech[[#This Row],[Sum of tech]],-1,0)*100))</f>
        <v>4000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44620.249999999869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44620.291666666533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9" s="113">
        <f ca="1">MAX(4000,_xlfn.CEILING.MATH(3600+TblProd[[#This Row],[Land]]*0.65+OFFSET(TblTech[[#This Row],[Sum of tech]],-1,0)*100))</f>
        <v>4000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44620.291666666533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44620.333333333198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0" s="113">
        <f ca="1">MAX(4000,_xlfn.CEILING.MATH(3600+TblProd[[#This Row],[Land]]*0.65+OFFSET(TblTech[[#This Row],[Sum of tech]],-1,0)*100))</f>
        <v>4000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44620.333333333198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44620.374999999862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1" s="113">
        <f ca="1">MAX(4000,_xlfn.CEILING.MATH(3600+TblProd[[#This Row],[Land]]*0.65+OFFSET(TblTech[[#This Row],[Sum of tech]],-1,0)*100))</f>
        <v>4000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44620.374999999862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44620.416666666526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2" s="113">
        <f ca="1">MAX(4000,_xlfn.CEILING.MATH(3600+TblProd[[#This Row],[Land]]*0.65+OFFSET(TblTech[[#This Row],[Sum of tech]],-1,0)*100))</f>
        <v>4000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44620.416666666526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44620.45833333319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3" s="113">
        <f ca="1">MAX(4000,_xlfn.CEILING.MATH(3600+TblProd[[#This Row],[Land]]*0.65+OFFSET(TblTech[[#This Row],[Sum of tech]],-1,0)*100))</f>
        <v>4000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44620.45833333319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44620.499999999854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4" s="113">
        <f ca="1">MAX(4000,_xlfn.CEILING.MATH(3600+TblProd[[#This Row],[Land]]*0.65+OFFSET(TblTech[[#This Row],[Sum of tech]],-1,0)*100))</f>
        <v>4000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44620.499999999854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44620.541666666519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5" s="113">
        <f ca="1">MAX(4000,_xlfn.CEILING.MATH(3600+TblProd[[#This Row],[Land]]*0.65+OFFSET(TblTech[[#This Row],[Sum of tech]],-1,0)*100))</f>
        <v>4000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44620.541666666519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44620.583333333183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6" s="113">
        <f ca="1">MAX(4000,_xlfn.CEILING.MATH(3600+TblProd[[#This Row],[Land]]*0.65+OFFSET(TblTech[[#This Row],[Sum of tech]],-1,0)*100))</f>
        <v>4000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44620.583333333183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44620.624999999847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7" s="113">
        <f ca="1">MAX(4000,_xlfn.CEILING.MATH(3600+TblProd[[#This Row],[Land]]*0.65+OFFSET(TblTech[[#This Row],[Sum of tech]],-1,0)*100))</f>
        <v>4000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44620.624999999847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44620.666666666511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8" s="113">
        <f ca="1">MAX(4000,_xlfn.CEILING.MATH(3600+TblProd[[#This Row],[Land]]*0.65+OFFSET(TblTech[[#This Row],[Sum of tech]],-1,0)*100))</f>
        <v>4000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44620.666666666511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44620.708333333176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9" s="113">
        <f ca="1">MAX(4000,_xlfn.CEILING.MATH(3600+TblProd[[#This Row],[Land]]*0.65+OFFSET(TblTech[[#This Row],[Sum of tech]],-1,0)*100))</f>
        <v>4000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44620.708333333176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44620.74999999984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0" s="113">
        <f ca="1">MAX(4000,_xlfn.CEILING.MATH(3600+TblProd[[#This Row],[Land]]*0.65+OFFSET(TblTech[[#This Row],[Sum of tech]],-1,0)*100))</f>
        <v>4000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44620.74999999984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44620.791666666504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1" s="113">
        <f ca="1">MAX(4000,_xlfn.CEILING.MATH(3600+TblProd[[#This Row],[Land]]*0.65+OFFSET(TblTech[[#This Row],[Sum of tech]],-1,0)*100))</f>
        <v>4000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44620.791666666504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44620.833333333168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2" s="113">
        <f ca="1">MAX(4000,_xlfn.CEILING.MATH(3600+TblProd[[#This Row],[Land]]*0.65+OFFSET(TblTech[[#This Row],[Sum of tech]],-1,0)*100))</f>
        <v>4000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44620.833333333168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44620.874999999833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3" s="113">
        <f ca="1">MAX(4000,_xlfn.CEILING.MATH(3600+TblProd[[#This Row],[Land]]*0.65+OFFSET(TblTech[[#This Row],[Sum of tech]],-1,0)*100))</f>
        <v>4000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44620.874999999833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44620.916666666497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4" s="113">
        <f ca="1">MAX(4000,_xlfn.CEILING.MATH(3600+TblProd[[#This Row],[Land]]*0.65+OFFSET(TblTech[[#This Row],[Sum of tech]],-1,0)*100))</f>
        <v>4000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44620.916666666497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44620.958333333161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5" s="113">
        <f ca="1">MAX(4000,_xlfn.CEILING.MATH(3600+TblProd[[#This Row],[Land]]*0.65+OFFSET(TblTech[[#This Row],[Sum of tech]],-1,0)*100))</f>
        <v>4000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44620.958333333161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235</v>
      </c>
      <c r="B76" s="210">
        <f ca="1">TblImps[[#This Row],[Time]]</f>
        <v>44620.999999999825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6" s="113">
        <f ca="1">MAX(4000,_xlfn.CEILING.MATH(3600+TblProd[[#This Row],[Land]]*0.65+OFFSET(TblTech[[#This Row],[Sum of tech]],-1,0)*100))</f>
        <v>4000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44620.999999999825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44621.04166666649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7" s="113">
        <f ca="1">MAX(4000,_xlfn.CEILING.MATH(3600+TblProd[[#This Row],[Land]]*0.65+OFFSET(TblTech[[#This Row],[Sum of tech]],-1,0)*100))</f>
        <v>4000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44621.04166666649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44621.083333333154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8" s="113">
        <f ca="1">MAX(4000,_xlfn.CEILING.MATH(3600+TblProd[[#This Row],[Land]]*0.65+OFFSET(TblTech[[#This Row],[Sum of tech]],-1,0)*100))</f>
        <v>4000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44621.083333333154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44621.124999999818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9" s="113">
        <f ca="1">MAX(4000,_xlfn.CEILING.MATH(3600+TblProd[[#This Row],[Land]]*0.65+OFFSET(TblTech[[#This Row],[Sum of tech]],-1,0)*100))</f>
        <v>4000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44621.124999999818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44621.166666666482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0" s="113">
        <f ca="1">MAX(4000,_xlfn.CEILING.MATH(3600+TblProd[[#This Row],[Land]]*0.65+OFFSET(TblTech[[#This Row],[Sum of tech]],-1,0)*100))</f>
        <v>4000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44621.166666666482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44621.208333333147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1" s="113">
        <f ca="1">MAX(4000,_xlfn.CEILING.MATH(3600+TblProd[[#This Row],[Land]]*0.65+OFFSET(TblTech[[#This Row],[Sum of tech]],-1,0)*100))</f>
        <v>4000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44621.208333333147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44621.249999999811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2" s="113">
        <f ca="1">MAX(4000,_xlfn.CEILING.MATH(3600+TblProd[[#This Row],[Land]]*0.65+OFFSET(TblTech[[#This Row],[Sum of tech]],-1,0)*100))</f>
        <v>4000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44621.249999999811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44621.291666666475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3" s="113">
        <f ca="1">MAX(4000,_xlfn.CEILING.MATH(3600+TblProd[[#This Row],[Land]]*0.65+OFFSET(TblTech[[#This Row],[Sum of tech]],-1,0)*100))</f>
        <v>4000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44621.291666666475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44621.333333333139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4" s="113">
        <f ca="1">MAX(4000,_xlfn.CEILING.MATH(3600+TblProd[[#This Row],[Land]]*0.65+OFFSET(TblTech[[#This Row],[Sum of tech]],-1,0)*100))</f>
        <v>4000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44621.333333333139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44621.374999999804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5" s="113">
        <f ca="1">MAX(4000,_xlfn.CEILING.MATH(3600+TblProd[[#This Row],[Land]]*0.65+OFFSET(TblTech[[#This Row],[Sum of tech]],-1,0)*100))</f>
        <v>4000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44621.374999999804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44621.416666666468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6" s="113">
        <f ca="1">MAX(4000,_xlfn.CEILING.MATH(3600+TblProd[[#This Row],[Land]]*0.65+OFFSET(TblTech[[#This Row],[Sum of tech]],-1,0)*100))</f>
        <v>4000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44621.416666666468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44621.458333333132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7" s="113">
        <f ca="1">MAX(4000,_xlfn.CEILING.MATH(3600+TblProd[[#This Row],[Land]]*0.65+OFFSET(TblTech[[#This Row],[Sum of tech]],-1,0)*100))</f>
        <v>4000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44621.458333333132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44621.499999999796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8" s="113">
        <f ca="1">MAX(4000,_xlfn.CEILING.MATH(3600+TblProd[[#This Row],[Land]]*0.65+OFFSET(TblTech[[#This Row],[Sum of tech]],-1,0)*100))</f>
        <v>4000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44621.499999999796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44621.541666666461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9" s="113">
        <f ca="1">MAX(4000,_xlfn.CEILING.MATH(3600+TblProd[[#This Row],[Land]]*0.65+OFFSET(TblTech[[#This Row],[Sum of tech]],-1,0)*100))</f>
        <v>4000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44621.541666666461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44621.583333333125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0" s="113">
        <f ca="1">MAX(4000,_xlfn.CEILING.MATH(3600+TblProd[[#This Row],[Land]]*0.65+OFFSET(TblTech[[#This Row],[Sum of tech]],-1,0)*100))</f>
        <v>4000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44621.583333333125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44621.624999999789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1" s="113">
        <f ca="1">MAX(4000,_xlfn.CEILING.MATH(3600+TblProd[[#This Row],[Land]]*0.65+OFFSET(TblTech[[#This Row],[Sum of tech]],-1,0)*100))</f>
        <v>4000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44621.624999999789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44621.666666666453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2" s="113">
        <f ca="1">MAX(4000,_xlfn.CEILING.MATH(3600+TblProd[[#This Row],[Land]]*0.65+OFFSET(TblTech[[#This Row],[Sum of tech]],-1,0)*100))</f>
        <v>4000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44621.666666666453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44621.708333333117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3" s="113">
        <f ca="1">MAX(4000,_xlfn.CEILING.MATH(3600+TblProd[[#This Row],[Land]]*0.65+OFFSET(TblTech[[#This Row],[Sum of tech]],-1,0)*100))</f>
        <v>4000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44621.708333333117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44621.749999999782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4" s="113">
        <f ca="1">MAX(4000,_xlfn.CEILING.MATH(3600+TblProd[[#This Row],[Land]]*0.65+OFFSET(TblTech[[#This Row],[Sum of tech]],-1,0)*100))</f>
        <v>4000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44621.749999999782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44621.791666666446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5" s="113">
        <f ca="1">MAX(4000,_xlfn.CEILING.MATH(3600+TblProd[[#This Row],[Land]]*0.65+OFFSET(TblTech[[#This Row],[Sum of tech]],-1,0)*100))</f>
        <v>4000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44621.791666666446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44621.83333333311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6" s="113">
        <f ca="1">MAX(4000,_xlfn.CEILING.MATH(3600+TblProd[[#This Row],[Land]]*0.65+OFFSET(TblTech[[#This Row],[Sum of tech]],-1,0)*100))</f>
        <v>4000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44621.83333333311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44621.874999999774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7" s="113">
        <f ca="1">MAX(4000,_xlfn.CEILING.MATH(3600+TblProd[[#This Row],[Land]]*0.65+OFFSET(TblTech[[#This Row],[Sum of tech]],-1,0)*100))</f>
        <v>4000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44621.874999999774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44621.916666666439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8" s="113">
        <f ca="1">MAX(4000,_xlfn.CEILING.MATH(3600+TblProd[[#This Row],[Land]]*0.65+OFFSET(TblTech[[#This Row],[Sum of tech]],-1,0)*100))</f>
        <v>4000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44621.916666666439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44621.958333333103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9" s="113">
        <f ca="1">MAX(4000,_xlfn.CEILING.MATH(3600+TblProd[[#This Row],[Land]]*0.65+OFFSET(TblTech[[#This Row],[Sum of tech]],-1,0)*100))</f>
        <v>4000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44621.958333333103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44621.999999999767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0" s="113">
        <f ca="1">MAX(4000,_xlfn.CEILING.MATH(3600+TblProd[[#This Row],[Land]]*0.65+OFFSET(TblTech[[#This Row],[Sum of tech]],-1,0)*100))</f>
        <v>4000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44621.999999999767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44622.041666666431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1" s="113">
        <f ca="1">MAX(4000,_xlfn.CEILING.MATH(3600+TblProd[[#This Row],[Land]]*0.65+OFFSET(TblTech[[#This Row],[Sum of tech]],-1,0)*100))</f>
        <v>4000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44622.041666666431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44622.083333333096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2" s="113">
        <f ca="1">MAX(4000,_xlfn.CEILING.MATH(3600+TblProd[[#This Row],[Land]]*0.65+OFFSET(TblTech[[#This Row],[Sum of tech]],-1,0)*100))</f>
        <v>4000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44622.083333333096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44622.12499999976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3" s="113">
        <f ca="1">MAX(4000,_xlfn.CEILING.MATH(3600+TblProd[[#This Row],[Land]]*0.65+OFFSET(TblTech[[#This Row],[Sum of tech]],-1,0)*100))</f>
        <v>4000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44622.12499999976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44622.166666666424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4" s="113">
        <f ca="1">MAX(4000,_xlfn.CEILING.MATH(3600+TblProd[[#This Row],[Land]]*0.65+OFFSET(TblTech[[#This Row],[Sum of tech]],-1,0)*100))</f>
        <v>4000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44622.166666666424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44622.208333333088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5" s="113">
        <f ca="1">MAX(4000,_xlfn.CEILING.MATH(3600+TblProd[[#This Row],[Land]]*0.65+OFFSET(TblTech[[#This Row],[Sum of tech]],-1,0)*100))</f>
        <v>4000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44622.208333333088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44622.249999999753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6" s="113">
        <f ca="1">MAX(4000,_xlfn.CEILING.MATH(3600+TblProd[[#This Row],[Land]]*0.65+OFFSET(TblTech[[#This Row],[Sum of tech]],-1,0)*100))</f>
        <v>4000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44622.249999999753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44622.291666666417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7" s="113">
        <f ca="1">MAX(4000,_xlfn.CEILING.MATH(3600+TblProd[[#This Row],[Land]]*0.65+OFFSET(TblTech[[#This Row],[Sum of tech]],-1,0)*100))</f>
        <v>4000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44622.291666666417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44622.333333333081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8" s="113">
        <f ca="1">MAX(4000,_xlfn.CEILING.MATH(3600+TblProd[[#This Row],[Land]]*0.65+OFFSET(TblTech[[#This Row],[Sum of tech]],-1,0)*100))</f>
        <v>4000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44622.333333333081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44622.374999999745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9" s="113">
        <f ca="1">MAX(4000,_xlfn.CEILING.MATH(3600+TblProd[[#This Row],[Land]]*0.65+OFFSET(TblTech[[#This Row],[Sum of tech]],-1,0)*100))</f>
        <v>4000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44622.374999999745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44622.41666666641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0" s="113">
        <f ca="1">MAX(4000,_xlfn.CEILING.MATH(3600+TblProd[[#This Row],[Land]]*0.65+OFFSET(TblTech[[#This Row],[Sum of tech]],-1,0)*100))</f>
        <v>4000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44622.41666666641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44622.458333333074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1" s="113">
        <f ca="1">MAX(4000,_xlfn.CEILING.MATH(3600+TblProd[[#This Row],[Land]]*0.65+OFFSET(TblTech[[#This Row],[Sum of tech]],-1,0)*100))</f>
        <v>4000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44622.458333333074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44622.499999999738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2" s="113">
        <f ca="1">MAX(4000,_xlfn.CEILING.MATH(3600+TblProd[[#This Row],[Land]]*0.65+OFFSET(TblTech[[#This Row],[Sum of tech]],-1,0)*100))</f>
        <v>4000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44622.499999999738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44622.541666666402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3" s="113">
        <f ca="1">MAX(4000,_xlfn.CEILING.MATH(3600+TblProd[[#This Row],[Land]]*0.65+OFFSET(TblTech[[#This Row],[Sum of tech]],-1,0)*100))</f>
        <v>4000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44622.541666666402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44622.583333333067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4" s="113">
        <f ca="1">MAX(4000,_xlfn.CEILING.MATH(3600+TblProd[[#This Row],[Land]]*0.65+OFFSET(TblTech[[#This Row],[Sum of tech]],-1,0)*100))</f>
        <v>4000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44622.583333333067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44622.624999999731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5" s="113">
        <f ca="1">MAX(4000,_xlfn.CEILING.MATH(3600+TblProd[[#This Row],[Land]]*0.65+OFFSET(TblTech[[#This Row],[Sum of tech]],-1,0)*100))</f>
        <v>4000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44622.624999999731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44622.666666666395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6" s="113">
        <f ca="1">MAX(4000,_xlfn.CEILING.MATH(3600+TblProd[[#This Row],[Land]]*0.65+OFFSET(TblTech[[#This Row],[Sum of tech]],-1,0)*100))</f>
        <v>4000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44622.666666666395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44622.708333333059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7" s="113">
        <f ca="1">MAX(4000,_xlfn.CEILING.MATH(3600+TblProd[[#This Row],[Land]]*0.65+OFFSET(TblTech[[#This Row],[Sum of tech]],-1,0)*100))</f>
        <v>4000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44622.708333333059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44622.749999999724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8" s="113">
        <f ca="1">MAX(4000,_xlfn.CEILING.MATH(3600+TblProd[[#This Row],[Land]]*0.65+OFFSET(TblTech[[#This Row],[Sum of tech]],-1,0)*100))</f>
        <v>4000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44622.749999999724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44622.791666666388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9" s="113">
        <f ca="1">MAX(4000,_xlfn.CEILING.MATH(3600+TblProd[[#This Row],[Land]]*0.65+OFFSET(TblTech[[#This Row],[Sum of tech]],-1,0)*100))</f>
        <v>4000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44622.791666666388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44622.833333333052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0" s="113">
        <f ca="1">MAX(4000,_xlfn.CEILING.MATH(3600+TblProd[[#This Row],[Land]]*0.65+OFFSET(TblTech[[#This Row],[Sum of tech]],-1,0)*100))</f>
        <v>4000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44622.833333333052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44622.874999999716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1" s="113">
        <f ca="1">MAX(4000,_xlfn.CEILING.MATH(3600+TblProd[[#This Row],[Land]]*0.65+OFFSET(TblTech[[#This Row],[Sum of tech]],-1,0)*100))</f>
        <v>4000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44622.874999999716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44622.91666666638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2" s="113">
        <f ca="1">MAX(4000,_xlfn.CEILING.MATH(3600+TblProd[[#This Row],[Land]]*0.65+OFFSET(TblTech[[#This Row],[Sum of tech]],-1,0)*100))</f>
        <v>4000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44622.91666666638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44622.958333333045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3" s="113">
        <f ca="1">MAX(4000,_xlfn.CEILING.MATH(3600+TblProd[[#This Row],[Land]]*0.65+OFFSET(TblTech[[#This Row],[Sum of tech]],-1,0)*100))</f>
        <v>4000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44622.958333333045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44622.999999999709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4" s="113">
        <f ca="1">MAX(4000,_xlfn.CEILING.MATH(3600+TblProd[[#This Row],[Land]]*0.65+OFFSET(TblTech[[#This Row],[Sum of tech]],-1,0)*100))</f>
        <v>4000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44622.999999999709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44623.041666666373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5" s="113">
        <f ca="1">MAX(4000,_xlfn.CEILING.MATH(3600+TblProd[[#This Row],[Land]]*0.65+OFFSET(TblTech[[#This Row],[Sum of tech]],-1,0)*100))</f>
        <v>4000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44623.041666666373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44623.083333333037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6" s="113">
        <f ca="1">MAX(4000,_xlfn.CEILING.MATH(3600+TblProd[[#This Row],[Land]]*0.65+OFFSET(TblTech[[#This Row],[Sum of tech]],-1,0)*100))</f>
        <v>4000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44623.083333333037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44623.124999999702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7" s="113">
        <f ca="1">MAX(4000,_xlfn.CEILING.MATH(3600+TblProd[[#This Row],[Land]]*0.65+OFFSET(TblTech[[#This Row],[Sum of tech]],-1,0)*100))</f>
        <v>4000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44623.124999999702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44623.166666666366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8" s="113">
        <f ca="1">MAX(4000,_xlfn.CEILING.MATH(3600+TblProd[[#This Row],[Land]]*0.65+OFFSET(TblTech[[#This Row],[Sum of tech]],-1,0)*100))</f>
        <v>4000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44623.166666666366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44623.20833333303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9" s="113">
        <f ca="1">MAX(4000,_xlfn.CEILING.MATH(3600+TblProd[[#This Row],[Land]]*0.65+OFFSET(TblTech[[#This Row],[Sum of tech]],-1,0)*100))</f>
        <v>4000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44623.20833333303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44623.249999999694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0" s="113">
        <f ca="1">MAX(4000,_xlfn.CEILING.MATH(3600+TblProd[[#This Row],[Land]]*0.65+OFFSET(TblTech[[#This Row],[Sum of tech]],-1,0)*100))</f>
        <v>4000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44623.249999999694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44623.291666666359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1" s="113">
        <f ca="1">MAX(4000,_xlfn.CEILING.MATH(3600+TblProd[[#This Row],[Land]]*0.65+OFFSET(TblTech[[#This Row],[Sum of tech]],-1,0)*100))</f>
        <v>4000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44623.291666666359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44623.333333333023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2" s="113">
        <f ca="1">MAX(4000,_xlfn.CEILING.MATH(3600+TblProd[[#This Row],[Land]]*0.65+OFFSET(TblTech[[#This Row],[Sum of tech]],-1,0)*100))</f>
        <v>4000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44623.333333333023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44623.374999999687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3" s="113">
        <f ca="1">MAX(4000,_xlfn.CEILING.MATH(3600+TblProd[[#This Row],[Land]]*0.65+OFFSET(TblTech[[#This Row],[Sum of tech]],-1,0)*100))</f>
        <v>4000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44623.374999999687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44623.416666666351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4" s="113">
        <f ca="1">MAX(4000,_xlfn.CEILING.MATH(3600+TblProd[[#This Row],[Land]]*0.65+OFFSET(TblTech[[#This Row],[Sum of tech]],-1,0)*100))</f>
        <v>4000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44623.416666666351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44623.458333333016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5" s="113">
        <f ca="1">MAX(4000,_xlfn.CEILING.MATH(3600+TblProd[[#This Row],[Land]]*0.65+OFFSET(TblTech[[#This Row],[Sum of tech]],-1,0)*100))</f>
        <v>4000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44623.458333333016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44623.49999999968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6" s="113">
        <f ca="1">MAX(4000,_xlfn.CEILING.MATH(3600+TblProd[[#This Row],[Land]]*0.65+OFFSET(TblTech[[#This Row],[Sum of tech]],-1,0)*100))</f>
        <v>4000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44623.49999999968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321</v>
      </c>
      <c r="D1269" s="547"/>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Q4:Q136 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57"/>
      <c r="R1" s="134"/>
      <c r="S1" s="134"/>
      <c r="T1" s="134"/>
      <c r="U1" s="134"/>
      <c r="V1" s="134"/>
      <c r="W1" s="134"/>
      <c r="X1" s="134"/>
      <c r="Y1" s="134"/>
      <c r="Z1" s="134"/>
      <c r="AA1" s="134"/>
      <c r="AB1" s="134"/>
      <c r="AC1" s="134"/>
      <c r="AD1" s="134"/>
      <c r="AE1" s="134"/>
      <c r="AF1" s="134"/>
      <c r="AG1" s="134"/>
      <c r="AH1" s="134"/>
      <c r="AI1" s="226" t="s">
        <v>523</v>
      </c>
      <c r="AJ1" s="226" t="s">
        <v>526</v>
      </c>
      <c r="AK1" s="596" t="s">
        <v>77</v>
      </c>
      <c r="AL1" s="596"/>
      <c r="AM1" s="595" t="s">
        <v>524</v>
      </c>
      <c r="AN1" s="595"/>
      <c r="AO1" s="595" t="s">
        <v>525</v>
      </c>
      <c r="AP1" s="595"/>
      <c r="AQ1" s="595" t="s">
        <v>522</v>
      </c>
      <c r="AR1" s="595"/>
      <c r="AS1" s="134"/>
      <c r="AT1" s="134"/>
      <c r="AU1" s="134"/>
      <c r="AV1" s="134" t="s">
        <v>521</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300</v>
      </c>
      <c r="DA1" s="596"/>
      <c r="DB1" s="596"/>
      <c r="DC1" s="596"/>
      <c r="DD1" s="596"/>
      <c r="DE1" s="134"/>
      <c r="DF1" s="134"/>
      <c r="DG1" s="596" t="s">
        <v>263</v>
      </c>
      <c r="DH1" s="596"/>
      <c r="DI1" s="134" t="s">
        <v>541</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1030</v>
      </c>
      <c r="E3" s="176" t="s">
        <v>794</v>
      </c>
      <c r="F3" s="176" t="s">
        <v>1</v>
      </c>
      <c r="G3" s="221" t="s">
        <v>249</v>
      </c>
      <c r="H3" s="176" t="s">
        <v>58</v>
      </c>
      <c r="I3" s="176" t="s">
        <v>251</v>
      </c>
      <c r="J3" s="176" t="s">
        <v>250</v>
      </c>
      <c r="K3" s="176" t="s">
        <v>60</v>
      </c>
      <c r="L3" s="176" t="s">
        <v>248</v>
      </c>
      <c r="M3" s="176" t="s">
        <v>62</v>
      </c>
      <c r="N3" s="176" t="s">
        <v>1074</v>
      </c>
      <c r="O3" s="222" t="s">
        <v>72</v>
      </c>
      <c r="P3" s="222" t="s">
        <v>71</v>
      </c>
      <c r="Q3" s="222" t="s">
        <v>70</v>
      </c>
      <c r="R3" s="222" t="s">
        <v>69</v>
      </c>
      <c r="S3" s="222" t="s">
        <v>68</v>
      </c>
      <c r="T3" s="222" t="s">
        <v>63</v>
      </c>
      <c r="U3" s="222" t="s">
        <v>353</v>
      </c>
      <c r="V3" s="222" t="s">
        <v>64</v>
      </c>
      <c r="W3" s="222" t="s">
        <v>65</v>
      </c>
      <c r="X3" s="222" t="s">
        <v>66</v>
      </c>
      <c r="Y3" s="222" t="s">
        <v>67</v>
      </c>
      <c r="Z3" s="222" t="s">
        <v>355</v>
      </c>
      <c r="AA3" s="222" t="s">
        <v>358</v>
      </c>
      <c r="AB3" s="222" t="s">
        <v>74</v>
      </c>
      <c r="AC3" s="222" t="s">
        <v>356</v>
      </c>
      <c r="AD3" s="222" t="s">
        <v>302</v>
      </c>
      <c r="AE3" s="222" t="s">
        <v>75</v>
      </c>
      <c r="AF3" s="222" t="s">
        <v>376</v>
      </c>
      <c r="AG3" s="222" t="s">
        <v>76</v>
      </c>
      <c r="AH3" s="176" t="s">
        <v>368</v>
      </c>
      <c r="AI3" s="176" t="s">
        <v>838</v>
      </c>
      <c r="AJ3" s="176" t="s">
        <v>839</v>
      </c>
      <c r="AK3" s="176" t="s">
        <v>2</v>
      </c>
      <c r="AL3" s="176" t="s">
        <v>7</v>
      </c>
      <c r="AM3" s="176" t="s">
        <v>834</v>
      </c>
      <c r="AN3" s="176" t="s">
        <v>835</v>
      </c>
      <c r="AO3" s="176" t="s">
        <v>836</v>
      </c>
      <c r="AP3" s="176" t="s">
        <v>837</v>
      </c>
      <c r="AQ3" s="176" t="s">
        <v>1062</v>
      </c>
      <c r="AR3" s="176" t="s">
        <v>1063</v>
      </c>
      <c r="AS3" s="176" t="s">
        <v>527</v>
      </c>
      <c r="AT3" s="176" t="s">
        <v>528</v>
      </c>
      <c r="AU3" s="176" t="s">
        <v>795</v>
      </c>
      <c r="AV3" s="176" t="s">
        <v>840</v>
      </c>
      <c r="AW3" s="176" t="s">
        <v>841</v>
      </c>
      <c r="AX3" s="176" t="s">
        <v>796</v>
      </c>
      <c r="AY3" s="221" t="s">
        <v>842</v>
      </c>
      <c r="AZ3" s="176" t="s">
        <v>843</v>
      </c>
      <c r="BA3" s="176" t="s">
        <v>844</v>
      </c>
      <c r="BB3" s="176" t="s">
        <v>845</v>
      </c>
      <c r="BC3" s="176" t="s">
        <v>846</v>
      </c>
      <c r="BD3" s="176" t="s">
        <v>847</v>
      </c>
      <c r="BE3" s="176" t="s">
        <v>848</v>
      </c>
      <c r="BF3" s="176" t="s">
        <v>849</v>
      </c>
      <c r="BG3" s="176" t="s">
        <v>850</v>
      </c>
      <c r="BH3" s="176" t="s">
        <v>851</v>
      </c>
      <c r="BI3" s="176" t="s">
        <v>852</v>
      </c>
      <c r="BJ3" s="176" t="s">
        <v>853</v>
      </c>
      <c r="BK3" s="176" t="s">
        <v>854</v>
      </c>
      <c r="BL3" s="176" t="s">
        <v>855</v>
      </c>
      <c r="BM3" s="176" t="s">
        <v>856</v>
      </c>
      <c r="BN3" s="176" t="s">
        <v>857</v>
      </c>
      <c r="BO3" s="176" t="s">
        <v>858</v>
      </c>
      <c r="BP3" s="176" t="s">
        <v>859</v>
      </c>
      <c r="BQ3" s="223" t="s">
        <v>860</v>
      </c>
      <c r="BR3" s="176" t="s">
        <v>812</v>
      </c>
      <c r="BS3" s="176" t="s">
        <v>813</v>
      </c>
      <c r="BT3" s="176" t="s">
        <v>905</v>
      </c>
      <c r="BU3" s="176" t="s">
        <v>883</v>
      </c>
      <c r="BV3" s="176" t="s">
        <v>814</v>
      </c>
      <c r="BW3" s="176" t="s">
        <v>1045</v>
      </c>
      <c r="BX3" s="176" t="s">
        <v>926</v>
      </c>
      <c r="BY3" s="176" t="s">
        <v>927</v>
      </c>
      <c r="BZ3" s="176" t="s">
        <v>928</v>
      </c>
      <c r="CA3" s="176" t="s">
        <v>929</v>
      </c>
      <c r="CB3" s="176" t="s">
        <v>930</v>
      </c>
      <c r="CC3" s="176" t="s">
        <v>931</v>
      </c>
      <c r="CD3" s="176" t="s">
        <v>932</v>
      </c>
      <c r="CE3" s="176" t="s">
        <v>933</v>
      </c>
      <c r="CF3" s="176" t="s">
        <v>934</v>
      </c>
      <c r="CG3" s="176" t="s">
        <v>935</v>
      </c>
      <c r="CH3" s="176" t="s">
        <v>936</v>
      </c>
      <c r="CI3" s="176" t="s">
        <v>937</v>
      </c>
      <c r="CJ3" s="176" t="s">
        <v>938</v>
      </c>
      <c r="CK3" s="176" t="s">
        <v>939</v>
      </c>
      <c r="CL3" s="176" t="s">
        <v>940</v>
      </c>
      <c r="CM3" s="176" t="s">
        <v>941</v>
      </c>
      <c r="CN3" s="176" t="s">
        <v>942</v>
      </c>
      <c r="CO3" s="176" t="s">
        <v>943</v>
      </c>
      <c r="CP3" s="176" t="s">
        <v>889</v>
      </c>
      <c r="CQ3" s="176" t="s">
        <v>826</v>
      </c>
      <c r="CR3" s="176" t="s">
        <v>827</v>
      </c>
      <c r="CS3" s="176" t="s">
        <v>828</v>
      </c>
      <c r="CT3" s="176" t="s">
        <v>829</v>
      </c>
      <c r="CU3" s="176" t="s">
        <v>830</v>
      </c>
      <c r="CV3" s="176" t="s">
        <v>831</v>
      </c>
      <c r="CW3" s="176" t="s">
        <v>832</v>
      </c>
      <c r="CX3" s="176" t="s">
        <v>263</v>
      </c>
      <c r="CY3" s="176" t="s">
        <v>890</v>
      </c>
      <c r="CZ3" s="176" t="s">
        <v>894</v>
      </c>
      <c r="DA3" s="176" t="s">
        <v>895</v>
      </c>
      <c r="DB3" s="176" t="s">
        <v>896</v>
      </c>
      <c r="DC3" s="176" t="s">
        <v>897</v>
      </c>
      <c r="DD3" s="176" t="s">
        <v>898</v>
      </c>
      <c r="DE3" s="176" t="s">
        <v>899</v>
      </c>
      <c r="DF3" s="176" t="s">
        <v>900</v>
      </c>
      <c r="DG3" s="176" t="s">
        <v>833</v>
      </c>
      <c r="DH3" s="176" t="s">
        <v>301</v>
      </c>
      <c r="DI3" s="176" t="s">
        <v>542</v>
      </c>
      <c r="DJ3" s="176" t="s">
        <v>543</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44618</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44618</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44618.041666666664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44618.041666666664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44618.083333333328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44618.083333333328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44618.124999999993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44618.124999999993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44618.166666666657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44618.166666666657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44618.208333333321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44618.208333333321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44618.249999999985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44618.249999999985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44618.29166666665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44618.29166666665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44618.333333333314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44618.333333333314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44618.374999999978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44618.374999999978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44618.416666666642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44618.416666666642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44618.458333333307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44618.458333333307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44618.499999999971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44618.499999999971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44618.541666666635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44618.541666666635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44618.583333333299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44618.583333333299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44618.624999999964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44618.624999999964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44618.666666666628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44618.666666666628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44618.708333333292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44618.708333333292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44618.749999999956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44618.749999999956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44618.791666666621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44618.791666666621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44618.833333333285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44618.833333333285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44618.874999999949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44618.874999999949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44618.916666666613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44618.916666666613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44618.958333333278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44618.958333333278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44618.999999999942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44618.999999999942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44619.041666666606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44619.041666666606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44619.08333333327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44619.08333333327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44619.124999999935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44619.124999999935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44619.166666666599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44619.166666666599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44619.208333333263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44619.208333333263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44619.249999999927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44619.249999999927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44619.291666666591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44619.291666666591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44619.333333333256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44619.333333333256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44619.37499999992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44619.37499999992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44619.416666666584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44619.416666666584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44619.458333333248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44619.458333333248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44619.499999999913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44619.499999999913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44619.541666666577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44619.541666666577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44619.583333333241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44619.583333333241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44619.624999999905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44619.624999999905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44619.66666666657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44619.66666666657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44619.708333333234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44619.708333333234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44619.749999999898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44619.749999999898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44619.791666666562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44619.791666666562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44619.833333333227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44619.833333333227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44619.874999999891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44619.874999999891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44619.916666666555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44619.916666666555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44619.958333333219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44619.958333333219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44619.999999999884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44619.999999999884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44620.041666666548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44620.041666666548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44620.083333333212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44620.083333333212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44620.124999999876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44620.124999999876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44620.166666666541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44620.166666666541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44620.208333333205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44620.208333333205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44620.249999999869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44620.249999999869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44620.291666666533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44620.291666666533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44620.333333333198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44620.333333333198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44620.374999999862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44620.374999999862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44620.416666666526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44620.416666666526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44620.45833333319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44620.45833333319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44620.499999999854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44620.499999999854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44620.541666666519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44620.541666666519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44620.583333333183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44620.583333333183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44620.624999999847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44620.624999999847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44620.666666666511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44620.666666666511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44620.708333333176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44620.708333333176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44620.74999999984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44620.74999999984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44620.791666666504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44620.791666666504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44620.833333333168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44620.833333333168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44620.874999999833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44620.874999999833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44620.916666666497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44620.916666666497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44620.958333333161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44620.958333333161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44620.999999999825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44620.999999999825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44621.04166666649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44621.04166666649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44621.083333333154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44621.083333333154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44621.124999999818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44621.124999999818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44621.166666666482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44621.166666666482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44621.208333333147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44621.208333333147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44621.249999999811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44621.249999999811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44621.291666666475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44621.291666666475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44621.333333333139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44621.333333333139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44621.374999999804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44621.374999999804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44621.416666666468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44621.416666666468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44621.458333333132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44621.458333333132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44621.499999999796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44621.499999999796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44621.541666666461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44621.541666666461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44621.583333333125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44621.583333333125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44621.624999999789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44621.624999999789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44621.666666666453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44621.666666666453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44621.708333333117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44621.708333333117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44621.749999999782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44621.749999999782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44621.791666666446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44621.791666666446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44621.83333333311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44621.83333333311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44621.874999999774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44621.874999999774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44621.916666666439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44621.916666666439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44621.958333333103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44621.958333333103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44621.999999999767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44621.999999999767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44622.041666666431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44622.041666666431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44622.083333333096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44622.083333333096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44622.12499999976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44622.12499999976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44622.166666666424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44622.166666666424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44622.208333333088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44622.208333333088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44622.249999999753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44622.249999999753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44622.291666666417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44622.291666666417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44622.333333333081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44622.333333333081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44622.374999999745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44622.374999999745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44622.41666666641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44622.41666666641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44622.458333333074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44622.458333333074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44622.499999999738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44622.499999999738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44622.541666666402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44622.541666666402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44622.583333333067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44622.583333333067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44622.624999999731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44622.624999999731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44622.666666666395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44622.666666666395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44622.708333333059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44622.708333333059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44622.749999999724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44622.749999999724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44622.791666666388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44622.791666666388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44622.833333333052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44622.833333333052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44622.874999999716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44622.874999999716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44622.91666666638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44622.91666666638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44622.958333333045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44622.958333333045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44622.999999999709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44622.999999999709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44623.041666666373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44623.041666666373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44623.083333333037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44623.083333333037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44623.124999999702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44623.124999999702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44623.166666666366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44623.166666666366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44623.20833333303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44623.20833333303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44623.249999999694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44623.249999999694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44623.291666666359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44623.291666666359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44623.333333333023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44623.333333333023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44623.374999999687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44623.374999999687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44623.416666666351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44623.416666666351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44623.458333333016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44623.458333333016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44623.49999999968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44623.49999999968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321</v>
      </c>
      <c r="B1269" s="557"/>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306</v>
      </c>
      <c r="M1" s="547"/>
      <c r="N1" s="547"/>
      <c r="O1" s="547"/>
      <c r="P1" s="547"/>
      <c r="Q1" s="547"/>
      <c r="R1" s="174"/>
      <c r="S1" s="90" t="s">
        <v>360</v>
      </c>
      <c r="T1" s="90" t="s">
        <v>181</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794</v>
      </c>
      <c r="D3" s="176" t="s">
        <v>55</v>
      </c>
      <c r="E3" s="176" t="s">
        <v>58</v>
      </c>
      <c r="F3" s="176" t="s">
        <v>1053</v>
      </c>
      <c r="G3" s="176" t="s">
        <v>59</v>
      </c>
      <c r="H3" s="176" t="s">
        <v>60</v>
      </c>
      <c r="I3" s="176" t="s">
        <v>61</v>
      </c>
      <c r="J3" s="176" t="s">
        <v>62</v>
      </c>
      <c r="K3" s="277" t="s">
        <v>901</v>
      </c>
      <c r="L3" s="277" t="s">
        <v>902</v>
      </c>
      <c r="M3" s="277" t="s">
        <v>903</v>
      </c>
      <c r="N3" s="278" t="s">
        <v>189</v>
      </c>
      <c r="O3" s="278" t="s">
        <v>370</v>
      </c>
      <c r="P3" s="278" t="s">
        <v>369</v>
      </c>
      <c r="Q3" s="176" t="s">
        <v>905</v>
      </c>
      <c r="R3" s="176" t="s">
        <v>878</v>
      </c>
      <c r="S3" s="176" t="s">
        <v>906</v>
      </c>
      <c r="T3" s="176" t="s">
        <v>1046</v>
      </c>
      <c r="U3" s="176" t="s">
        <v>1047</v>
      </c>
      <c r="V3" s="176" t="s">
        <v>1048</v>
      </c>
      <c r="W3" s="176" t="s">
        <v>1049</v>
      </c>
      <c r="X3" s="176" t="s">
        <v>1050</v>
      </c>
      <c r="Y3" s="176" t="s">
        <v>1051</v>
      </c>
      <c r="Z3" s="176" t="s">
        <v>1052</v>
      </c>
      <c r="AA3" s="176" t="s">
        <v>316</v>
      </c>
      <c r="AB3" s="176" t="s">
        <v>24</v>
      </c>
      <c r="AC3" s="176" t="s">
        <v>2</v>
      </c>
      <c r="AD3" s="176" t="s">
        <v>795</v>
      </c>
      <c r="AE3" s="176" t="s">
        <v>518</v>
      </c>
      <c r="AF3" s="176" t="s">
        <v>57</v>
      </c>
      <c r="AG3" s="176" t="s">
        <v>183</v>
      </c>
      <c r="AH3" s="176" t="s">
        <v>904</v>
      </c>
      <c r="AI3" s="176" t="s">
        <v>891</v>
      </c>
      <c r="AJ3" s="279" t="s">
        <v>782</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44618</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44618.041666666664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44618.083333333328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44618.124999999993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44618.166666666657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44618.208333333321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44618.249999999985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44618.29166666665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44618.333333333314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44618.374999999978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44618.416666666642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44618.458333333307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387</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44618.499999999971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374</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44618.541666666635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373</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44618.583333333299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371</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44618.624999999964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372</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44618.666666666628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44618.708333333292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44618.749999999956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44618.791666666621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44618.833333333285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388</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44618.874999999949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374</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44618.916666666613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373</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44618.958333333278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371</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44618.999999999942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372</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44619.041666666606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44619.08333333327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44619.124999999935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44619.166666666599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44619.208333333263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44619.249999999927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44619.291666666591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44619.333333333256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44619.37499999992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44619.416666666584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44619.458333333248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44619.499999999913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44619.541666666577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44619.583333333241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44619.624999999905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44619.66666666657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44619.708333333234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44619.749999999898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44619.791666666562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44619.833333333227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44619.874999999891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44619.916666666555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44619.958333333219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44619.999999999884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44620.041666666548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1072</v>
      </c>
      <c r="M54" s="491" t="s">
        <v>308</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44620.083333333212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44620.124999999876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44620.166666666541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44620.208333333205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44620.249999999869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44620.291666666533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44620.333333333198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44620.374999999862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44620.416666666526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44620.45833333319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44620.499999999854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44620.541666666519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44620.583333333183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44620.624999999847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44620.666666666511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44620.708333333176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44620.74999999984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44620.791666666504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44620.833333333168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44620.874999999833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44620.916666666497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44620.958333333161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44620.999999999825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44621.04166666649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44621.083333333154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44621.124999999818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44621.166666666482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44621.208333333147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44621.249999999811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44621.291666666475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44621.333333333139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44621.374999999804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44621.416666666468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44621.458333333132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44621.499999999796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44621.541666666461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44621.583333333125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44621.624999999789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44621.666666666453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44621.708333333117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44621.749999999782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44621.791666666446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44621.83333333311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44621.874999999774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44621.916666666439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44621.958333333103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44621.999999999767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44622.041666666431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44622.083333333096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44622.12499999976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44622.166666666424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44622.208333333088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44622.249999999753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44622.291666666417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44622.333333333081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44622.374999999745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44622.41666666641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44622.458333333074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44622.499999999738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44622.541666666402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44622.583333333067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44622.624999999731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44622.666666666395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44622.708333333059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44622.749999999724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44622.791666666388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44622.833333333052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44622.874999999716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44622.91666666638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44622.958333333045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305</v>
      </c>
      <c r="M124" s="295" t="s">
        <v>308</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44622.999999999709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44623.041666666373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44623.083333333037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44623.124999999702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44623.166666666366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44623.20833333303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44623.249999999694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44623.291666666359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44623.333333333023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44623.374999999687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44623.416666666351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44623.458333333016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44623.49999999968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321</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309</v>
      </c>
      <c r="M1" s="72"/>
      <c r="N1" s="72"/>
      <c r="O1" s="72"/>
      <c r="P1" s="72"/>
      <c r="Q1" s="72"/>
      <c r="R1" s="72"/>
      <c r="S1" s="72"/>
      <c r="T1" s="72"/>
      <c r="U1" s="72"/>
      <c r="V1" s="72" t="s">
        <v>198</v>
      </c>
      <c r="W1" s="72"/>
      <c r="X1" s="72" t="s">
        <v>33</v>
      </c>
      <c r="Y1" s="72"/>
      <c r="Z1" s="72"/>
      <c r="AA1" s="72" t="s">
        <v>197</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182</v>
      </c>
      <c r="E3" s="176" t="s">
        <v>59</v>
      </c>
      <c r="F3" s="176" t="s">
        <v>60</v>
      </c>
      <c r="G3" s="176" t="s">
        <v>61</v>
      </c>
      <c r="H3" s="176" t="s">
        <v>62</v>
      </c>
      <c r="I3" s="176" t="s">
        <v>794</v>
      </c>
      <c r="J3" s="176" t="s">
        <v>0</v>
      </c>
      <c r="K3" s="176" t="s">
        <v>316</v>
      </c>
      <c r="L3" s="176" t="s">
        <v>1054</v>
      </c>
      <c r="M3" s="176" t="s">
        <v>1055</v>
      </c>
      <c r="N3" s="176" t="s">
        <v>1056</v>
      </c>
      <c r="O3" s="176" t="s">
        <v>1057</v>
      </c>
      <c r="P3" s="176" t="s">
        <v>1058</v>
      </c>
      <c r="Q3" s="176" t="s">
        <v>1059</v>
      </c>
      <c r="R3" s="176" t="s">
        <v>1060</v>
      </c>
      <c r="S3" s="176" t="s">
        <v>307</v>
      </c>
      <c r="T3" s="176" t="s">
        <v>199</v>
      </c>
      <c r="U3" s="176" t="s">
        <v>795</v>
      </c>
      <c r="V3" s="176" t="s">
        <v>2</v>
      </c>
      <c r="W3" s="176" t="s">
        <v>796</v>
      </c>
      <c r="X3" s="176" t="s">
        <v>57</v>
      </c>
      <c r="Y3" s="176" t="s">
        <v>925</v>
      </c>
      <c r="Z3" s="176" t="s">
        <v>812</v>
      </c>
      <c r="AA3" s="176" t="s">
        <v>265</v>
      </c>
      <c r="AB3" s="176" t="s">
        <v>813</v>
      </c>
      <c r="AC3" s="176" t="s">
        <v>195</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44618</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44618.041666666664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44618.083333333328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44618.124999999993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44618.166666666657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44618.208333333321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44618.249999999985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44618.29166666665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44618.333333333314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44618.374999999978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44618.416666666642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44618.458333333307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44618.499999999971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44618.541666666635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44618.583333333299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44618.624999999964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44618.666666666628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44618.708333333292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44618.749999999956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44618.791666666621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44618.833333333285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44618.874999999949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44618.916666666613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44618.958333333278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44618.999999999942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44619.041666666606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44619.08333333327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44619.124999999935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44619.166666666599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44619.208333333263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44619.249999999927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44619.291666666591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44619.333333333256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44619.37499999992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44619.416666666584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44619.458333333248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44619.499999999913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44619.541666666577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44619.583333333241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44619.624999999905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44619.66666666657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44619.708333333234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44619.749999999898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44619.791666666562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44619.833333333227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44619.874999999891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44619.916666666555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44619.958333333219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44619.999999999884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44620.041666666548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44620.083333333212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44620.124999999876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44620.166666666541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44620.208333333205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44620.249999999869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44620.291666666533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44620.333333333198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44620.374999999862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44620.416666666526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44620.45833333319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44620.499999999854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44620.541666666519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44620.583333333183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44620.624999999847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44620.666666666511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44620.708333333176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44620.74999999984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44620.791666666504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44620.833333333168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44620.874999999833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44620.916666666497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44620.958333333161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44620.999999999825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44621.04166666649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44621.083333333154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44621.124999999818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44621.166666666482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44621.208333333147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44621.249999999811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44621.291666666475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44621.333333333139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44621.374999999804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44621.416666666468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44621.458333333132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44621.499999999796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44621.541666666461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44621.583333333125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44621.624999999789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44621.666666666453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44621.708333333117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44621.749999999782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44621.791666666446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44621.83333333311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44621.874999999774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44621.916666666439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44621.958333333103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44621.999999999767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44622.041666666431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44622.083333333096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44622.12499999976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44622.166666666424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44622.208333333088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44622.249999999753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44622.291666666417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44622.333333333081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44622.374999999745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44622.41666666641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44622.458333333074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44622.499999999738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44622.541666666402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44622.583333333067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44622.624999999731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44622.666666666395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44622.708333333059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44622.749999999724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44622.791666666388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44622.833333333052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44622.874999999716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44622.91666666638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44622.958333333045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44622.999999999709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44623.041666666373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44623.083333333037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44623.124999999702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44623.166666666366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44623.20833333303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44623.249999999694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44623.291666666359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44623.333333333023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44623.374999999687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44623.416666666351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44623.458333333016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44623.49999999968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321</v>
      </c>
      <c r="B1269" s="591"/>
      <c r="I1269" s="308" t="s">
        <v>311</v>
      </c>
      <c r="L1269" s="309"/>
      <c r="M1269" s="309">
        <v>-10</v>
      </c>
      <c r="N1269" s="309">
        <v>10</v>
      </c>
      <c r="O1269" s="309"/>
      <c r="P1269" s="309"/>
      <c r="Q1269" s="309"/>
      <c r="R1269" s="309"/>
    </row>
    <row r="1270" spans="1:18" x14ac:dyDescent="0.2">
      <c r="A1270" s="174">
        <f>Overview!E17</f>
        <v>0</v>
      </c>
      <c r="B1270" s="174"/>
      <c r="L1270" s="600" t="s">
        <v>310</v>
      </c>
      <c r="M1270" s="547"/>
      <c r="N1270" s="547"/>
      <c r="O1270" s="547"/>
      <c r="P1270" s="547"/>
      <c r="Q1270" s="547"/>
      <c r="R1270" s="547"/>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481</v>
      </c>
      <c r="S1" s="592"/>
      <c r="T1" s="310"/>
      <c r="U1" s="592" t="s">
        <v>482</v>
      </c>
      <c r="V1" s="592"/>
      <c r="W1" s="90"/>
      <c r="X1" s="592" t="s">
        <v>24</v>
      </c>
      <c r="Y1" s="592"/>
      <c r="Z1" s="592"/>
      <c r="AA1" s="174"/>
      <c r="AB1" s="90"/>
      <c r="AC1" s="90"/>
      <c r="AD1" s="90"/>
      <c r="AE1" s="90"/>
      <c r="AF1" s="90" t="s">
        <v>186</v>
      </c>
      <c r="AG1" s="90"/>
      <c r="AH1" s="90"/>
      <c r="AI1" s="90"/>
      <c r="AJ1" s="90"/>
      <c r="AK1" s="90"/>
      <c r="AL1" s="90"/>
      <c r="AM1" s="90"/>
      <c r="AN1" s="90" t="s">
        <v>77</v>
      </c>
      <c r="AO1" s="90"/>
      <c r="AP1" s="90" t="s">
        <v>33</v>
      </c>
      <c r="AQ1" s="90"/>
      <c r="AR1" s="90"/>
      <c r="AS1" s="90"/>
      <c r="AT1" s="90"/>
      <c r="AU1" s="90" t="s">
        <v>191</v>
      </c>
      <c r="AV1" s="90"/>
      <c r="AW1" s="90"/>
      <c r="AX1" s="90"/>
      <c r="AY1" s="90"/>
      <c r="AZ1" s="90"/>
      <c r="BA1" s="90"/>
      <c r="BB1" s="90"/>
      <c r="BC1" s="90"/>
      <c r="BD1" s="90"/>
      <c r="BE1" s="90"/>
      <c r="BF1" s="592" t="s">
        <v>498</v>
      </c>
      <c r="BG1" s="592"/>
      <c r="BH1" s="592"/>
      <c r="BI1" s="592"/>
      <c r="BJ1" s="592"/>
      <c r="BK1" s="592"/>
      <c r="BL1" s="592"/>
      <c r="BM1" s="592"/>
      <c r="BN1" s="593"/>
      <c r="BO1" s="593"/>
      <c r="BP1" s="593"/>
      <c r="BQ1" s="90"/>
      <c r="BR1" s="598" t="s">
        <v>303</v>
      </c>
      <c r="BS1" s="601"/>
      <c r="BT1" s="601"/>
      <c r="BU1" s="174"/>
      <c r="BV1" s="174"/>
      <c r="BW1" s="276"/>
      <c r="BX1" s="276"/>
      <c r="BY1" s="174"/>
      <c r="BZ1" s="174"/>
      <c r="CA1" s="174"/>
      <c r="CB1" s="174"/>
      <c r="CC1" s="174"/>
      <c r="CD1" s="174"/>
      <c r="CE1" s="174"/>
      <c r="CF1" s="174"/>
      <c r="CG1" s="90"/>
      <c r="CH1" s="90"/>
      <c r="CI1" s="90"/>
      <c r="CJ1" s="592" t="s">
        <v>317</v>
      </c>
      <c r="CK1" s="592"/>
      <c r="CL1" s="592"/>
      <c r="CM1" s="593"/>
      <c r="CN1" s="593"/>
      <c r="CO1" s="593"/>
      <c r="CP1" s="593"/>
      <c r="CQ1" s="593"/>
      <c r="CR1" s="593"/>
      <c r="CS1" s="67"/>
      <c r="CT1" s="67"/>
      <c r="CU1" s="67"/>
      <c r="CV1" s="67"/>
      <c r="CW1" s="67"/>
      <c r="CX1" s="67"/>
      <c r="CY1" s="90"/>
      <c r="CZ1" s="90"/>
      <c r="DA1" s="90" t="s">
        <v>259</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193</v>
      </c>
      <c r="D3" s="176" t="s">
        <v>794</v>
      </c>
      <c r="E3" s="176" t="s">
        <v>790</v>
      </c>
      <c r="F3" s="176" t="s">
        <v>791</v>
      </c>
      <c r="G3" s="176" t="s">
        <v>792</v>
      </c>
      <c r="H3" s="176" t="s">
        <v>793</v>
      </c>
      <c r="I3" s="176" t="s">
        <v>25</v>
      </c>
      <c r="J3" s="176" t="s">
        <v>26</v>
      </c>
      <c r="K3" s="176" t="s">
        <v>27</v>
      </c>
      <c r="L3" s="176" t="s">
        <v>795</v>
      </c>
      <c r="M3" s="176" t="s">
        <v>236</v>
      </c>
      <c r="N3" s="176" t="s">
        <v>796</v>
      </c>
      <c r="O3" s="176" t="s">
        <v>194</v>
      </c>
      <c r="P3" s="176" t="s">
        <v>823</v>
      </c>
      <c r="Q3" s="176" t="s">
        <v>233</v>
      </c>
      <c r="R3" s="314" t="s">
        <v>483</v>
      </c>
      <c r="S3" s="176" t="s">
        <v>480</v>
      </c>
      <c r="T3" s="176" t="s">
        <v>824</v>
      </c>
      <c r="U3" s="315" t="s">
        <v>892</v>
      </c>
      <c r="V3" s="176" t="s">
        <v>893</v>
      </c>
      <c r="W3" s="176" t="s">
        <v>1</v>
      </c>
      <c r="X3" s="176" t="s">
        <v>185</v>
      </c>
      <c r="Y3" s="176" t="s">
        <v>184</v>
      </c>
      <c r="Z3" s="176" t="s">
        <v>24</v>
      </c>
      <c r="AA3" s="176" t="s">
        <v>812</v>
      </c>
      <c r="AB3" s="176" t="s">
        <v>189</v>
      </c>
      <c r="AC3" s="176" t="s">
        <v>813</v>
      </c>
      <c r="AD3" s="176" t="s">
        <v>878</v>
      </c>
      <c r="AE3" s="176" t="s">
        <v>316</v>
      </c>
      <c r="AF3" s="176" t="s">
        <v>805</v>
      </c>
      <c r="AG3" s="176" t="s">
        <v>806</v>
      </c>
      <c r="AH3" s="176" t="s">
        <v>807</v>
      </c>
      <c r="AI3" s="176" t="s">
        <v>808</v>
      </c>
      <c r="AJ3" s="176" t="s">
        <v>809</v>
      </c>
      <c r="AK3" s="176" t="s">
        <v>810</v>
      </c>
      <c r="AL3" s="176" t="s">
        <v>811</v>
      </c>
      <c r="AM3" s="176" t="s">
        <v>814</v>
      </c>
      <c r="AN3" s="176" t="s">
        <v>2</v>
      </c>
      <c r="AO3" s="316" t="s">
        <v>1035</v>
      </c>
      <c r="AP3" s="176" t="s">
        <v>825</v>
      </c>
      <c r="AQ3" s="316" t="s">
        <v>1036</v>
      </c>
      <c r="AR3" s="176" t="s">
        <v>1073</v>
      </c>
      <c r="AS3" s="176" t="s">
        <v>1075</v>
      </c>
      <c r="AT3" s="176" t="s">
        <v>798</v>
      </c>
      <c r="AU3" s="176" t="s">
        <v>815</v>
      </c>
      <c r="AV3" s="176" t="s">
        <v>816</v>
      </c>
      <c r="AW3" s="176" t="s">
        <v>817</v>
      </c>
      <c r="AX3" s="176" t="s">
        <v>818</v>
      </c>
      <c r="AY3" s="176" t="s">
        <v>819</v>
      </c>
      <c r="AZ3" s="176" t="s">
        <v>820</v>
      </c>
      <c r="BA3" s="176" t="s">
        <v>821</v>
      </c>
      <c r="BB3" s="176" t="s">
        <v>822</v>
      </c>
      <c r="BC3" s="176" t="s">
        <v>799</v>
      </c>
      <c r="BD3" s="176" t="s">
        <v>237</v>
      </c>
      <c r="BE3" s="176" t="s">
        <v>359</v>
      </c>
      <c r="BF3" s="176" t="s">
        <v>499</v>
      </c>
      <c r="BG3" s="176" t="s">
        <v>500</v>
      </c>
      <c r="BH3" s="176" t="s">
        <v>501</v>
      </c>
      <c r="BI3" s="176" t="s">
        <v>502</v>
      </c>
      <c r="BJ3" s="176" t="s">
        <v>503</v>
      </c>
      <c r="BK3" s="176" t="s">
        <v>504</v>
      </c>
      <c r="BL3" s="176" t="s">
        <v>505</v>
      </c>
      <c r="BM3" s="176" t="s">
        <v>506</v>
      </c>
      <c r="BN3" s="176" t="s">
        <v>921</v>
      </c>
      <c r="BO3" s="176" t="s">
        <v>922</v>
      </c>
      <c r="BP3" s="176" t="s">
        <v>923</v>
      </c>
      <c r="BQ3" s="176" t="s">
        <v>924</v>
      </c>
      <c r="BR3" s="176" t="s">
        <v>250</v>
      </c>
      <c r="BS3" s="176" t="s">
        <v>302</v>
      </c>
      <c r="BT3" s="176" t="s">
        <v>125</v>
      </c>
      <c r="BU3" s="176" t="s">
        <v>1038</v>
      </c>
      <c r="BV3" s="176" t="s">
        <v>1037</v>
      </c>
      <c r="BW3" s="176" t="s">
        <v>141</v>
      </c>
      <c r="BX3" s="176" t="s">
        <v>133</v>
      </c>
      <c r="BY3" s="176" t="s">
        <v>1102</v>
      </c>
      <c r="BZ3" s="176" t="s">
        <v>1106</v>
      </c>
      <c r="CA3" s="176" t="s">
        <v>333</v>
      </c>
      <c r="CB3" s="176" t="s">
        <v>334</v>
      </c>
      <c r="CC3" s="176" t="s">
        <v>338</v>
      </c>
      <c r="CD3" s="176" t="s">
        <v>339</v>
      </c>
      <c r="CE3" s="176" t="s">
        <v>145</v>
      </c>
      <c r="CF3" s="176" t="s">
        <v>508</v>
      </c>
      <c r="CG3" s="317" t="s">
        <v>800</v>
      </c>
      <c r="CH3" s="317" t="s">
        <v>801</v>
      </c>
      <c r="CI3" s="317" t="s">
        <v>802</v>
      </c>
      <c r="CJ3" s="176" t="s">
        <v>1039</v>
      </c>
      <c r="CK3" s="176" t="s">
        <v>907</v>
      </c>
      <c r="CL3" s="176" t="s">
        <v>908</v>
      </c>
      <c r="CM3" s="176" t="s">
        <v>909</v>
      </c>
      <c r="CN3" s="176" t="s">
        <v>910</v>
      </c>
      <c r="CO3" s="176" t="s">
        <v>911</v>
      </c>
      <c r="CP3" s="176" t="s">
        <v>912</v>
      </c>
      <c r="CQ3" s="176" t="s">
        <v>913</v>
      </c>
      <c r="CR3" s="176" t="s">
        <v>914</v>
      </c>
      <c r="CS3" s="176" t="s">
        <v>915</v>
      </c>
      <c r="CT3" s="176" t="s">
        <v>916</v>
      </c>
      <c r="CU3" s="176" t="s">
        <v>917</v>
      </c>
      <c r="CV3" s="317" t="s">
        <v>803</v>
      </c>
      <c r="CW3" s="176" t="s">
        <v>1114</v>
      </c>
      <c r="CX3" s="317" t="s">
        <v>804</v>
      </c>
      <c r="CY3" s="176" t="s">
        <v>918</v>
      </c>
      <c r="CZ3" s="176" t="s">
        <v>1076</v>
      </c>
      <c r="DA3" s="176" t="s">
        <v>919</v>
      </c>
      <c r="DB3" s="176" t="s">
        <v>920</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44618</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44618</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1000</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44618.041666666664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44618.041666666664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1000</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44618.083333333328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44618.083333333328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1000</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44618.124999999993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44618.124999999993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1000</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44618.166666666657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44618.166666666657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1000</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44618.208333333321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44618.208333333321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1000</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44618.249999999985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44618.249999999985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1000</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335</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44618.29166666665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44618.29166666665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1000</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44618.333333333314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44618.333333333314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1000</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508</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44618.374999999978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44618.374999999978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1000</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44618.416666666642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44618.416666666642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1000</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44618.458333333307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44618.458333333307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1000</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44618.499999999971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44618.499999999971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1000</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44618.541666666635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44618.541666666635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1000</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529</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44618.583333333299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44618.583333333299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1000</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530</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44618.624999999964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44618.624999999964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1000</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531</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44618.666666666628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44618.666666666628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1000</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533</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44618.708333333292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44618.708333333292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1000</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532</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44618.749999999956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44618.749999999956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1000</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44618.791666666621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44618.791666666621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1000</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44618.833333333285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44618.833333333285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1000</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44618.874999999949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44618.874999999949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1000</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44618.916666666613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44618.916666666613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1000</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44618.958333333278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44618.958333333278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1000</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44618.999999999942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44618.999999999942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1000</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44619.041666666606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44619.041666666606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1000</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44619.08333333327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44619.08333333327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1000</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44619.124999999935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44619.124999999935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1000</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44619.166666666599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44619.166666666599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1000</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44619.208333333263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44619.208333333263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1000</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44619.249999999927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44619.249999999927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1000</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44619.291666666591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44619.291666666591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1000</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44619.333333333256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44619.333333333256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1000</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44619.37499999992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44619.37499999992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1000</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44619.416666666584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44619.416666666584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1000</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44619.458333333248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44619.458333333248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1000</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44619.499999999913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44619.499999999913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1000</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44619.541666666577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44619.541666666577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1000</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44619.583333333241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44619.583333333241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1000</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44619.624999999905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44619.624999999905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1000</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44619.66666666657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44619.66666666657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1000</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44619.708333333234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44619.708333333234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1000</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44619.749999999898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44619.749999999898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1000</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44619.791666666562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44619.791666666562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1000</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44619.833333333227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44619.833333333227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1000</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44619.874999999891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44619.874999999891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1000</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44619.916666666555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44619.916666666555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1000</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44619.958333333219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44619.958333333219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1000</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44619.999999999884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44619.999999999884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1000</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44620.041666666548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44620.041666666548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1000</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44620.083333333212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44620.083333333212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1000</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44620.124999999876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44620.124999999876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1000</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44620.166666666541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44620.166666666541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1000</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44620.208333333205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44620.208333333205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1000</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44620.249999999869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44620.249999999869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1000</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44620.291666666533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44620.291666666533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1000</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44620.333333333198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44620.333333333198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1000</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44620.374999999862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44620.374999999862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1000</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44620.416666666526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44620.416666666526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1000</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44620.45833333319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44620.45833333319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1000</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44620.499999999854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44620.499999999854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1000</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44620.541666666519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44620.541666666519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1000</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44620.583333333183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44620.583333333183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1000</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44620.624999999847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44620.624999999847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1000</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44620.666666666511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44620.666666666511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1000</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44620.708333333176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44620.708333333176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1000</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44620.74999999984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44620.74999999984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1000</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44620.791666666504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44620.791666666504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1000</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44620.833333333168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44620.833333333168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1000</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44620.874999999833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44620.874999999833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1000</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44620.916666666497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44620.916666666497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1000</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44620.958333333161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44620.958333333161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1000</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44620.999999999825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44620.999999999825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1000</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44621.04166666649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44621.04166666649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1000</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44621.083333333154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44621.083333333154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1000</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44621.124999999818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44621.124999999818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1000</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44621.166666666482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44621.166666666482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1000</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44621.208333333147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44621.208333333147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1000</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44621.249999999811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44621.249999999811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1000</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44621.291666666475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44621.291666666475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1000</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44621.333333333139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44621.333333333139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1000</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44621.374999999804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44621.374999999804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1000</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44621.416666666468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44621.416666666468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1000</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44621.458333333132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44621.458333333132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1000</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44621.499999999796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44621.499999999796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1000</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44621.541666666461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44621.541666666461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1000</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44621.583333333125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44621.583333333125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1000</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44621.624999999789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44621.624999999789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1000</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44621.666666666453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44621.666666666453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1000</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44621.708333333117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44621.708333333117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1000</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44621.749999999782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44621.749999999782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1000</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44621.791666666446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44621.791666666446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1000</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44621.83333333311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44621.83333333311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1000</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44621.874999999774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44621.874999999774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1000</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44621.916666666439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44621.916666666439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1000</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44621.958333333103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44621.958333333103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1000</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44621.999999999767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44621.999999999767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1000</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44622.041666666431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44622.041666666431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1000</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44622.083333333096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44622.083333333096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1000</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44622.12499999976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44622.12499999976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1000</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44622.166666666424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44622.166666666424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1000</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44622.208333333088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44622.208333333088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1000</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44622.249999999753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44622.249999999753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1000</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44622.291666666417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44622.291666666417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1000</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44622.333333333081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44622.333333333081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1000</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44622.374999999745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44622.374999999745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1000</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44622.41666666641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44622.41666666641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1000</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44622.458333333074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44622.458333333074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1000</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44622.499999999738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44622.499999999738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1000</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44622.541666666402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44622.541666666402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1000</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44622.583333333067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44622.583333333067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1000</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44622.624999999731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44622.624999999731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1000</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44622.666666666395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44622.666666666395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1000</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44622.708333333059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44622.708333333059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1000</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44622.749999999724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44622.749999999724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1000</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44622.791666666388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44622.791666666388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1000</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44622.833333333052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44622.833333333052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1000</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44622.874999999716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44622.874999999716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1000</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44622.91666666638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44622.91666666638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1000</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44622.958333333045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44622.958333333045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1000</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44622.999999999709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44622.999999999709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1000</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44623.041666666373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44623.041666666373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1000</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44623.083333333037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44623.083333333037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1000</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44623.124999999702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44623.124999999702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1000</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44623.166666666366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44623.166666666366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1000</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44623.20833333303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44623.20833333303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1000</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44623.249999999694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44623.249999999694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1000</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44623.291666666359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44623.291666666359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1000</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44623.333333333023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44623.333333333023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1000</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44623.374999999687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44623.374999999687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1000</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44623.416666666351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44623.416666666351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1000</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44623.458333333016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44623.458333333016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1000</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44623.49999999968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44623.49999999968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1000</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321</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1111</v>
      </c>
      <c r="U1" s="535"/>
      <c r="X1" s="194" t="s">
        <v>33</v>
      </c>
      <c r="AA1" s="194" t="s">
        <v>211</v>
      </c>
      <c r="AF1" s="194" t="s">
        <v>91</v>
      </c>
      <c r="AG1" s="194" t="s">
        <v>94</v>
      </c>
      <c r="AH1" s="194" t="s">
        <v>93</v>
      </c>
      <c r="AI1" s="194" t="s">
        <v>367</v>
      </c>
      <c r="AJ1" s="194" t="s">
        <v>92</v>
      </c>
      <c r="AK1" s="194" t="s">
        <v>103</v>
      </c>
      <c r="AL1" s="194" t="s">
        <v>335</v>
      </c>
      <c r="AM1" s="194" t="s">
        <v>349</v>
      </c>
      <c r="AN1" s="194" t="s">
        <v>508</v>
      </c>
    </row>
    <row r="2" spans="1:41" s="194" customFormat="1" x14ac:dyDescent="0.2">
      <c r="G2" s="194" t="s">
        <v>201</v>
      </c>
      <c r="L2" s="341" t="s">
        <v>547</v>
      </c>
      <c r="M2" s="342" t="s">
        <v>94</v>
      </c>
      <c r="N2" s="341" t="s">
        <v>93</v>
      </c>
      <c r="O2" s="341" t="s">
        <v>544</v>
      </c>
      <c r="P2" s="341" t="s">
        <v>92</v>
      </c>
      <c r="Q2" s="341" t="s">
        <v>103</v>
      </c>
      <c r="R2" s="341" t="s">
        <v>335</v>
      </c>
      <c r="S2" s="341" t="s">
        <v>349</v>
      </c>
      <c r="T2" s="603"/>
      <c r="U2" s="535" t="s">
        <v>90</v>
      </c>
      <c r="V2" s="341" t="s">
        <v>510</v>
      </c>
    </row>
    <row r="3" spans="1:41" s="344" customFormat="1" ht="29.25" customHeight="1" thickBot="1" x14ac:dyDescent="0.25">
      <c r="A3" s="196" t="s">
        <v>0</v>
      </c>
      <c r="B3" s="196" t="s">
        <v>1</v>
      </c>
      <c r="C3" s="196" t="s">
        <v>12</v>
      </c>
      <c r="D3" s="196" t="s">
        <v>200</v>
      </c>
      <c r="E3" s="196" t="s">
        <v>316</v>
      </c>
      <c r="F3" s="196" t="s">
        <v>330</v>
      </c>
      <c r="G3" s="196" t="s">
        <v>202</v>
      </c>
      <c r="H3" s="196" t="s">
        <v>203</v>
      </c>
      <c r="I3" s="196" t="s">
        <v>204</v>
      </c>
      <c r="J3" s="196" t="s">
        <v>205</v>
      </c>
      <c r="K3" s="524" t="s">
        <v>206</v>
      </c>
      <c r="L3" s="196" t="s">
        <v>269</v>
      </c>
      <c r="M3" s="343" t="s">
        <v>537</v>
      </c>
      <c r="N3" s="196" t="s">
        <v>268</v>
      </c>
      <c r="O3" s="196" t="s">
        <v>545</v>
      </c>
      <c r="P3" s="196" t="s">
        <v>304</v>
      </c>
      <c r="Q3" s="196" t="s">
        <v>341</v>
      </c>
      <c r="R3" s="196" t="s">
        <v>340</v>
      </c>
      <c r="S3" s="196" t="s">
        <v>347</v>
      </c>
      <c r="T3" s="196" t="s">
        <v>489</v>
      </c>
      <c r="U3" s="196" t="s">
        <v>1110</v>
      </c>
      <c r="V3" s="196" t="s">
        <v>511</v>
      </c>
      <c r="W3" s="196" t="s">
        <v>794</v>
      </c>
      <c r="X3" s="196" t="s">
        <v>944</v>
      </c>
      <c r="Y3" s="196" t="s">
        <v>945</v>
      </c>
      <c r="Z3" s="196" t="s">
        <v>795</v>
      </c>
      <c r="AA3" s="196" t="s">
        <v>946</v>
      </c>
      <c r="AB3" s="196" t="s">
        <v>947</v>
      </c>
      <c r="AC3" s="196" t="s">
        <v>948</v>
      </c>
      <c r="AD3" s="196" t="s">
        <v>949</v>
      </c>
      <c r="AE3" s="196" t="s">
        <v>950</v>
      </c>
      <c r="AF3" s="196" t="s">
        <v>953</v>
      </c>
      <c r="AG3" s="196" t="s">
        <v>954</v>
      </c>
      <c r="AH3" s="196" t="s">
        <v>955</v>
      </c>
      <c r="AI3" s="196" t="s">
        <v>951</v>
      </c>
      <c r="AJ3" s="196" t="s">
        <v>956</v>
      </c>
      <c r="AK3" s="196" t="s">
        <v>957</v>
      </c>
      <c r="AL3" s="196" t="s">
        <v>958</v>
      </c>
      <c r="AM3" s="196" t="s">
        <v>959</v>
      </c>
      <c r="AN3" s="196" t="s">
        <v>952</v>
      </c>
      <c r="AO3" s="537" t="s">
        <v>1112</v>
      </c>
    </row>
    <row r="4" spans="1:41" x14ac:dyDescent="0.2">
      <c r="A4" s="178">
        <f>TblRezone[[#This Row],[Hour]]</f>
        <v>1</v>
      </c>
      <c r="B4" s="200">
        <f ca="1">TblConstr[[#This Row],[Land]]</f>
        <v>250</v>
      </c>
      <c r="C4" s="113">
        <f ca="1">TblProd[[#This Row],[Mana]]</f>
        <v>0</v>
      </c>
      <c r="D4" s="517">
        <f>1-TblMagic[[#This Row],[Wiz str cost]]</f>
        <v>1</v>
      </c>
      <c r="E4" s="205">
        <f>Imps!L4</f>
        <v>44618</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44618.041666666664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44618.083333333328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44618.124999999993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44618.166666666657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44618.208333333321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44618.249999999985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44618.29166666665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44618.333333333314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44618.374999999978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44618.416666666642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44618.458333333307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44618.499999999971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44618.541666666635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44618.583333333299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44618.624999999964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44618.666666666628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44618.708333333292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44618.749999999956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44618.791666666621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44618.833333333285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44618.874999999949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44618.916666666613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44618.958333333278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44618.999999999942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44619.041666666606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44619.08333333327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44619.124999999935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44619.166666666599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44619.208333333263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44619.249999999927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44619.291666666591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44619.333333333256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44619.37499999992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44619.416666666584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44619.458333333248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44619.499999999913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44619.541666666577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44619.583333333241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44619.624999999905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44619.66666666657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44619.708333333234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44619.749999999898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44619.791666666562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44619.833333333227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44619.874999999891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44619.916666666555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44619.958333333219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44619.999999999884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44620.041666666548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44620.083333333212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44620.124999999876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44620.166666666541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44620.208333333205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44620.249999999869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44620.291666666533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44620.333333333198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44620.374999999862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44620.416666666526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44620.45833333319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44620.499999999854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44620.541666666519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44620.583333333183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44620.624999999847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44620.666666666511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44620.708333333176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44620.74999999984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44620.791666666504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44620.833333333168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44620.874999999833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44620.916666666497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44620.958333333161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44620.999999999825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44621.04166666649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44621.083333333154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44621.124999999818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44621.166666666482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44621.208333333147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44621.249999999811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44621.291666666475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44621.333333333139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44621.374999999804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44621.416666666468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44621.458333333132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44621.499999999796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44621.541666666461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44621.583333333125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44621.624999999789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44621.666666666453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44621.708333333117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44621.749999999782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44621.791666666446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44621.83333333311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44621.874999999774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44621.916666666439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44621.958333333103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44621.999999999767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44622.041666666431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44622.083333333096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44622.12499999976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44622.166666666424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44622.208333333088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44622.249999999753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44622.291666666417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44622.333333333081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44622.374999999745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44622.41666666641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44622.458333333074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44622.499999999738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44622.541666666402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44622.583333333067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44622.624999999731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44622.666666666395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44622.708333333059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44622.749999999724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44622.791666666388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44622.833333333052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44622.874999999716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44622.91666666638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44622.958333333045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44622.999999999709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44623.041666666373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44623.083333333037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44623.124999999702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44623.166666666366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44623.20833333303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44623.249999999694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44623.291666666359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44623.333333333023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44623.374999999687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44623.416666666351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44623.458333333016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44623.49999999968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321</v>
      </c>
      <c r="D1269" s="547"/>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1032</v>
      </c>
      <c r="F2" s="366">
        <f>IFERROR(SMALL(TblTech[Activate @ hour],1),0)</f>
        <v>0</v>
      </c>
      <c r="G2" s="97" t="s">
        <v>1098</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377</v>
      </c>
      <c r="D3" s="349" t="s">
        <v>33</v>
      </c>
      <c r="E3" s="349" t="s">
        <v>794</v>
      </c>
      <c r="F3" s="349" t="s">
        <v>1033</v>
      </c>
      <c r="G3" s="349" t="s">
        <v>960</v>
      </c>
      <c r="H3" s="349" t="s">
        <v>1004</v>
      </c>
      <c r="I3" s="349" t="s">
        <v>1005</v>
      </c>
      <c r="J3" s="349" t="s">
        <v>795</v>
      </c>
      <c r="K3" s="350" t="s">
        <v>796</v>
      </c>
      <c r="L3" s="349" t="s">
        <v>961</v>
      </c>
      <c r="M3" s="351" t="s">
        <v>548</v>
      </c>
      <c r="N3" s="351" t="s">
        <v>550</v>
      </c>
      <c r="O3" s="351" t="s">
        <v>552</v>
      </c>
      <c r="P3" s="351" t="s">
        <v>554</v>
      </c>
      <c r="Q3" s="351" t="s">
        <v>556</v>
      </c>
      <c r="R3" s="351" t="s">
        <v>558</v>
      </c>
      <c r="S3" s="351" t="s">
        <v>559</v>
      </c>
      <c r="T3" s="351" t="s">
        <v>560</v>
      </c>
      <c r="U3" s="351" t="s">
        <v>561</v>
      </c>
      <c r="V3" s="351" t="s">
        <v>563</v>
      </c>
      <c r="W3" s="351" t="s">
        <v>565</v>
      </c>
      <c r="X3" s="351" t="s">
        <v>566</v>
      </c>
      <c r="Y3" s="351" t="s">
        <v>567</v>
      </c>
      <c r="Z3" s="351" t="s">
        <v>568</v>
      </c>
      <c r="AA3" s="351" t="s">
        <v>570</v>
      </c>
      <c r="AB3" s="351" t="s">
        <v>572</v>
      </c>
      <c r="AC3" s="351" t="s">
        <v>573</v>
      </c>
      <c r="AD3" s="351" t="s">
        <v>575</v>
      </c>
      <c r="AE3" s="351" t="s">
        <v>577</v>
      </c>
      <c r="AF3" s="351" t="s">
        <v>578</v>
      </c>
      <c r="AG3" s="351" t="s">
        <v>579</v>
      </c>
      <c r="AH3" s="351" t="s">
        <v>581</v>
      </c>
      <c r="AI3" s="351" t="s">
        <v>583</v>
      </c>
      <c r="AJ3" s="351" t="s">
        <v>585</v>
      </c>
      <c r="AK3" s="351" t="s">
        <v>586</v>
      </c>
      <c r="AL3" s="351" t="s">
        <v>588</v>
      </c>
      <c r="AM3" s="351" t="s">
        <v>589</v>
      </c>
      <c r="AN3" s="351" t="s">
        <v>590</v>
      </c>
      <c r="AO3" s="351" t="s">
        <v>591</v>
      </c>
      <c r="AP3" s="351" t="s">
        <v>593</v>
      </c>
      <c r="AQ3" s="351" t="s">
        <v>595</v>
      </c>
      <c r="AR3" s="351" t="s">
        <v>596</v>
      </c>
      <c r="AS3" s="351" t="s">
        <v>597</v>
      </c>
      <c r="AT3" s="351" t="s">
        <v>598</v>
      </c>
      <c r="AU3" s="351" t="s">
        <v>599</v>
      </c>
      <c r="AV3" s="351" t="s">
        <v>600</v>
      </c>
      <c r="AW3" s="351" t="s">
        <v>602</v>
      </c>
      <c r="AX3" s="351" t="s">
        <v>604</v>
      </c>
      <c r="AY3" s="351" t="s">
        <v>605</v>
      </c>
      <c r="AZ3" s="351" t="s">
        <v>606</v>
      </c>
      <c r="BA3" s="351" t="s">
        <v>607</v>
      </c>
      <c r="BB3" s="351" t="s">
        <v>608</v>
      </c>
      <c r="BC3" s="351" t="s">
        <v>609</v>
      </c>
      <c r="BD3" s="351" t="s">
        <v>610</v>
      </c>
      <c r="BE3" s="351" t="s">
        <v>611</v>
      </c>
      <c r="BF3" s="351" t="s">
        <v>612</v>
      </c>
      <c r="BG3" s="351" t="s">
        <v>613</v>
      </c>
      <c r="BH3" s="351" t="s">
        <v>615</v>
      </c>
      <c r="BI3" s="351" t="s">
        <v>616</v>
      </c>
      <c r="BJ3" s="351" t="s">
        <v>618</v>
      </c>
      <c r="BK3" s="351" t="s">
        <v>619</v>
      </c>
      <c r="BL3" s="351" t="s">
        <v>620</v>
      </c>
      <c r="BM3" s="351" t="s">
        <v>622</v>
      </c>
      <c r="BN3" s="351" t="s">
        <v>624</v>
      </c>
      <c r="BO3" s="351" t="s">
        <v>625</v>
      </c>
      <c r="BP3" s="351" t="s">
        <v>626</v>
      </c>
      <c r="BQ3" s="351" t="s">
        <v>628</v>
      </c>
      <c r="BR3" s="351" t="s">
        <v>629</v>
      </c>
      <c r="BS3" s="351" t="s">
        <v>631</v>
      </c>
      <c r="BT3" s="351" t="s">
        <v>633</v>
      </c>
      <c r="BU3" s="351" t="s">
        <v>634</v>
      </c>
      <c r="BV3" s="351" t="s">
        <v>636</v>
      </c>
      <c r="BW3" s="351" t="s">
        <v>637</v>
      </c>
      <c r="BX3" s="351" t="s">
        <v>638</v>
      </c>
      <c r="BY3" s="351" t="s">
        <v>640</v>
      </c>
      <c r="BZ3" s="351" t="s">
        <v>641</v>
      </c>
      <c r="CA3" s="351" t="s">
        <v>697</v>
      </c>
    </row>
    <row r="4" spans="1:79" x14ac:dyDescent="0.2">
      <c r="A4" s="352">
        <f>TblRezone[[#This Row],[Hour]]</f>
        <v>1</v>
      </c>
      <c r="B4" s="353">
        <f ca="1">TblExplore[[#This Row],[Land-DB]]</f>
        <v>250</v>
      </c>
      <c r="C4" s="354">
        <f ca="1">TblProd[[#This Row],[Techpoints]]</f>
        <v>0</v>
      </c>
      <c r="D4" s="355">
        <f ca="1">TblProd[[#This Row],[Required]]</f>
        <v>4000</v>
      </c>
      <c r="E4" s="356"/>
      <c r="F4" s="357"/>
      <c r="G4" s="358" t="s">
        <v>548</v>
      </c>
      <c r="H4" s="359" t="s">
        <v>698</v>
      </c>
      <c r="I4" s="358" t="s">
        <v>549</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 ca="1">TblProd[[#This Row],[Required]]</f>
        <v>4000</v>
      </c>
      <c r="E5" s="356"/>
      <c r="F5" s="357"/>
      <c r="G5" s="358" t="s">
        <v>550</v>
      </c>
      <c r="H5" s="359" t="s">
        <v>699</v>
      </c>
      <c r="I5" s="358" t="s">
        <v>551</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 ca="1">TblProd[[#This Row],[Required]]</f>
        <v>4000</v>
      </c>
      <c r="E6" s="356"/>
      <c r="F6" s="357"/>
      <c r="G6" s="358" t="s">
        <v>552</v>
      </c>
      <c r="H6" s="359" t="s">
        <v>700</v>
      </c>
      <c r="I6" s="358" t="s">
        <v>553</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 ca="1">TblProd[[#This Row],[Required]]</f>
        <v>4000</v>
      </c>
      <c r="E7" s="356"/>
      <c r="F7" s="357"/>
      <c r="G7" s="358" t="s">
        <v>554</v>
      </c>
      <c r="H7" s="359" t="s">
        <v>701</v>
      </c>
      <c r="I7" s="358" t="s">
        <v>555</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 ca="1">TblProd[[#This Row],[Required]]</f>
        <v>4000</v>
      </c>
      <c r="E8" s="356"/>
      <c r="F8" s="357"/>
      <c r="G8" s="358" t="s">
        <v>556</v>
      </c>
      <c r="H8" s="359" t="s">
        <v>702</v>
      </c>
      <c r="I8" s="358" t="s">
        <v>557</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 ca="1">TblProd[[#This Row],[Required]]</f>
        <v>4000</v>
      </c>
      <c r="E9" s="356"/>
      <c r="F9" s="357"/>
      <c r="G9" s="358" t="s">
        <v>558</v>
      </c>
      <c r="H9" s="359" t="s">
        <v>713</v>
      </c>
      <c r="I9" s="358" t="s">
        <v>574</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 ca="1">TblProd[[#This Row],[Required]]</f>
        <v>4000</v>
      </c>
      <c r="E10" s="356"/>
      <c r="F10" s="357"/>
      <c r="G10" s="358" t="s">
        <v>559</v>
      </c>
      <c r="H10" s="359" t="s">
        <v>742</v>
      </c>
      <c r="I10" s="358" t="s">
        <v>757</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 ca="1">TblProd[[#This Row],[Required]]</f>
        <v>4000</v>
      </c>
      <c r="E11" s="356"/>
      <c r="F11" s="357"/>
      <c r="G11" s="358" t="s">
        <v>560</v>
      </c>
      <c r="H11" s="359" t="s">
        <v>705</v>
      </c>
      <c r="I11" s="358" t="s">
        <v>1079</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 ca="1">TblProd[[#This Row],[Required]]</f>
        <v>4000</v>
      </c>
      <c r="E12" s="356"/>
      <c r="F12" s="357"/>
      <c r="G12" s="358" t="s">
        <v>561</v>
      </c>
      <c r="H12" s="359" t="s">
        <v>724</v>
      </c>
      <c r="I12" s="358" t="s">
        <v>594</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 ca="1">TblProd[[#This Row],[Required]]</f>
        <v>4000</v>
      </c>
      <c r="E13" s="356"/>
      <c r="F13" s="357"/>
      <c r="G13" s="358" t="s">
        <v>563</v>
      </c>
      <c r="H13" s="359" t="s">
        <v>706</v>
      </c>
      <c r="I13" s="358" t="s">
        <v>562</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 ca="1">TblProd[[#This Row],[Required]]</f>
        <v>4000</v>
      </c>
      <c r="E14" s="356"/>
      <c r="F14" s="357"/>
      <c r="G14" s="358" t="s">
        <v>565</v>
      </c>
      <c r="H14" s="359" t="s">
        <v>1091</v>
      </c>
      <c r="I14" s="358" t="s">
        <v>758</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 ca="1">TblProd[[#This Row],[Required]]</f>
        <v>4000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 ca="1">TblProd[[#This Row],[Required]]</f>
        <v>4000</v>
      </c>
      <c r="E16" s="356"/>
      <c r="F16" s="357"/>
      <c r="G16" s="358" t="s">
        <v>566</v>
      </c>
      <c r="H16" s="359" t="s">
        <v>708</v>
      </c>
      <c r="I16" s="358" t="s">
        <v>769</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 ca="1">TblProd[[#This Row],[Required]]</f>
        <v>4000</v>
      </c>
      <c r="E17" s="356"/>
      <c r="F17" s="357"/>
      <c r="G17" s="358" t="s">
        <v>567</v>
      </c>
      <c r="H17" s="359" t="s">
        <v>709</v>
      </c>
      <c r="I17" s="358" t="s">
        <v>770</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 ca="1">TblProd[[#This Row],[Required]]</f>
        <v>4000</v>
      </c>
      <c r="E18" s="356"/>
      <c r="F18" s="357"/>
      <c r="G18" s="358" t="s">
        <v>568</v>
      </c>
      <c r="H18" s="359" t="s">
        <v>710</v>
      </c>
      <c r="I18" s="358" t="s">
        <v>569</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 ca="1">TblProd[[#This Row],[Required]]</f>
        <v>4000</v>
      </c>
      <c r="E19" s="356"/>
      <c r="F19" s="357"/>
      <c r="G19" s="358" t="s">
        <v>570</v>
      </c>
      <c r="H19" s="359" t="s">
        <v>711</v>
      </c>
      <c r="I19" s="358" t="s">
        <v>571</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 ca="1">TblProd[[#This Row],[Required]]</f>
        <v>4000</v>
      </c>
      <c r="E20" s="356"/>
      <c r="F20" s="357"/>
      <c r="G20" s="358" t="s">
        <v>572</v>
      </c>
      <c r="H20" s="359" t="s">
        <v>712</v>
      </c>
      <c r="I20" s="358" t="s">
        <v>1080</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 ca="1">TblProd[[#This Row],[Required]]</f>
        <v>4000</v>
      </c>
      <c r="E21" s="356"/>
      <c r="F21" s="357"/>
      <c r="G21" s="358" t="s">
        <v>573</v>
      </c>
      <c r="H21" s="359" t="s">
        <v>704</v>
      </c>
      <c r="I21" s="358" t="s">
        <v>759</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 ca="1">TblProd[[#This Row],[Required]]</f>
        <v>4000</v>
      </c>
      <c r="E22" s="356"/>
      <c r="F22" s="357"/>
      <c r="G22" s="358" t="s">
        <v>575</v>
      </c>
      <c r="H22" s="359" t="s">
        <v>731</v>
      </c>
      <c r="I22" s="358" t="s">
        <v>1081</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 ca="1">TblProd[[#This Row],[Required]]</f>
        <v>4000</v>
      </c>
      <c r="E23" s="356"/>
      <c r="F23" s="357"/>
      <c r="G23" s="358" t="s">
        <v>577</v>
      </c>
      <c r="H23" s="359" t="s">
        <v>715</v>
      </c>
      <c r="I23" s="358" t="s">
        <v>760</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 ca="1">TblProd[[#This Row],[Required]]</f>
        <v>4000</v>
      </c>
      <c r="E24" s="356"/>
      <c r="F24" s="357"/>
      <c r="G24" s="358" t="s">
        <v>578</v>
      </c>
      <c r="H24" s="359" t="s">
        <v>716</v>
      </c>
      <c r="I24" s="358" t="s">
        <v>761</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 ca="1">TblProd[[#This Row],[Required]]</f>
        <v>4000</v>
      </c>
      <c r="E25" s="356"/>
      <c r="F25" s="357"/>
      <c r="G25" s="358" t="s">
        <v>579</v>
      </c>
      <c r="H25" s="359" t="s">
        <v>717</v>
      </c>
      <c r="I25" s="358" t="s">
        <v>580</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 ca="1">TblProd[[#This Row],[Required]]</f>
        <v>4000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 ca="1">TblProd[[#This Row],[Required]]</f>
        <v>4000</v>
      </c>
      <c r="E27" s="356"/>
      <c r="F27" s="357"/>
      <c r="G27" s="358" t="s">
        <v>581</v>
      </c>
      <c r="H27" s="359" t="s">
        <v>718</v>
      </c>
      <c r="I27" s="358" t="s">
        <v>582</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 ca="1">TblProd[[#This Row],[Required]]</f>
        <v>4000</v>
      </c>
      <c r="E28" s="356"/>
      <c r="F28" s="357"/>
      <c r="G28" s="358" t="s">
        <v>583</v>
      </c>
      <c r="H28" s="359" t="s">
        <v>719</v>
      </c>
      <c r="I28" s="358" t="s">
        <v>584</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 ca="1">TblProd[[#This Row],[Required]]</f>
        <v>4000</v>
      </c>
      <c r="E29" s="356"/>
      <c r="F29" s="357"/>
      <c r="G29" s="358" t="s">
        <v>585</v>
      </c>
      <c r="H29" s="359" t="s">
        <v>720</v>
      </c>
      <c r="I29" s="358" t="s">
        <v>771</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 ca="1">TblProd[[#This Row],[Required]]</f>
        <v>4000</v>
      </c>
      <c r="E30" s="356"/>
      <c r="F30" s="357"/>
      <c r="G30" s="358" t="s">
        <v>586</v>
      </c>
      <c r="H30" s="359" t="s">
        <v>721</v>
      </c>
      <c r="I30" s="358" t="s">
        <v>587</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 ca="1">TblProd[[#This Row],[Required]]</f>
        <v>4000</v>
      </c>
      <c r="E31" s="356"/>
      <c r="F31" s="357"/>
      <c r="G31" s="358" t="s">
        <v>588</v>
      </c>
      <c r="H31" s="359" t="s">
        <v>703</v>
      </c>
      <c r="I31" s="358" t="s">
        <v>1082</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 ca="1">TblProd[[#This Row],[Required]]</f>
        <v>4000</v>
      </c>
      <c r="E32" s="356"/>
      <c r="F32" s="357"/>
      <c r="G32" s="358" t="s">
        <v>589</v>
      </c>
      <c r="H32" s="359" t="s">
        <v>714</v>
      </c>
      <c r="I32" s="358" t="s">
        <v>576</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 ca="1">TblProd[[#This Row],[Required]]</f>
        <v>4000</v>
      </c>
      <c r="E33" s="356"/>
      <c r="F33" s="357"/>
      <c r="G33" s="358" t="s">
        <v>590</v>
      </c>
      <c r="H33" s="359" t="s">
        <v>722</v>
      </c>
      <c r="I33" s="358" t="s">
        <v>762</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 ca="1">TblProd[[#This Row],[Required]]</f>
        <v>4000</v>
      </c>
      <c r="E34" s="356"/>
      <c r="F34" s="357"/>
      <c r="G34" s="358" t="s">
        <v>591</v>
      </c>
      <c r="H34" s="359" t="s">
        <v>723</v>
      </c>
      <c r="I34" s="358" t="s">
        <v>592</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 ca="1">TblProd[[#This Row],[Required]]</f>
        <v>4000</v>
      </c>
      <c r="E35" s="356"/>
      <c r="F35" s="357"/>
      <c r="G35" s="358" t="s">
        <v>593</v>
      </c>
      <c r="H35" s="359" t="s">
        <v>707</v>
      </c>
      <c r="I35" s="358" t="s">
        <v>564</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 ca="1">TblProd[[#This Row],[Required]]</f>
        <v>4000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 ca="1">TblProd[[#This Row],[Required]]</f>
        <v>4000</v>
      </c>
      <c r="E37" s="356"/>
      <c r="F37" s="357"/>
      <c r="G37" s="358" t="s">
        <v>595</v>
      </c>
      <c r="H37" s="359" t="s">
        <v>725</v>
      </c>
      <c r="I37" s="358" t="s">
        <v>779</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 ca="1">TblProd[[#This Row],[Required]]</f>
        <v>4000</v>
      </c>
      <c r="E38" s="356"/>
      <c r="F38" s="357"/>
      <c r="G38" s="358" t="s">
        <v>596</v>
      </c>
      <c r="H38" s="359" t="s">
        <v>726</v>
      </c>
      <c r="I38" s="358" t="s">
        <v>644</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 ca="1">TblProd[[#This Row],[Required]]</f>
        <v>4000</v>
      </c>
      <c r="E39" s="356"/>
      <c r="F39" s="357"/>
      <c r="G39" s="358" t="s">
        <v>597</v>
      </c>
      <c r="H39" s="359" t="s">
        <v>727</v>
      </c>
      <c r="I39" s="358" t="s">
        <v>1083</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 ca="1">TblProd[[#This Row],[Required]]</f>
        <v>4000</v>
      </c>
      <c r="E40" s="356"/>
      <c r="F40" s="357"/>
      <c r="G40" s="358" t="s">
        <v>598</v>
      </c>
      <c r="H40" s="359" t="s">
        <v>728</v>
      </c>
      <c r="I40" s="358" t="s">
        <v>1084</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 ca="1">TblProd[[#This Row],[Required]]</f>
        <v>4000</v>
      </c>
      <c r="E41" s="356"/>
      <c r="F41" s="357"/>
      <c r="G41" s="358" t="s">
        <v>599</v>
      </c>
      <c r="H41" s="359" t="s">
        <v>1090</v>
      </c>
      <c r="I41" s="358" t="s">
        <v>1085</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 ca="1">TblProd[[#This Row],[Required]]</f>
        <v>4000</v>
      </c>
      <c r="E42" s="356"/>
      <c r="F42" s="357"/>
      <c r="G42" s="358" t="s">
        <v>600</v>
      </c>
      <c r="H42" s="359" t="s">
        <v>730</v>
      </c>
      <c r="I42" s="358" t="s">
        <v>603</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 ca="1">TblProd[[#This Row],[Required]]</f>
        <v>4000</v>
      </c>
      <c r="E43" s="356"/>
      <c r="F43" s="357"/>
      <c r="G43" s="358" t="s">
        <v>602</v>
      </c>
      <c r="H43" s="359" t="s">
        <v>1092</v>
      </c>
      <c r="I43" s="358" t="s">
        <v>763</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 ca="1">TblProd[[#This Row],[Required]]</f>
        <v>4000</v>
      </c>
      <c r="E44" s="356"/>
      <c r="F44" s="357"/>
      <c r="G44" s="358" t="s">
        <v>604</v>
      </c>
      <c r="H44" s="359" t="s">
        <v>729</v>
      </c>
      <c r="I44" s="358" t="s">
        <v>601</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 ca="1">TblProd[[#This Row],[Required]]</f>
        <v>4000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 ca="1">TblProd[[#This Row],[Required]]</f>
        <v>4000</v>
      </c>
      <c r="E46" s="356"/>
      <c r="F46" s="357"/>
      <c r="G46" s="358" t="s">
        <v>605</v>
      </c>
      <c r="H46" s="359" t="s">
        <v>733</v>
      </c>
      <c r="I46" s="358" t="s">
        <v>1086</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 ca="1">TblProd[[#This Row],[Required]]</f>
        <v>4000</v>
      </c>
      <c r="E47" s="356"/>
      <c r="F47" s="357"/>
      <c r="G47" s="358" t="s">
        <v>606</v>
      </c>
      <c r="H47" s="359" t="s">
        <v>732</v>
      </c>
      <c r="I47" s="358" t="s">
        <v>764</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 ca="1">TblProd[[#This Row],[Required]]</f>
        <v>4000</v>
      </c>
      <c r="E48" s="356"/>
      <c r="F48" s="357"/>
      <c r="G48" s="358" t="s">
        <v>607</v>
      </c>
      <c r="H48" s="359" t="s">
        <v>734</v>
      </c>
      <c r="I48" s="358" t="s">
        <v>1082</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 ca="1">TblProd[[#This Row],[Required]]</f>
        <v>4000</v>
      </c>
      <c r="E49" s="356"/>
      <c r="F49" s="357"/>
      <c r="G49" s="358" t="s">
        <v>608</v>
      </c>
      <c r="H49" s="359" t="s">
        <v>735</v>
      </c>
      <c r="I49" s="358" t="s">
        <v>645</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 ca="1">TblProd[[#This Row],[Required]]</f>
        <v>4000</v>
      </c>
      <c r="E50" s="356"/>
      <c r="F50" s="357"/>
      <c r="G50" s="358" t="s">
        <v>609</v>
      </c>
      <c r="H50" s="359" t="s">
        <v>736</v>
      </c>
      <c r="I50" s="358" t="s">
        <v>1082</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 ca="1">TblProd[[#This Row],[Required]]</f>
        <v>4000</v>
      </c>
      <c r="E51" s="356"/>
      <c r="F51" s="357"/>
      <c r="G51" s="358" t="s">
        <v>610</v>
      </c>
      <c r="H51" s="359" t="s">
        <v>400</v>
      </c>
      <c r="I51" s="358" t="s">
        <v>1087</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 ca="1">TblProd[[#This Row],[Required]]</f>
        <v>4000</v>
      </c>
      <c r="E52" s="356"/>
      <c r="F52" s="357"/>
      <c r="G52" s="358" t="s">
        <v>611</v>
      </c>
      <c r="H52" s="359" t="s">
        <v>738</v>
      </c>
      <c r="I52" s="358" t="s">
        <v>646</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 ca="1">TblProd[[#This Row],[Required]]</f>
        <v>4000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 ca="1">TblProd[[#This Row],[Required]]</f>
        <v>4000</v>
      </c>
      <c r="E54" s="356"/>
      <c r="F54" s="357"/>
      <c r="G54" s="358" t="s">
        <v>612</v>
      </c>
      <c r="H54" s="359" t="s">
        <v>739</v>
      </c>
      <c r="I54" s="358" t="s">
        <v>576</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 ca="1">TblProd[[#This Row],[Required]]</f>
        <v>4000</v>
      </c>
      <c r="E55" s="356"/>
      <c r="F55" s="357"/>
      <c r="G55" s="358" t="s">
        <v>613</v>
      </c>
      <c r="H55" s="359" t="s">
        <v>740</v>
      </c>
      <c r="I55" s="358" t="s">
        <v>614</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 ca="1">TblProd[[#This Row],[Required]]</f>
        <v>4000</v>
      </c>
      <c r="E56" s="356"/>
      <c r="F56" s="357"/>
      <c r="G56" s="358" t="s">
        <v>615</v>
      </c>
      <c r="H56" s="359" t="s">
        <v>1093</v>
      </c>
      <c r="I56" s="358" t="s">
        <v>1088</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 ca="1">TblProd[[#This Row],[Required]]</f>
        <v>4000</v>
      </c>
      <c r="E57" s="356"/>
      <c r="F57" s="357"/>
      <c r="G57" s="358" t="s">
        <v>616</v>
      </c>
      <c r="H57" s="359" t="s">
        <v>741</v>
      </c>
      <c r="I57" s="358" t="s">
        <v>617</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 ca="1">TblProd[[#This Row],[Required]]</f>
        <v>4000</v>
      </c>
      <c r="E58" s="356"/>
      <c r="F58" s="357"/>
      <c r="G58" s="358" t="s">
        <v>618</v>
      </c>
      <c r="H58" s="359" t="s">
        <v>737</v>
      </c>
      <c r="I58" s="358" t="s">
        <v>765</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 ca="1">TblProd[[#This Row],[Required]]</f>
        <v>4000</v>
      </c>
      <c r="E59" s="356"/>
      <c r="F59" s="357"/>
      <c r="G59" s="358" t="s">
        <v>619</v>
      </c>
      <c r="H59" s="359" t="s">
        <v>743</v>
      </c>
      <c r="I59" s="358" t="s">
        <v>766</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 ca="1">TblProd[[#This Row],[Required]]</f>
        <v>4000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 ca="1">TblProd[[#This Row],[Required]]</f>
        <v>4000</v>
      </c>
      <c r="E61" s="356"/>
      <c r="F61" s="357"/>
      <c r="G61" s="358" t="s">
        <v>620</v>
      </c>
      <c r="H61" s="359" t="s">
        <v>744</v>
      </c>
      <c r="I61" s="358" t="s">
        <v>621</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 ca="1">TblProd[[#This Row],[Required]]</f>
        <v>4000</v>
      </c>
      <c r="E62" s="356"/>
      <c r="F62" s="357"/>
      <c r="G62" s="358" t="s">
        <v>622</v>
      </c>
      <c r="H62" s="359" t="s">
        <v>748</v>
      </c>
      <c r="I62" s="358" t="s">
        <v>1089</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 ca="1">TblProd[[#This Row],[Required]]</f>
        <v>4000</v>
      </c>
      <c r="E63" s="356"/>
      <c r="F63" s="357"/>
      <c r="G63" s="358" t="s">
        <v>624</v>
      </c>
      <c r="H63" s="359" t="s">
        <v>1094</v>
      </c>
      <c r="I63" s="358" t="s">
        <v>767</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 ca="1">TblProd[[#This Row],[Required]]</f>
        <v>4000</v>
      </c>
      <c r="E64" s="356"/>
      <c r="F64" s="357"/>
      <c r="G64" s="358" t="s">
        <v>625</v>
      </c>
      <c r="H64" s="359" t="s">
        <v>746</v>
      </c>
      <c r="I64" s="358" t="s">
        <v>647</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 ca="1">TblProd[[#This Row],[Required]]</f>
        <v>4000</v>
      </c>
      <c r="E65" s="356"/>
      <c r="F65" s="357"/>
      <c r="G65" s="358" t="s">
        <v>626</v>
      </c>
      <c r="H65" s="359" t="s">
        <v>747</v>
      </c>
      <c r="I65" s="358" t="s">
        <v>627</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 ca="1">TblProd[[#This Row],[Required]]</f>
        <v>4000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 ca="1">TblProd[[#This Row],[Required]]</f>
        <v>4000</v>
      </c>
      <c r="E67" s="356"/>
      <c r="F67" s="357"/>
      <c r="G67" s="358" t="s">
        <v>628</v>
      </c>
      <c r="H67" s="359" t="s">
        <v>1095</v>
      </c>
      <c r="I67" s="358" t="s">
        <v>768</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 ca="1">TblProd[[#This Row],[Required]]</f>
        <v>4000</v>
      </c>
      <c r="E68" s="356"/>
      <c r="F68" s="357"/>
      <c r="G68" s="358" t="s">
        <v>629</v>
      </c>
      <c r="H68" s="359" t="s">
        <v>749</v>
      </c>
      <c r="I68" s="358" t="s">
        <v>630</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 ca="1">TblProd[[#This Row],[Required]]</f>
        <v>4000</v>
      </c>
      <c r="E69" s="356"/>
      <c r="F69" s="357"/>
      <c r="G69" s="358" t="s">
        <v>631</v>
      </c>
      <c r="H69" s="359" t="s">
        <v>750</v>
      </c>
      <c r="I69" s="358" t="s">
        <v>632</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 ca="1">TblProd[[#This Row],[Required]]</f>
        <v>4000</v>
      </c>
      <c r="E70" s="356"/>
      <c r="F70" s="357"/>
      <c r="G70" s="358" t="s">
        <v>633</v>
      </c>
      <c r="H70" s="359" t="s">
        <v>751</v>
      </c>
      <c r="I70" s="358" t="s">
        <v>780</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 ca="1">TblProd[[#This Row],[Required]]</f>
        <v>4000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 ca="1">TblProd[[#This Row],[Required]]</f>
        <v>4000</v>
      </c>
      <c r="E72" s="356"/>
      <c r="F72" s="357"/>
      <c r="G72" s="358" t="s">
        <v>634</v>
      </c>
      <c r="H72" s="359" t="s">
        <v>752</v>
      </c>
      <c r="I72" s="358" t="s">
        <v>635</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 ca="1">TblProd[[#This Row],[Required]]</f>
        <v>4000</v>
      </c>
      <c r="E73" s="356"/>
      <c r="F73" s="357"/>
      <c r="G73" s="358" t="s">
        <v>636</v>
      </c>
      <c r="H73" s="359" t="s">
        <v>753</v>
      </c>
      <c r="I73" s="358" t="s">
        <v>580</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 ca="1">TblProd[[#This Row],[Required]]</f>
        <v>4000</v>
      </c>
      <c r="E74" s="356"/>
      <c r="F74" s="357"/>
      <c r="G74" s="358" t="s">
        <v>637</v>
      </c>
      <c r="H74" s="359" t="s">
        <v>754</v>
      </c>
      <c r="I74" s="358" t="s">
        <v>781</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 ca="1">TblProd[[#This Row],[Required]]</f>
        <v>4000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 ca="1">TblProd[[#This Row],[Required]]</f>
        <v>4000</v>
      </c>
      <c r="E76" s="356"/>
      <c r="F76" s="357"/>
      <c r="G76" s="358" t="s">
        <v>638</v>
      </c>
      <c r="H76" s="359" t="s">
        <v>745</v>
      </c>
      <c r="I76" s="358" t="s">
        <v>623</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 ca="1">TblProd[[#This Row],[Required]]</f>
        <v>4000</v>
      </c>
      <c r="E77" s="356"/>
      <c r="F77" s="357"/>
      <c r="G77" s="358" t="s">
        <v>640</v>
      </c>
      <c r="H77" s="359" t="s">
        <v>755</v>
      </c>
      <c r="I77" s="358" t="s">
        <v>639</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 ca="1">TblProd[[#This Row],[Required]]</f>
        <v>4000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 ca="1">TblProd[[#This Row],[Required]]</f>
        <v>4000</v>
      </c>
      <c r="E79" s="356"/>
      <c r="F79" s="357"/>
      <c r="G79" s="358" t="s">
        <v>641</v>
      </c>
      <c r="H79" s="359" t="s">
        <v>756</v>
      </c>
      <c r="I79" s="358" t="s">
        <v>642</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 ca="1">TblProd[[#This Row],[Required]]</f>
        <v>4000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 ca="1">TblProd[[#This Row],[Required]]</f>
        <v>4000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 ca="1">TblProd[[#This Row],[Required]]</f>
        <v>4000</v>
      </c>
      <c r="E82" s="364"/>
      <c r="F82" s="365"/>
      <c r="G82" s="358" t="s">
        <v>1006</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 ca="1">TblProd[[#This Row],[Required]]</f>
        <v>4000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 ca="1">TblProd[[#This Row],[Required]]</f>
        <v>4000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 ca="1">TblProd[[#This Row],[Required]]</f>
        <v>4000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 ca="1">TblProd[[#This Row],[Required]]</f>
        <v>4000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 ca="1">TblProd[[#This Row],[Required]]</f>
        <v>4000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 ca="1">TblProd[[#This Row],[Required]]</f>
        <v>4000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 ca="1">TblProd[[#This Row],[Required]]</f>
        <v>4000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 ca="1">TblProd[[#This Row],[Required]]</f>
        <v>4000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 ca="1">TblProd[[#This Row],[Required]]</f>
        <v>4000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 ca="1">TblProd[[#This Row],[Required]]</f>
        <v>4000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 ca="1">TblProd[[#This Row],[Required]]</f>
        <v>4000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 ca="1">TblProd[[#This Row],[Required]]</f>
        <v>4000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 ca="1">TblProd[[#This Row],[Required]]</f>
        <v>4000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 ca="1">TblProd[[#This Row],[Required]]</f>
        <v>4000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 ca="1">TblProd[[#This Row],[Required]]</f>
        <v>4000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 ca="1">TblProd[[#This Row],[Required]]</f>
        <v>4000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 ca="1">TblProd[[#This Row],[Required]]</f>
        <v>4000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 ca="1">TblProd[[#This Row],[Required]]</f>
        <v>4000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 ca="1">TblProd[[#This Row],[Required]]</f>
        <v>4000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 ca="1">TblProd[[#This Row],[Required]]</f>
        <v>4000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 ca="1">TblProd[[#This Row],[Required]]</f>
        <v>4000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 ca="1">TblProd[[#This Row],[Required]]</f>
        <v>4000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 ca="1">TblProd[[#This Row],[Required]]</f>
        <v>4000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 ca="1">TblProd[[#This Row],[Required]]</f>
        <v>4000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 ca="1">TblProd[[#This Row],[Required]]</f>
        <v>4000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 ca="1">TblProd[[#This Row],[Required]]</f>
        <v>4000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 ca="1">TblProd[[#This Row],[Required]]</f>
        <v>4000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 ca="1">TblProd[[#This Row],[Required]]</f>
        <v>4000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 ca="1">TblProd[[#This Row],[Required]]</f>
        <v>4000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 ca="1">TblProd[[#This Row],[Required]]</f>
        <v>4000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 ca="1">TblProd[[#This Row],[Required]]</f>
        <v>4000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 ca="1">TblProd[[#This Row],[Required]]</f>
        <v>4000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 ca="1">TblProd[[#This Row],[Required]]</f>
        <v>4000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 ca="1">TblProd[[#This Row],[Required]]</f>
        <v>4000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 ca="1">TblProd[[#This Row],[Required]]</f>
        <v>4000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 ca="1">TblProd[[#This Row],[Required]]</f>
        <v>4000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 ca="1">TblProd[[#This Row],[Required]]</f>
        <v>4000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 ca="1">TblProd[[#This Row],[Required]]</f>
        <v>4000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 ca="1">TblProd[[#This Row],[Required]]</f>
        <v>4000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 ca="1">TblProd[[#This Row],[Required]]</f>
        <v>4000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 ca="1">TblProd[[#This Row],[Required]]</f>
        <v>4000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 ca="1">TblProd[[#This Row],[Required]]</f>
        <v>4000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 ca="1">TblProd[[#This Row],[Required]]</f>
        <v>4000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 ca="1">TblProd[[#This Row],[Required]]</f>
        <v>4000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 ca="1">TblProd[[#This Row],[Required]]</f>
        <v>4000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 ca="1">TblProd[[#This Row],[Required]]</f>
        <v>4000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 ca="1">TblProd[[#This Row],[Required]]</f>
        <v>4000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 ca="1">TblProd[[#This Row],[Required]]</f>
        <v>4000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 ca="1">TblProd[[#This Row],[Required]]</f>
        <v>4000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 ca="1">TblProd[[#This Row],[Required]]</f>
        <v>4000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 ca="1">TblProd[[#This Row],[Required]]</f>
        <v>4000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 ca="1">TblProd[[#This Row],[Required]]</f>
        <v>4000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 ca="1">TblProd[[#This Row],[Required]]</f>
        <v>4000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 ca="1">TblProd[[#This Row],[Required]]</f>
        <v>4000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287</v>
      </c>
      <c r="K1" s="194"/>
      <c r="O1" s="72" t="s">
        <v>221</v>
      </c>
      <c r="W1" s="72" t="s">
        <v>1034</v>
      </c>
      <c r="Y1" s="194" t="s">
        <v>37</v>
      </c>
      <c r="Z1" s="194"/>
      <c r="AA1" s="194"/>
      <c r="AB1" s="194"/>
      <c r="AC1" s="194"/>
      <c r="AD1" s="194"/>
      <c r="AF1" s="606" t="s">
        <v>215</v>
      </c>
      <c r="AG1" s="606"/>
      <c r="AH1" s="194"/>
      <c r="AI1" s="194"/>
      <c r="AJ1" s="194"/>
      <c r="AK1" s="194"/>
      <c r="AM1" s="604" t="s">
        <v>223</v>
      </c>
      <c r="AN1" s="604"/>
      <c r="AO1" s="367"/>
      <c r="AP1" s="367"/>
      <c r="AQ1" s="368"/>
      <c r="AR1" s="604" t="s">
        <v>224</v>
      </c>
      <c r="AS1" s="604"/>
      <c r="AT1" s="605"/>
      <c r="AU1" s="367"/>
      <c r="AV1" s="368"/>
      <c r="AW1" s="604" t="s">
        <v>225</v>
      </c>
      <c r="AX1" s="604"/>
      <c r="AY1" s="604"/>
      <c r="AZ1" s="367"/>
      <c r="BA1" s="368"/>
      <c r="BB1" s="604" t="s">
        <v>226</v>
      </c>
      <c r="BC1" s="604"/>
      <c r="BD1" s="604"/>
      <c r="BE1" s="604"/>
      <c r="BF1" s="368"/>
      <c r="BG1" s="604" t="s">
        <v>227</v>
      </c>
      <c r="BH1" s="604"/>
      <c r="BI1" s="604"/>
      <c r="BJ1" s="367"/>
      <c r="BK1" s="368"/>
      <c r="BL1" s="604" t="s">
        <v>228</v>
      </c>
      <c r="BM1" s="605"/>
      <c r="BN1" s="605"/>
      <c r="BO1" s="367"/>
      <c r="BP1" s="368"/>
      <c r="BQ1" s="604" t="s">
        <v>229</v>
      </c>
      <c r="BR1" s="604"/>
      <c r="BS1" s="604"/>
      <c r="BT1" s="367"/>
      <c r="BV1" s="72" t="s">
        <v>313</v>
      </c>
    </row>
    <row r="2" spans="1:84" s="72" customFormat="1" x14ac:dyDescent="0.2">
      <c r="C2" s="194"/>
      <c r="D2" s="194"/>
      <c r="E2" s="194"/>
      <c r="F2" s="194"/>
      <c r="K2" s="194"/>
      <c r="Y2" s="369" t="s">
        <v>214</v>
      </c>
      <c r="Z2" s="369" t="s">
        <v>216</v>
      </c>
      <c r="AA2" s="369" t="s">
        <v>217</v>
      </c>
      <c r="AB2" s="369" t="s">
        <v>218</v>
      </c>
      <c r="AC2" s="369" t="s">
        <v>219</v>
      </c>
      <c r="AD2" s="369" t="s">
        <v>220</v>
      </c>
      <c r="AF2" s="369" t="s">
        <v>214</v>
      </c>
      <c r="AG2" s="369" t="s">
        <v>216</v>
      </c>
      <c r="AH2" s="369" t="s">
        <v>217</v>
      </c>
      <c r="AI2" s="369" t="s">
        <v>218</v>
      </c>
      <c r="AJ2" s="369" t="s">
        <v>219</v>
      </c>
      <c r="AK2" s="369" t="s">
        <v>220</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794</v>
      </c>
      <c r="C3" s="196" t="s">
        <v>2</v>
      </c>
      <c r="D3" s="196" t="s">
        <v>7</v>
      </c>
      <c r="E3" s="196" t="s">
        <v>3</v>
      </c>
      <c r="F3" s="196" t="s">
        <v>4</v>
      </c>
      <c r="G3" s="196" t="s">
        <v>795</v>
      </c>
      <c r="H3" s="196" t="s">
        <v>279</v>
      </c>
      <c r="I3" s="196" t="s">
        <v>230</v>
      </c>
      <c r="J3" s="196" t="s">
        <v>23</v>
      </c>
      <c r="K3" s="196" t="s">
        <v>0</v>
      </c>
      <c r="L3" s="196" t="s">
        <v>316</v>
      </c>
      <c r="M3" s="196" t="s">
        <v>312</v>
      </c>
      <c r="N3" s="196" t="s">
        <v>995</v>
      </c>
      <c r="O3" s="196" t="s">
        <v>319</v>
      </c>
      <c r="P3" s="196" t="s">
        <v>222</v>
      </c>
      <c r="Q3" s="196" t="s">
        <v>320</v>
      </c>
      <c r="R3" s="196" t="s">
        <v>996</v>
      </c>
      <c r="S3" s="196" t="s">
        <v>997</v>
      </c>
      <c r="T3" s="196" t="s">
        <v>998</v>
      </c>
      <c r="U3" s="196" t="s">
        <v>999</v>
      </c>
      <c r="V3" s="196" t="s">
        <v>1000</v>
      </c>
      <c r="W3" s="196" t="s">
        <v>1001</v>
      </c>
      <c r="X3" s="196" t="s">
        <v>796</v>
      </c>
      <c r="Y3" s="196" t="s">
        <v>214</v>
      </c>
      <c r="Z3" s="196" t="s">
        <v>216</v>
      </c>
      <c r="AA3" s="196" t="s">
        <v>217</v>
      </c>
      <c r="AB3" s="196" t="s">
        <v>218</v>
      </c>
      <c r="AC3" s="196" t="s">
        <v>219</v>
      </c>
      <c r="AD3" s="196" t="s">
        <v>220</v>
      </c>
      <c r="AE3" s="196" t="s">
        <v>812</v>
      </c>
      <c r="AF3" s="196" t="s">
        <v>1064</v>
      </c>
      <c r="AG3" s="196" t="s">
        <v>962</v>
      </c>
      <c r="AH3" s="196" t="s">
        <v>963</v>
      </c>
      <c r="AI3" s="196" t="s">
        <v>964</v>
      </c>
      <c r="AJ3" s="196" t="s">
        <v>965</v>
      </c>
      <c r="AK3" s="196" t="s">
        <v>966</v>
      </c>
      <c r="AL3" s="196" t="s">
        <v>813</v>
      </c>
      <c r="AM3" s="371" t="s">
        <v>967</v>
      </c>
      <c r="AN3" s="371" t="s">
        <v>968</v>
      </c>
      <c r="AO3" s="371" t="s">
        <v>969</v>
      </c>
      <c r="AP3" s="371" t="s">
        <v>970</v>
      </c>
      <c r="AQ3" s="371" t="s">
        <v>814</v>
      </c>
      <c r="AR3" s="371" t="s">
        <v>971</v>
      </c>
      <c r="AS3" s="371" t="s">
        <v>972</v>
      </c>
      <c r="AT3" s="371" t="s">
        <v>973</v>
      </c>
      <c r="AU3" s="371" t="s">
        <v>974</v>
      </c>
      <c r="AV3" s="371" t="s">
        <v>889</v>
      </c>
      <c r="AW3" s="371" t="s">
        <v>975</v>
      </c>
      <c r="AX3" s="371" t="s">
        <v>976</v>
      </c>
      <c r="AY3" s="371" t="s">
        <v>977</v>
      </c>
      <c r="AZ3" s="371" t="s">
        <v>978</v>
      </c>
      <c r="BA3" s="371" t="s">
        <v>890</v>
      </c>
      <c r="BB3" s="371" t="s">
        <v>979</v>
      </c>
      <c r="BC3" s="371" t="s">
        <v>980</v>
      </c>
      <c r="BD3" s="371" t="s">
        <v>981</v>
      </c>
      <c r="BE3" s="371" t="s">
        <v>982</v>
      </c>
      <c r="BF3" s="371" t="s">
        <v>1065</v>
      </c>
      <c r="BG3" s="371" t="s">
        <v>983</v>
      </c>
      <c r="BH3" s="371" t="s">
        <v>984</v>
      </c>
      <c r="BI3" s="371" t="s">
        <v>985</v>
      </c>
      <c r="BJ3" s="371" t="s">
        <v>986</v>
      </c>
      <c r="BK3" s="371" t="s">
        <v>1066</v>
      </c>
      <c r="BL3" s="371" t="s">
        <v>987</v>
      </c>
      <c r="BM3" s="371" t="s">
        <v>988</v>
      </c>
      <c r="BN3" s="371" t="s">
        <v>989</v>
      </c>
      <c r="BO3" s="371" t="s">
        <v>990</v>
      </c>
      <c r="BP3" s="371" t="s">
        <v>1067</v>
      </c>
      <c r="BQ3" s="371" t="s">
        <v>991</v>
      </c>
      <c r="BR3" s="371" t="s">
        <v>992</v>
      </c>
      <c r="BS3" s="371" t="s">
        <v>993</v>
      </c>
      <c r="BT3" s="371" t="s">
        <v>994</v>
      </c>
      <c r="BU3" s="196" t="s">
        <v>1068</v>
      </c>
      <c r="BV3" s="372" t="s">
        <v>314</v>
      </c>
      <c r="BW3" s="196" t="s">
        <v>1002</v>
      </c>
      <c r="BX3" s="196" t="s">
        <v>1069</v>
      </c>
      <c r="BY3" s="196" t="s">
        <v>1003</v>
      </c>
      <c r="BZ3" s="196" t="s">
        <v>315</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44618</v>
      </c>
      <c r="M4" s="74">
        <f>IF(ISERROR(TblImps[[#This Row],[algorithm]]),0,TblImps[[#This Row],[algorithm]]*1)</f>
        <v>0</v>
      </c>
      <c r="N4" s="113">
        <f ca="1">TblImps[[#This Row],[Land]]</f>
        <v>250</v>
      </c>
      <c r="O4" s="375" t="s">
        <v>4</v>
      </c>
      <c r="P4" s="376"/>
      <c r="Q4" s="375" t="s">
        <v>214</v>
      </c>
      <c r="R4" s="375" t="s">
        <v>7</v>
      </c>
      <c r="S4" s="376"/>
      <c r="T4" s="375" t="s">
        <v>214</v>
      </c>
      <c r="U4" s="375" t="s">
        <v>3</v>
      </c>
      <c r="V4" s="376"/>
      <c r="W4" s="375" t="s">
        <v>214</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44618</v>
      </c>
      <c r="BZ4" s="383">
        <f>Overview!B15</f>
        <v>44618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44618.041666666664</v>
      </c>
      <c r="M5" s="74">
        <f>IF(ISERROR(TblImps[[#This Row],[algorithm]]),0,TblImps[[#This Row],[algorithm]]*1)</f>
        <v>0</v>
      </c>
      <c r="N5" s="113">
        <f ca="1">TblImps[[#This Row],[Land]]</f>
        <v>250</v>
      </c>
      <c r="O5" s="375" t="s">
        <v>4</v>
      </c>
      <c r="P5" s="376"/>
      <c r="Q5" s="375" t="s">
        <v>216</v>
      </c>
      <c r="R5" s="375" t="s">
        <v>7</v>
      </c>
      <c r="S5" s="376"/>
      <c r="T5" s="375" t="s">
        <v>216</v>
      </c>
      <c r="U5" s="375" t="s">
        <v>3</v>
      </c>
      <c r="V5" s="376"/>
      <c r="W5" s="375" t="s">
        <v>216</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44618.041666666664</v>
      </c>
      <c r="BZ5" s="387">
        <f ca="1">OFFSET(TblImps[[#This Row],[Servertime]],-1,0)+1/24</f>
        <v>44618.041666666664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44618.083333333328</v>
      </c>
      <c r="M6" s="74">
        <f>IF(ISERROR(TblImps[[#This Row],[algorithm]]),0,TblImps[[#This Row],[algorithm]]*1)</f>
        <v>0</v>
      </c>
      <c r="N6" s="113">
        <f ca="1">TblImps[[#This Row],[Land]]</f>
        <v>250</v>
      </c>
      <c r="O6" s="375" t="s">
        <v>4</v>
      </c>
      <c r="P6" s="376"/>
      <c r="Q6" s="375" t="s">
        <v>216</v>
      </c>
      <c r="R6" s="375" t="s">
        <v>7</v>
      </c>
      <c r="S6" s="376"/>
      <c r="T6" s="375" t="s">
        <v>216</v>
      </c>
      <c r="U6" s="375" t="s">
        <v>3</v>
      </c>
      <c r="V6" s="376"/>
      <c r="W6" s="375" t="s">
        <v>216</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44618.083333333328</v>
      </c>
      <c r="BZ6" s="387">
        <f ca="1">OFFSET(TblImps[[#This Row],[Servertime]],-1,0)+1/24</f>
        <v>44618.083333333328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44618.124999999993</v>
      </c>
      <c r="M7" s="74">
        <f>IF(ISERROR(TblImps[[#This Row],[algorithm]]),0,TblImps[[#This Row],[algorithm]]*1)</f>
        <v>0</v>
      </c>
      <c r="N7" s="113">
        <f ca="1">TblImps[[#This Row],[Land]]</f>
        <v>250</v>
      </c>
      <c r="O7" s="375" t="s">
        <v>4</v>
      </c>
      <c r="P7" s="376"/>
      <c r="Q7" s="375" t="s">
        <v>216</v>
      </c>
      <c r="R7" s="375" t="s">
        <v>7</v>
      </c>
      <c r="S7" s="376"/>
      <c r="T7" s="375" t="s">
        <v>216</v>
      </c>
      <c r="U7" s="375" t="s">
        <v>3</v>
      </c>
      <c r="V7" s="376"/>
      <c r="W7" s="375" t="s">
        <v>216</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44618.124999999993</v>
      </c>
      <c r="BZ7" s="387">
        <f ca="1">OFFSET(TblImps[[#This Row],[Servertime]],-1,0)+1/24</f>
        <v>44618.124999999993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44618.166666666657</v>
      </c>
      <c r="M8" s="74">
        <f>IF(ISERROR(TblImps[[#This Row],[algorithm]]),0,TblImps[[#This Row],[algorithm]]*1)</f>
        <v>0</v>
      </c>
      <c r="N8" s="113">
        <f ca="1">TblImps[[#This Row],[Land]]</f>
        <v>250</v>
      </c>
      <c r="O8" s="375" t="s">
        <v>4</v>
      </c>
      <c r="P8" s="376"/>
      <c r="Q8" s="375" t="s">
        <v>216</v>
      </c>
      <c r="R8" s="375" t="s">
        <v>7</v>
      </c>
      <c r="S8" s="376"/>
      <c r="T8" s="375" t="s">
        <v>216</v>
      </c>
      <c r="U8" s="375" t="s">
        <v>3</v>
      </c>
      <c r="V8" s="376"/>
      <c r="W8" s="375" t="s">
        <v>216</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44618.166666666657</v>
      </c>
      <c r="BZ8" s="387">
        <f ca="1">OFFSET(TblImps[[#This Row],[Servertime]],-1,0)+1/24</f>
        <v>44618.166666666657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44618.208333333321</v>
      </c>
      <c r="M9" s="74">
        <f>IF(ISERROR(TblImps[[#This Row],[algorithm]]),0,TblImps[[#This Row],[algorithm]]*1)</f>
        <v>0</v>
      </c>
      <c r="N9" s="113">
        <f ca="1">TblImps[[#This Row],[Land]]</f>
        <v>250</v>
      </c>
      <c r="O9" s="375" t="s">
        <v>4</v>
      </c>
      <c r="P9" s="376"/>
      <c r="Q9" s="375" t="s">
        <v>216</v>
      </c>
      <c r="R9" s="375" t="s">
        <v>7</v>
      </c>
      <c r="S9" s="376"/>
      <c r="T9" s="375" t="s">
        <v>216</v>
      </c>
      <c r="U9" s="375" t="s">
        <v>3</v>
      </c>
      <c r="V9" s="376"/>
      <c r="W9" s="375" t="s">
        <v>216</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44618.208333333321</v>
      </c>
      <c r="BZ9" s="387">
        <f ca="1">OFFSET(TblImps[[#This Row],[Servertime]],-1,0)+1/24</f>
        <v>44618.208333333321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44618.249999999985</v>
      </c>
      <c r="M10" s="74">
        <f>IF(ISERROR(TblImps[[#This Row],[algorithm]]),0,TblImps[[#This Row],[algorithm]]*1)</f>
        <v>0</v>
      </c>
      <c r="N10" s="113">
        <f ca="1">TblImps[[#This Row],[Land]]</f>
        <v>250</v>
      </c>
      <c r="O10" s="375" t="s">
        <v>4</v>
      </c>
      <c r="P10" s="376"/>
      <c r="Q10" s="375" t="s">
        <v>216</v>
      </c>
      <c r="R10" s="375" t="s">
        <v>7</v>
      </c>
      <c r="S10" s="376"/>
      <c r="T10" s="375" t="s">
        <v>216</v>
      </c>
      <c r="U10" s="375" t="s">
        <v>3</v>
      </c>
      <c r="V10" s="376"/>
      <c r="W10" s="375" t="s">
        <v>216</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44618.249999999985</v>
      </c>
      <c r="BZ10" s="387">
        <f ca="1">OFFSET(TblImps[[#This Row],[Servertime]],-1,0)+1/24</f>
        <v>44618.249999999985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44618.29166666665</v>
      </c>
      <c r="M11" s="74">
        <f>IF(ISERROR(TblImps[[#This Row],[algorithm]]),0,TblImps[[#This Row],[algorithm]]*1)</f>
        <v>0</v>
      </c>
      <c r="N11" s="113">
        <f ca="1">TblImps[[#This Row],[Land]]</f>
        <v>250</v>
      </c>
      <c r="O11" s="375" t="s">
        <v>4</v>
      </c>
      <c r="P11" s="376"/>
      <c r="Q11" s="375" t="s">
        <v>216</v>
      </c>
      <c r="R11" s="375" t="s">
        <v>7</v>
      </c>
      <c r="S11" s="376"/>
      <c r="T11" s="375" t="s">
        <v>216</v>
      </c>
      <c r="U11" s="375" t="s">
        <v>3</v>
      </c>
      <c r="V11" s="376"/>
      <c r="W11" s="375" t="s">
        <v>216</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44618.29166666665</v>
      </c>
      <c r="BZ11" s="387">
        <f ca="1">OFFSET(TblImps[[#This Row],[Servertime]],-1,0)+1/24</f>
        <v>44618.29166666665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44618.333333333314</v>
      </c>
      <c r="M12" s="74">
        <f>IF(ISERROR(TblImps[[#This Row],[algorithm]]),0,TblImps[[#This Row],[algorithm]]*1)</f>
        <v>0</v>
      </c>
      <c r="N12" s="113">
        <f ca="1">TblImps[[#This Row],[Land]]</f>
        <v>250</v>
      </c>
      <c r="O12" s="375" t="s">
        <v>4</v>
      </c>
      <c r="P12" s="376"/>
      <c r="Q12" s="375" t="s">
        <v>216</v>
      </c>
      <c r="R12" s="375" t="s">
        <v>7</v>
      </c>
      <c r="S12" s="376"/>
      <c r="T12" s="375" t="s">
        <v>216</v>
      </c>
      <c r="U12" s="375" t="s">
        <v>3</v>
      </c>
      <c r="V12" s="376"/>
      <c r="W12" s="375" t="s">
        <v>216</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44618.333333333314</v>
      </c>
      <c r="BZ12" s="387">
        <f ca="1">OFFSET(TblImps[[#This Row],[Servertime]],-1,0)+1/24</f>
        <v>44618.333333333314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44618.374999999978</v>
      </c>
      <c r="M13" s="74">
        <f>IF(ISERROR(TblImps[[#This Row],[algorithm]]),0,TblImps[[#This Row],[algorithm]]*1)</f>
        <v>0</v>
      </c>
      <c r="N13" s="113">
        <f ca="1">TblImps[[#This Row],[Land]]</f>
        <v>250</v>
      </c>
      <c r="O13" s="375" t="s">
        <v>4</v>
      </c>
      <c r="P13" s="376"/>
      <c r="Q13" s="375" t="s">
        <v>216</v>
      </c>
      <c r="R13" s="375" t="s">
        <v>7</v>
      </c>
      <c r="S13" s="376"/>
      <c r="T13" s="375" t="s">
        <v>216</v>
      </c>
      <c r="U13" s="375" t="s">
        <v>3</v>
      </c>
      <c r="V13" s="376"/>
      <c r="W13" s="375" t="s">
        <v>216</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44618.374999999978</v>
      </c>
      <c r="BZ13" s="387">
        <f ca="1">OFFSET(TblImps[[#This Row],[Servertime]],-1,0)+1/24</f>
        <v>44618.374999999978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44618.416666666642</v>
      </c>
      <c r="M14" s="74">
        <f>IF(ISERROR(TblImps[[#This Row],[algorithm]]),0,TblImps[[#This Row],[algorithm]]*1)</f>
        <v>0</v>
      </c>
      <c r="N14" s="113">
        <f ca="1">TblImps[[#This Row],[Land]]</f>
        <v>250</v>
      </c>
      <c r="O14" s="375" t="s">
        <v>4</v>
      </c>
      <c r="P14" s="376"/>
      <c r="Q14" s="375" t="s">
        <v>216</v>
      </c>
      <c r="R14" s="375" t="s">
        <v>7</v>
      </c>
      <c r="S14" s="376"/>
      <c r="T14" s="375" t="s">
        <v>216</v>
      </c>
      <c r="U14" s="375" t="s">
        <v>3</v>
      </c>
      <c r="V14" s="376"/>
      <c r="W14" s="375" t="s">
        <v>216</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44618.416666666642</v>
      </c>
      <c r="BZ14" s="387">
        <f ca="1">OFFSET(TblImps[[#This Row],[Servertime]],-1,0)+1/24</f>
        <v>44618.416666666642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44618.458333333307</v>
      </c>
      <c r="M15" s="74">
        <f>IF(ISERROR(TblImps[[#This Row],[algorithm]]),0,TblImps[[#This Row],[algorithm]]*1)</f>
        <v>0</v>
      </c>
      <c r="N15" s="113">
        <f ca="1">TblImps[[#This Row],[Land]]</f>
        <v>250</v>
      </c>
      <c r="O15" s="375" t="s">
        <v>4</v>
      </c>
      <c r="P15" s="376"/>
      <c r="Q15" s="375" t="s">
        <v>216</v>
      </c>
      <c r="R15" s="375" t="s">
        <v>7</v>
      </c>
      <c r="S15" s="376"/>
      <c r="T15" s="375" t="s">
        <v>216</v>
      </c>
      <c r="U15" s="375" t="s">
        <v>3</v>
      </c>
      <c r="V15" s="376"/>
      <c r="W15" s="375" t="s">
        <v>216</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44618.458333333307</v>
      </c>
      <c r="BZ15" s="387">
        <f ca="1">OFFSET(TblImps[[#This Row],[Servertime]],-1,0)+1/24</f>
        <v>44618.458333333307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44618.499999999971</v>
      </c>
      <c r="M16" s="74">
        <f>IF(ISERROR(TblImps[[#This Row],[algorithm]]),0,TblImps[[#This Row],[algorithm]]*1)</f>
        <v>0</v>
      </c>
      <c r="N16" s="113">
        <f ca="1">TblImps[[#This Row],[Land]]</f>
        <v>250</v>
      </c>
      <c r="O16" s="375" t="s">
        <v>4</v>
      </c>
      <c r="P16" s="376"/>
      <c r="Q16" s="375" t="s">
        <v>216</v>
      </c>
      <c r="R16" s="375" t="s">
        <v>7</v>
      </c>
      <c r="S16" s="376"/>
      <c r="T16" s="375" t="s">
        <v>216</v>
      </c>
      <c r="U16" s="375" t="s">
        <v>3</v>
      </c>
      <c r="V16" s="376"/>
      <c r="W16" s="375" t="s">
        <v>216</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44618.499999999971</v>
      </c>
      <c r="BZ16" s="387">
        <f ca="1">OFFSET(TblImps[[#This Row],[Servertime]],-1,0)+1/24</f>
        <v>44618.499999999971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44618.541666666635</v>
      </c>
      <c r="M17" s="74">
        <f>IF(ISERROR(TblImps[[#This Row],[algorithm]]),0,TblImps[[#This Row],[algorithm]]*1)</f>
        <v>0</v>
      </c>
      <c r="N17" s="113">
        <f ca="1">TblImps[[#This Row],[Land]]</f>
        <v>250</v>
      </c>
      <c r="O17" s="375" t="s">
        <v>4</v>
      </c>
      <c r="P17" s="376"/>
      <c r="Q17" s="375" t="s">
        <v>216</v>
      </c>
      <c r="R17" s="375" t="s">
        <v>7</v>
      </c>
      <c r="S17" s="376"/>
      <c r="T17" s="375" t="s">
        <v>216</v>
      </c>
      <c r="U17" s="375" t="s">
        <v>3</v>
      </c>
      <c r="V17" s="376"/>
      <c r="W17" s="375" t="s">
        <v>216</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44618.541666666635</v>
      </c>
      <c r="BZ17" s="387">
        <f ca="1">OFFSET(TblImps[[#This Row],[Servertime]],-1,0)+1/24</f>
        <v>44618.541666666635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44618.583333333299</v>
      </c>
      <c r="M18" s="74">
        <f>IF(ISERROR(TblImps[[#This Row],[algorithm]]),0,TblImps[[#This Row],[algorithm]]*1)</f>
        <v>0</v>
      </c>
      <c r="N18" s="113">
        <f ca="1">TblImps[[#This Row],[Land]]</f>
        <v>250</v>
      </c>
      <c r="O18" s="375" t="s">
        <v>4</v>
      </c>
      <c r="P18" s="376"/>
      <c r="Q18" s="375" t="s">
        <v>216</v>
      </c>
      <c r="R18" s="375" t="s">
        <v>7</v>
      </c>
      <c r="S18" s="376"/>
      <c r="T18" s="375" t="s">
        <v>216</v>
      </c>
      <c r="U18" s="375" t="s">
        <v>3</v>
      </c>
      <c r="V18" s="376"/>
      <c r="W18" s="375" t="s">
        <v>216</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44618.583333333299</v>
      </c>
      <c r="BZ18" s="387">
        <f ca="1">OFFSET(TblImps[[#This Row],[Servertime]],-1,0)+1/24</f>
        <v>44618.583333333299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44618.624999999964</v>
      </c>
      <c r="M19" s="74">
        <f>IF(ISERROR(TblImps[[#This Row],[algorithm]]),0,TblImps[[#This Row],[algorithm]]*1)</f>
        <v>0</v>
      </c>
      <c r="N19" s="113">
        <f ca="1">TblImps[[#This Row],[Land]]</f>
        <v>250</v>
      </c>
      <c r="O19" s="375" t="s">
        <v>4</v>
      </c>
      <c r="P19" s="376"/>
      <c r="Q19" s="375" t="s">
        <v>216</v>
      </c>
      <c r="R19" s="375" t="s">
        <v>7</v>
      </c>
      <c r="S19" s="376"/>
      <c r="T19" s="375" t="s">
        <v>216</v>
      </c>
      <c r="U19" s="375" t="s">
        <v>3</v>
      </c>
      <c r="V19" s="376"/>
      <c r="W19" s="375" t="s">
        <v>216</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44618.624999999964</v>
      </c>
      <c r="BZ19" s="387">
        <f ca="1">OFFSET(TblImps[[#This Row],[Servertime]],-1,0)+1/24</f>
        <v>44618.624999999964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44618.666666666628</v>
      </c>
      <c r="M20" s="74">
        <f>IF(ISERROR(TblImps[[#This Row],[algorithm]]),0,TblImps[[#This Row],[algorithm]]*1)</f>
        <v>0</v>
      </c>
      <c r="N20" s="113">
        <f ca="1">TblImps[[#This Row],[Land]]</f>
        <v>250</v>
      </c>
      <c r="O20" s="375" t="s">
        <v>4</v>
      </c>
      <c r="P20" s="376"/>
      <c r="Q20" s="375" t="s">
        <v>216</v>
      </c>
      <c r="R20" s="375" t="s">
        <v>7</v>
      </c>
      <c r="S20" s="376"/>
      <c r="T20" s="375" t="s">
        <v>216</v>
      </c>
      <c r="U20" s="375" t="s">
        <v>3</v>
      </c>
      <c r="V20" s="376"/>
      <c r="W20" s="375" t="s">
        <v>216</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44618.666666666628</v>
      </c>
      <c r="BZ20" s="387">
        <f ca="1">OFFSET(TblImps[[#This Row],[Servertime]],-1,0)+1/24</f>
        <v>44618.666666666628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44618.708333333292</v>
      </c>
      <c r="M21" s="74">
        <f>IF(ISERROR(TblImps[[#This Row],[algorithm]]),0,TblImps[[#This Row],[algorithm]]*1)</f>
        <v>0</v>
      </c>
      <c r="N21" s="113">
        <f ca="1">TblImps[[#This Row],[Land]]</f>
        <v>250</v>
      </c>
      <c r="O21" s="375" t="s">
        <v>4</v>
      </c>
      <c r="P21" s="376"/>
      <c r="Q21" s="375" t="s">
        <v>216</v>
      </c>
      <c r="R21" s="375" t="s">
        <v>7</v>
      </c>
      <c r="S21" s="376"/>
      <c r="T21" s="375" t="s">
        <v>216</v>
      </c>
      <c r="U21" s="375" t="s">
        <v>3</v>
      </c>
      <c r="V21" s="376"/>
      <c r="W21" s="375" t="s">
        <v>216</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44618.708333333292</v>
      </c>
      <c r="BZ21" s="387">
        <f ca="1">OFFSET(TblImps[[#This Row],[Servertime]],-1,0)+1/24</f>
        <v>44618.708333333292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44618.749999999956</v>
      </c>
      <c r="M22" s="74">
        <f>IF(ISERROR(TblImps[[#This Row],[algorithm]]),0,TblImps[[#This Row],[algorithm]]*1)</f>
        <v>0</v>
      </c>
      <c r="N22" s="113">
        <f ca="1">TblImps[[#This Row],[Land]]</f>
        <v>250</v>
      </c>
      <c r="O22" s="375" t="s">
        <v>4</v>
      </c>
      <c r="P22" s="376"/>
      <c r="Q22" s="375" t="s">
        <v>216</v>
      </c>
      <c r="R22" s="375" t="s">
        <v>7</v>
      </c>
      <c r="S22" s="376"/>
      <c r="T22" s="375" t="s">
        <v>216</v>
      </c>
      <c r="U22" s="375" t="s">
        <v>3</v>
      </c>
      <c r="V22" s="376"/>
      <c r="W22" s="375" t="s">
        <v>216</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44618.749999999956</v>
      </c>
      <c r="BZ22" s="387">
        <f ca="1">OFFSET(TblImps[[#This Row],[Servertime]],-1,0)+1/24</f>
        <v>44618.749999999956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44618.791666666621</v>
      </c>
      <c r="M23" s="74">
        <f>IF(ISERROR(TblImps[[#This Row],[algorithm]]),0,TblImps[[#This Row],[algorithm]]*1)</f>
        <v>0</v>
      </c>
      <c r="N23" s="113">
        <f ca="1">TblImps[[#This Row],[Land]]</f>
        <v>250</v>
      </c>
      <c r="O23" s="375" t="s">
        <v>4</v>
      </c>
      <c r="P23" s="376"/>
      <c r="Q23" s="375" t="s">
        <v>216</v>
      </c>
      <c r="R23" s="375" t="s">
        <v>7</v>
      </c>
      <c r="S23" s="376"/>
      <c r="T23" s="375" t="s">
        <v>216</v>
      </c>
      <c r="U23" s="375" t="s">
        <v>3</v>
      </c>
      <c r="V23" s="376"/>
      <c r="W23" s="375" t="s">
        <v>216</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44618.791666666621</v>
      </c>
      <c r="BZ23" s="387">
        <f ca="1">OFFSET(TblImps[[#This Row],[Servertime]],-1,0)+1/24</f>
        <v>44618.791666666621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44618.833333333285</v>
      </c>
      <c r="M24" s="74">
        <f>IF(ISERROR(TblImps[[#This Row],[algorithm]]),0,TblImps[[#This Row],[algorithm]]*1)</f>
        <v>0</v>
      </c>
      <c r="N24" s="113">
        <f ca="1">TblImps[[#This Row],[Land]]</f>
        <v>250</v>
      </c>
      <c r="O24" s="375" t="s">
        <v>4</v>
      </c>
      <c r="P24" s="376"/>
      <c r="Q24" s="375" t="s">
        <v>216</v>
      </c>
      <c r="R24" s="375" t="s">
        <v>7</v>
      </c>
      <c r="S24" s="376"/>
      <c r="T24" s="375" t="s">
        <v>216</v>
      </c>
      <c r="U24" s="375" t="s">
        <v>3</v>
      </c>
      <c r="V24" s="376"/>
      <c r="W24" s="375" t="s">
        <v>216</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44618.833333333285</v>
      </c>
      <c r="BZ24" s="387">
        <f ca="1">OFFSET(TblImps[[#This Row],[Servertime]],-1,0)+1/24</f>
        <v>44618.833333333285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44618.874999999949</v>
      </c>
      <c r="M25" s="74">
        <f>IF(ISERROR(TblImps[[#This Row],[algorithm]]),0,TblImps[[#This Row],[algorithm]]*1)</f>
        <v>0</v>
      </c>
      <c r="N25" s="113">
        <f ca="1">TblImps[[#This Row],[Land]]</f>
        <v>250</v>
      </c>
      <c r="O25" s="375" t="s">
        <v>4</v>
      </c>
      <c r="P25" s="376"/>
      <c r="Q25" s="375" t="s">
        <v>216</v>
      </c>
      <c r="R25" s="375" t="s">
        <v>7</v>
      </c>
      <c r="S25" s="376"/>
      <c r="T25" s="375" t="s">
        <v>216</v>
      </c>
      <c r="U25" s="375" t="s">
        <v>3</v>
      </c>
      <c r="V25" s="376"/>
      <c r="W25" s="375" t="s">
        <v>216</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44618.874999999949</v>
      </c>
      <c r="BZ25" s="387">
        <f ca="1">OFFSET(TblImps[[#This Row],[Servertime]],-1,0)+1/24</f>
        <v>44618.874999999949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44618.916666666613</v>
      </c>
      <c r="M26" s="74">
        <f>IF(ISERROR(TblImps[[#This Row],[algorithm]]),0,TblImps[[#This Row],[algorithm]]*1)</f>
        <v>0</v>
      </c>
      <c r="N26" s="113">
        <f ca="1">TblImps[[#This Row],[Land]]</f>
        <v>250</v>
      </c>
      <c r="O26" s="375" t="s">
        <v>4</v>
      </c>
      <c r="P26" s="376"/>
      <c r="Q26" s="375" t="s">
        <v>216</v>
      </c>
      <c r="R26" s="375" t="s">
        <v>7</v>
      </c>
      <c r="S26" s="376"/>
      <c r="T26" s="375" t="s">
        <v>216</v>
      </c>
      <c r="U26" s="375" t="s">
        <v>3</v>
      </c>
      <c r="V26" s="376"/>
      <c r="W26" s="375" t="s">
        <v>216</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44618.916666666613</v>
      </c>
      <c r="BZ26" s="387">
        <f ca="1">OFFSET(TblImps[[#This Row],[Servertime]],-1,0)+1/24</f>
        <v>44618.916666666613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44618.958333333278</v>
      </c>
      <c r="M27" s="74">
        <f>IF(ISERROR(TblImps[[#This Row],[algorithm]]),0,TblImps[[#This Row],[algorithm]]*1)</f>
        <v>0</v>
      </c>
      <c r="N27" s="113">
        <f ca="1">TblImps[[#This Row],[Land]]</f>
        <v>250</v>
      </c>
      <c r="O27" s="375" t="s">
        <v>4</v>
      </c>
      <c r="P27" s="376"/>
      <c r="Q27" s="375" t="s">
        <v>216</v>
      </c>
      <c r="R27" s="375" t="s">
        <v>7</v>
      </c>
      <c r="S27" s="376"/>
      <c r="T27" s="375" t="s">
        <v>216</v>
      </c>
      <c r="U27" s="375" t="s">
        <v>3</v>
      </c>
      <c r="V27" s="376"/>
      <c r="W27" s="375" t="s">
        <v>216</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44618.958333333278</v>
      </c>
      <c r="BZ27" s="387">
        <f ca="1">OFFSET(TblImps[[#This Row],[Servertime]],-1,0)+1/24</f>
        <v>44618.958333333278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44618.999999999942</v>
      </c>
      <c r="M28" s="74">
        <f>IF(ISERROR(TblImps[[#This Row],[algorithm]]),0,TblImps[[#This Row],[algorithm]]*1)</f>
        <v>0</v>
      </c>
      <c r="N28" s="113">
        <f ca="1">TblImps[[#This Row],[Land]]</f>
        <v>250</v>
      </c>
      <c r="O28" s="375" t="s">
        <v>4</v>
      </c>
      <c r="P28" s="376"/>
      <c r="Q28" s="375" t="s">
        <v>216</v>
      </c>
      <c r="R28" s="375" t="s">
        <v>7</v>
      </c>
      <c r="S28" s="376"/>
      <c r="T28" s="375" t="s">
        <v>216</v>
      </c>
      <c r="U28" s="375" t="s">
        <v>3</v>
      </c>
      <c r="V28" s="376"/>
      <c r="W28" s="375" t="s">
        <v>216</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44618.999999999942</v>
      </c>
      <c r="BZ28" s="387">
        <f ca="1">OFFSET(TblImps[[#This Row],[Servertime]],-1,0)+1/24</f>
        <v>44618.999999999942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44619.041666666606</v>
      </c>
      <c r="M29" s="74">
        <f>IF(ISERROR(TblImps[[#This Row],[algorithm]]),0,TblImps[[#This Row],[algorithm]]*1)</f>
        <v>0</v>
      </c>
      <c r="N29" s="113">
        <f ca="1">TblImps[[#This Row],[Land]]</f>
        <v>250</v>
      </c>
      <c r="O29" s="375" t="s">
        <v>4</v>
      </c>
      <c r="P29" s="376"/>
      <c r="Q29" s="375" t="s">
        <v>216</v>
      </c>
      <c r="R29" s="375" t="s">
        <v>7</v>
      </c>
      <c r="S29" s="376"/>
      <c r="T29" s="375" t="s">
        <v>216</v>
      </c>
      <c r="U29" s="375" t="s">
        <v>3</v>
      </c>
      <c r="V29" s="376"/>
      <c r="W29" s="375" t="s">
        <v>216</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44619.041666666606</v>
      </c>
      <c r="BZ29" s="387">
        <f ca="1">OFFSET(TblImps[[#This Row],[Servertime]],-1,0)+1/24</f>
        <v>44619.041666666606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44619.08333333327</v>
      </c>
      <c r="M30" s="74">
        <f>IF(ISERROR(TblImps[[#This Row],[algorithm]]),0,TblImps[[#This Row],[algorithm]]*1)</f>
        <v>0</v>
      </c>
      <c r="N30" s="113">
        <f ca="1">TblImps[[#This Row],[Land]]</f>
        <v>250</v>
      </c>
      <c r="O30" s="375" t="s">
        <v>4</v>
      </c>
      <c r="P30" s="376"/>
      <c r="Q30" s="375" t="s">
        <v>216</v>
      </c>
      <c r="R30" s="375" t="s">
        <v>7</v>
      </c>
      <c r="S30" s="376"/>
      <c r="T30" s="375" t="s">
        <v>216</v>
      </c>
      <c r="U30" s="375" t="s">
        <v>3</v>
      </c>
      <c r="V30" s="376"/>
      <c r="W30" s="375" t="s">
        <v>216</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44619.08333333327</v>
      </c>
      <c r="BZ30" s="387">
        <f ca="1">OFFSET(TblImps[[#This Row],[Servertime]],-1,0)+1/24</f>
        <v>44619.08333333327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44619.124999999935</v>
      </c>
      <c r="M31" s="74">
        <f>IF(ISERROR(TblImps[[#This Row],[algorithm]]),0,TblImps[[#This Row],[algorithm]]*1)</f>
        <v>0</v>
      </c>
      <c r="N31" s="113">
        <f ca="1">TblImps[[#This Row],[Land]]</f>
        <v>250</v>
      </c>
      <c r="O31" s="375" t="s">
        <v>4</v>
      </c>
      <c r="P31" s="376"/>
      <c r="Q31" s="375" t="s">
        <v>216</v>
      </c>
      <c r="R31" s="375" t="s">
        <v>7</v>
      </c>
      <c r="S31" s="376"/>
      <c r="T31" s="375" t="s">
        <v>216</v>
      </c>
      <c r="U31" s="375" t="s">
        <v>3</v>
      </c>
      <c r="V31" s="376"/>
      <c r="W31" s="375" t="s">
        <v>216</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44619.124999999935</v>
      </c>
      <c r="BZ31" s="387">
        <f ca="1">OFFSET(TblImps[[#This Row],[Servertime]],-1,0)+1/24</f>
        <v>44619.124999999935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44619.166666666599</v>
      </c>
      <c r="M32" s="74">
        <f>IF(ISERROR(TblImps[[#This Row],[algorithm]]),0,TblImps[[#This Row],[algorithm]]*1)</f>
        <v>0</v>
      </c>
      <c r="N32" s="113">
        <f ca="1">TblImps[[#This Row],[Land]]</f>
        <v>250</v>
      </c>
      <c r="O32" s="375" t="s">
        <v>4</v>
      </c>
      <c r="P32" s="376"/>
      <c r="Q32" s="375" t="s">
        <v>216</v>
      </c>
      <c r="R32" s="375" t="s">
        <v>7</v>
      </c>
      <c r="S32" s="376"/>
      <c r="T32" s="375" t="s">
        <v>216</v>
      </c>
      <c r="U32" s="375" t="s">
        <v>3</v>
      </c>
      <c r="V32" s="376"/>
      <c r="W32" s="375" t="s">
        <v>216</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44619.166666666599</v>
      </c>
      <c r="BZ32" s="387">
        <f ca="1">OFFSET(TblImps[[#This Row],[Servertime]],-1,0)+1/24</f>
        <v>44619.166666666599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44619.208333333263</v>
      </c>
      <c r="M33" s="74">
        <f>IF(ISERROR(TblImps[[#This Row],[algorithm]]),0,TblImps[[#This Row],[algorithm]]*1)</f>
        <v>0</v>
      </c>
      <c r="N33" s="113">
        <f ca="1">TblImps[[#This Row],[Land]]</f>
        <v>250</v>
      </c>
      <c r="O33" s="375" t="s">
        <v>4</v>
      </c>
      <c r="P33" s="376"/>
      <c r="Q33" s="375" t="s">
        <v>216</v>
      </c>
      <c r="R33" s="375" t="s">
        <v>7</v>
      </c>
      <c r="S33" s="376"/>
      <c r="T33" s="375" t="s">
        <v>216</v>
      </c>
      <c r="U33" s="375" t="s">
        <v>3</v>
      </c>
      <c r="V33" s="376"/>
      <c r="W33" s="375" t="s">
        <v>216</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44619.208333333263</v>
      </c>
      <c r="BZ33" s="387">
        <f ca="1">OFFSET(TblImps[[#This Row],[Servertime]],-1,0)+1/24</f>
        <v>44619.208333333263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44619.249999999927</v>
      </c>
      <c r="M34" s="74">
        <f>IF(ISERROR(TblImps[[#This Row],[algorithm]]),0,TblImps[[#This Row],[algorithm]]*1)</f>
        <v>0</v>
      </c>
      <c r="N34" s="113">
        <f ca="1">TblImps[[#This Row],[Land]]</f>
        <v>250</v>
      </c>
      <c r="O34" s="375" t="s">
        <v>4</v>
      </c>
      <c r="P34" s="376"/>
      <c r="Q34" s="375" t="s">
        <v>216</v>
      </c>
      <c r="R34" s="375" t="s">
        <v>7</v>
      </c>
      <c r="S34" s="376"/>
      <c r="T34" s="375" t="s">
        <v>216</v>
      </c>
      <c r="U34" s="375" t="s">
        <v>3</v>
      </c>
      <c r="V34" s="376"/>
      <c r="W34" s="375" t="s">
        <v>216</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44619.249999999927</v>
      </c>
      <c r="BZ34" s="387">
        <f ca="1">OFFSET(TblImps[[#This Row],[Servertime]],-1,0)+1/24</f>
        <v>44619.249999999927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44619.291666666591</v>
      </c>
      <c r="M35" s="74">
        <f>IF(ISERROR(TblImps[[#This Row],[algorithm]]),0,TblImps[[#This Row],[algorithm]]*1)</f>
        <v>0</v>
      </c>
      <c r="N35" s="113">
        <f ca="1">TblImps[[#This Row],[Land]]</f>
        <v>250</v>
      </c>
      <c r="O35" s="375" t="s">
        <v>4</v>
      </c>
      <c r="P35" s="376"/>
      <c r="Q35" s="375" t="s">
        <v>216</v>
      </c>
      <c r="R35" s="375" t="s">
        <v>7</v>
      </c>
      <c r="S35" s="376"/>
      <c r="T35" s="375" t="s">
        <v>216</v>
      </c>
      <c r="U35" s="375" t="s">
        <v>3</v>
      </c>
      <c r="V35" s="376"/>
      <c r="W35" s="375" t="s">
        <v>216</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44619.291666666591</v>
      </c>
      <c r="BZ35" s="387">
        <f ca="1">OFFSET(TblImps[[#This Row],[Servertime]],-1,0)+1/24</f>
        <v>44619.291666666591</v>
      </c>
      <c r="CA35" s="141"/>
      <c r="CB35" s="385"/>
      <c r="CC35" s="385"/>
      <c r="CD35" s="59" t="s">
        <v>214</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44619.333333333256</v>
      </c>
      <c r="M36" s="74">
        <f>IF(ISERROR(TblImps[[#This Row],[algorithm]]),0,TblImps[[#This Row],[algorithm]]*1)</f>
        <v>0</v>
      </c>
      <c r="N36" s="113">
        <f ca="1">TblImps[[#This Row],[Land]]</f>
        <v>250</v>
      </c>
      <c r="O36" s="375" t="s">
        <v>4</v>
      </c>
      <c r="P36" s="376"/>
      <c r="Q36" s="375" t="s">
        <v>216</v>
      </c>
      <c r="R36" s="375" t="s">
        <v>7</v>
      </c>
      <c r="S36" s="376"/>
      <c r="T36" s="375" t="s">
        <v>216</v>
      </c>
      <c r="U36" s="375" t="s">
        <v>3</v>
      </c>
      <c r="V36" s="376"/>
      <c r="W36" s="375" t="s">
        <v>216</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44619.333333333256</v>
      </c>
      <c r="BZ36" s="387">
        <f ca="1">OFFSET(TblImps[[#This Row],[Servertime]],-1,0)+1/24</f>
        <v>44619.333333333256</v>
      </c>
      <c r="CA36" s="141"/>
      <c r="CB36" s="385"/>
      <c r="CC36" s="385"/>
      <c r="CD36" s="59" t="s">
        <v>216</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44619.37499999992</v>
      </c>
      <c r="M37" s="74">
        <f>IF(ISERROR(TblImps[[#This Row],[algorithm]]),0,TblImps[[#This Row],[algorithm]]*1)</f>
        <v>0</v>
      </c>
      <c r="N37" s="113">
        <f ca="1">TblImps[[#This Row],[Land]]</f>
        <v>250</v>
      </c>
      <c r="O37" s="375" t="s">
        <v>4</v>
      </c>
      <c r="P37" s="376"/>
      <c r="Q37" s="375" t="s">
        <v>216</v>
      </c>
      <c r="R37" s="375" t="s">
        <v>7</v>
      </c>
      <c r="S37" s="376"/>
      <c r="T37" s="375" t="s">
        <v>216</v>
      </c>
      <c r="U37" s="375" t="s">
        <v>3</v>
      </c>
      <c r="V37" s="376"/>
      <c r="W37" s="375" t="s">
        <v>216</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44619.37499999992</v>
      </c>
      <c r="BZ37" s="387">
        <f ca="1">OFFSET(TblImps[[#This Row],[Servertime]],-1,0)+1/24</f>
        <v>44619.37499999992</v>
      </c>
      <c r="CA37" s="141"/>
      <c r="CB37" s="385"/>
      <c r="CC37" s="385"/>
      <c r="CD37" s="59" t="s">
        <v>217</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44619.416666666584</v>
      </c>
      <c r="M38" s="74">
        <f>IF(ISERROR(TblImps[[#This Row],[algorithm]]),0,TblImps[[#This Row],[algorithm]]*1)</f>
        <v>0</v>
      </c>
      <c r="N38" s="113">
        <f ca="1">TblImps[[#This Row],[Land]]</f>
        <v>250</v>
      </c>
      <c r="O38" s="375" t="s">
        <v>4</v>
      </c>
      <c r="P38" s="376"/>
      <c r="Q38" s="375" t="s">
        <v>216</v>
      </c>
      <c r="R38" s="375" t="s">
        <v>7</v>
      </c>
      <c r="S38" s="376"/>
      <c r="T38" s="375" t="s">
        <v>216</v>
      </c>
      <c r="U38" s="375" t="s">
        <v>3</v>
      </c>
      <c r="V38" s="376"/>
      <c r="W38" s="375" t="s">
        <v>216</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44619.416666666584</v>
      </c>
      <c r="BZ38" s="387">
        <f ca="1">OFFSET(TblImps[[#This Row],[Servertime]],-1,0)+1/24</f>
        <v>44619.416666666584</v>
      </c>
      <c r="CA38" s="141"/>
      <c r="CB38" s="385"/>
      <c r="CC38" s="385"/>
      <c r="CD38" s="59" t="s">
        <v>218</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44619.458333333248</v>
      </c>
      <c r="M39" s="74">
        <f>IF(ISERROR(TblImps[[#This Row],[algorithm]]),0,TblImps[[#This Row],[algorithm]]*1)</f>
        <v>0</v>
      </c>
      <c r="N39" s="113">
        <f ca="1">TblImps[[#This Row],[Land]]</f>
        <v>250</v>
      </c>
      <c r="O39" s="375" t="s">
        <v>4</v>
      </c>
      <c r="P39" s="376"/>
      <c r="Q39" s="375" t="s">
        <v>216</v>
      </c>
      <c r="R39" s="375" t="s">
        <v>7</v>
      </c>
      <c r="S39" s="376"/>
      <c r="T39" s="375" t="s">
        <v>216</v>
      </c>
      <c r="U39" s="375" t="s">
        <v>3</v>
      </c>
      <c r="V39" s="376"/>
      <c r="W39" s="375" t="s">
        <v>216</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44619.458333333248</v>
      </c>
      <c r="BZ39" s="387">
        <f ca="1">OFFSET(TblImps[[#This Row],[Servertime]],-1,0)+1/24</f>
        <v>44619.458333333248</v>
      </c>
      <c r="CA39" s="141"/>
      <c r="CB39" s="385"/>
      <c r="CC39" s="385"/>
      <c r="CD39" s="49" t="s">
        <v>219</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44619.499999999913</v>
      </c>
      <c r="M40" s="74">
        <f>IF(ISERROR(TblImps[[#This Row],[algorithm]]),0,TblImps[[#This Row],[algorithm]]*1)</f>
        <v>0</v>
      </c>
      <c r="N40" s="113">
        <f ca="1">TblImps[[#This Row],[Land]]</f>
        <v>250</v>
      </c>
      <c r="O40" s="375" t="s">
        <v>4</v>
      </c>
      <c r="P40" s="376"/>
      <c r="Q40" s="375" t="s">
        <v>216</v>
      </c>
      <c r="R40" s="375" t="s">
        <v>7</v>
      </c>
      <c r="S40" s="376"/>
      <c r="T40" s="375" t="s">
        <v>216</v>
      </c>
      <c r="U40" s="375" t="s">
        <v>3</v>
      </c>
      <c r="V40" s="376"/>
      <c r="W40" s="375" t="s">
        <v>216</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44619.499999999913</v>
      </c>
      <c r="BZ40" s="387">
        <f ca="1">OFFSET(TblImps[[#This Row],[Servertime]],-1,0)+1/24</f>
        <v>44619.499999999913</v>
      </c>
      <c r="CA40" s="141"/>
      <c r="CB40" s="385"/>
      <c r="CC40" s="385"/>
      <c r="CD40" s="49" t="s">
        <v>220</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44619.541666666577</v>
      </c>
      <c r="M41" s="74">
        <f>IF(ISERROR(TblImps[[#This Row],[algorithm]]),0,TblImps[[#This Row],[algorithm]]*1)</f>
        <v>0</v>
      </c>
      <c r="N41" s="113">
        <f ca="1">TblImps[[#This Row],[Land]]</f>
        <v>250</v>
      </c>
      <c r="O41" s="375" t="s">
        <v>4</v>
      </c>
      <c r="P41" s="376"/>
      <c r="Q41" s="375" t="s">
        <v>216</v>
      </c>
      <c r="R41" s="375" t="s">
        <v>7</v>
      </c>
      <c r="S41" s="376"/>
      <c r="T41" s="375" t="s">
        <v>216</v>
      </c>
      <c r="U41" s="375" t="s">
        <v>3</v>
      </c>
      <c r="V41" s="376"/>
      <c r="W41" s="375" t="s">
        <v>216</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44619.541666666577</v>
      </c>
      <c r="BZ41" s="387">
        <f ca="1">OFFSET(TblImps[[#This Row],[Servertime]],-1,0)+1/24</f>
        <v>44619.541666666577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44619.583333333241</v>
      </c>
      <c r="M42" s="74">
        <f>IF(ISERROR(TblImps[[#This Row],[algorithm]]),0,TblImps[[#This Row],[algorithm]]*1)</f>
        <v>0</v>
      </c>
      <c r="N42" s="113">
        <f ca="1">TblImps[[#This Row],[Land]]</f>
        <v>250</v>
      </c>
      <c r="O42" s="375" t="s">
        <v>4</v>
      </c>
      <c r="P42" s="376"/>
      <c r="Q42" s="375" t="s">
        <v>216</v>
      </c>
      <c r="R42" s="375" t="s">
        <v>7</v>
      </c>
      <c r="S42" s="376"/>
      <c r="T42" s="375" t="s">
        <v>216</v>
      </c>
      <c r="U42" s="375" t="s">
        <v>3</v>
      </c>
      <c r="V42" s="376"/>
      <c r="W42" s="375" t="s">
        <v>216</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44619.583333333241</v>
      </c>
      <c r="BZ42" s="387">
        <f ca="1">OFFSET(TblImps[[#This Row],[Servertime]],-1,0)+1/24</f>
        <v>44619.583333333241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44619.624999999905</v>
      </c>
      <c r="M43" s="74">
        <f>IF(ISERROR(TblImps[[#This Row],[algorithm]]),0,TblImps[[#This Row],[algorithm]]*1)</f>
        <v>0</v>
      </c>
      <c r="N43" s="113">
        <f ca="1">TblImps[[#This Row],[Land]]</f>
        <v>250</v>
      </c>
      <c r="O43" s="375" t="s">
        <v>4</v>
      </c>
      <c r="P43" s="376"/>
      <c r="Q43" s="375" t="s">
        <v>216</v>
      </c>
      <c r="R43" s="375" t="s">
        <v>7</v>
      </c>
      <c r="S43" s="376"/>
      <c r="T43" s="375" t="s">
        <v>216</v>
      </c>
      <c r="U43" s="375" t="s">
        <v>3</v>
      </c>
      <c r="V43" s="376"/>
      <c r="W43" s="375" t="s">
        <v>216</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44619.624999999905</v>
      </c>
      <c r="BZ43" s="387">
        <f ca="1">OFFSET(TblImps[[#This Row],[Servertime]],-1,0)+1/24</f>
        <v>44619.624999999905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44619.66666666657</v>
      </c>
      <c r="M44" s="74">
        <f>IF(ISERROR(TblImps[[#This Row],[algorithm]]),0,TblImps[[#This Row],[algorithm]]*1)</f>
        <v>0</v>
      </c>
      <c r="N44" s="113">
        <f ca="1">TblImps[[#This Row],[Land]]</f>
        <v>250</v>
      </c>
      <c r="O44" s="375" t="s">
        <v>4</v>
      </c>
      <c r="P44" s="376"/>
      <c r="Q44" s="375" t="s">
        <v>216</v>
      </c>
      <c r="R44" s="375" t="s">
        <v>7</v>
      </c>
      <c r="S44" s="376"/>
      <c r="T44" s="375" t="s">
        <v>216</v>
      </c>
      <c r="U44" s="375" t="s">
        <v>3</v>
      </c>
      <c r="V44" s="376"/>
      <c r="W44" s="375" t="s">
        <v>216</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44619.66666666657</v>
      </c>
      <c r="BZ44" s="387">
        <f ca="1">OFFSET(TblImps[[#This Row],[Servertime]],-1,0)+1/24</f>
        <v>44619.66666666657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44619.708333333234</v>
      </c>
      <c r="M45" s="74">
        <f>IF(ISERROR(TblImps[[#This Row],[algorithm]]),0,TblImps[[#This Row],[algorithm]]*1)</f>
        <v>0</v>
      </c>
      <c r="N45" s="113">
        <f ca="1">TblImps[[#This Row],[Land]]</f>
        <v>250</v>
      </c>
      <c r="O45" s="375" t="s">
        <v>4</v>
      </c>
      <c r="P45" s="376"/>
      <c r="Q45" s="375" t="s">
        <v>216</v>
      </c>
      <c r="R45" s="375" t="s">
        <v>7</v>
      </c>
      <c r="S45" s="376"/>
      <c r="T45" s="375" t="s">
        <v>216</v>
      </c>
      <c r="U45" s="375" t="s">
        <v>3</v>
      </c>
      <c r="V45" s="376"/>
      <c r="W45" s="375" t="s">
        <v>216</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44619.708333333234</v>
      </c>
      <c r="BZ45" s="387">
        <f ca="1">OFFSET(TblImps[[#This Row],[Servertime]],-1,0)+1/24</f>
        <v>44619.708333333234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44619.749999999898</v>
      </c>
      <c r="M46" s="74">
        <f>IF(ISERROR(TblImps[[#This Row],[algorithm]]),0,TblImps[[#This Row],[algorithm]]*1)</f>
        <v>0</v>
      </c>
      <c r="N46" s="113">
        <f ca="1">TblImps[[#This Row],[Land]]</f>
        <v>250</v>
      </c>
      <c r="O46" s="375" t="s">
        <v>4</v>
      </c>
      <c r="P46" s="376"/>
      <c r="Q46" s="375" t="s">
        <v>216</v>
      </c>
      <c r="R46" s="375" t="s">
        <v>7</v>
      </c>
      <c r="S46" s="376"/>
      <c r="T46" s="375" t="s">
        <v>216</v>
      </c>
      <c r="U46" s="375" t="s">
        <v>3</v>
      </c>
      <c r="V46" s="376"/>
      <c r="W46" s="375" t="s">
        <v>216</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44619.749999999898</v>
      </c>
      <c r="BZ46" s="387">
        <f ca="1">OFFSET(TblImps[[#This Row],[Servertime]],-1,0)+1/24</f>
        <v>44619.749999999898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44619.791666666562</v>
      </c>
      <c r="M47" s="74">
        <f>IF(ISERROR(TblImps[[#This Row],[algorithm]]),0,TblImps[[#This Row],[algorithm]]*1)</f>
        <v>0</v>
      </c>
      <c r="N47" s="113">
        <f ca="1">TblImps[[#This Row],[Land]]</f>
        <v>250</v>
      </c>
      <c r="O47" s="375" t="s">
        <v>4</v>
      </c>
      <c r="P47" s="376"/>
      <c r="Q47" s="375" t="s">
        <v>216</v>
      </c>
      <c r="R47" s="375" t="s">
        <v>7</v>
      </c>
      <c r="S47" s="376"/>
      <c r="T47" s="375" t="s">
        <v>216</v>
      </c>
      <c r="U47" s="375" t="s">
        <v>3</v>
      </c>
      <c r="V47" s="376"/>
      <c r="W47" s="375" t="s">
        <v>216</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44619.791666666562</v>
      </c>
      <c r="BZ47" s="387">
        <f ca="1">OFFSET(TblImps[[#This Row],[Servertime]],-1,0)+1/24</f>
        <v>44619.791666666562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44619.833333333227</v>
      </c>
      <c r="M48" s="74">
        <f>IF(ISERROR(TblImps[[#This Row],[algorithm]]),0,TblImps[[#This Row],[algorithm]]*1)</f>
        <v>0</v>
      </c>
      <c r="N48" s="113">
        <f ca="1">TblImps[[#This Row],[Land]]</f>
        <v>250</v>
      </c>
      <c r="O48" s="375" t="s">
        <v>4</v>
      </c>
      <c r="P48" s="376"/>
      <c r="Q48" s="375" t="s">
        <v>216</v>
      </c>
      <c r="R48" s="375" t="s">
        <v>7</v>
      </c>
      <c r="S48" s="376"/>
      <c r="T48" s="375" t="s">
        <v>216</v>
      </c>
      <c r="U48" s="375" t="s">
        <v>3</v>
      </c>
      <c r="V48" s="376"/>
      <c r="W48" s="375" t="s">
        <v>216</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44619.833333333227</v>
      </c>
      <c r="BZ48" s="387">
        <f ca="1">OFFSET(TblImps[[#This Row],[Servertime]],-1,0)+1/24</f>
        <v>44619.833333333227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44619.874999999891</v>
      </c>
      <c r="M49" s="74">
        <f>IF(ISERROR(TblImps[[#This Row],[algorithm]]),0,TblImps[[#This Row],[algorithm]]*1)</f>
        <v>0</v>
      </c>
      <c r="N49" s="113">
        <f ca="1">TblImps[[#This Row],[Land]]</f>
        <v>250</v>
      </c>
      <c r="O49" s="375" t="s">
        <v>4</v>
      </c>
      <c r="P49" s="376"/>
      <c r="Q49" s="375" t="s">
        <v>216</v>
      </c>
      <c r="R49" s="375" t="s">
        <v>7</v>
      </c>
      <c r="S49" s="376"/>
      <c r="T49" s="375" t="s">
        <v>216</v>
      </c>
      <c r="U49" s="375" t="s">
        <v>3</v>
      </c>
      <c r="V49" s="376"/>
      <c r="W49" s="375" t="s">
        <v>216</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44619.874999999891</v>
      </c>
      <c r="BZ49" s="387">
        <f ca="1">OFFSET(TblImps[[#This Row],[Servertime]],-1,0)+1/24</f>
        <v>44619.874999999891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44619.916666666555</v>
      </c>
      <c r="M50" s="74">
        <f>IF(ISERROR(TblImps[[#This Row],[algorithm]]),0,TblImps[[#This Row],[algorithm]]*1)</f>
        <v>0</v>
      </c>
      <c r="N50" s="113">
        <f ca="1">TblImps[[#This Row],[Land]]</f>
        <v>250</v>
      </c>
      <c r="O50" s="375" t="s">
        <v>4</v>
      </c>
      <c r="P50" s="376"/>
      <c r="Q50" s="375" t="s">
        <v>216</v>
      </c>
      <c r="R50" s="375" t="s">
        <v>7</v>
      </c>
      <c r="S50" s="376"/>
      <c r="T50" s="375" t="s">
        <v>216</v>
      </c>
      <c r="U50" s="375" t="s">
        <v>3</v>
      </c>
      <c r="V50" s="376"/>
      <c r="W50" s="375" t="s">
        <v>216</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44619.916666666555</v>
      </c>
      <c r="BZ50" s="387">
        <f ca="1">OFFSET(TblImps[[#This Row],[Servertime]],-1,0)+1/24</f>
        <v>44619.916666666555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44619.958333333219</v>
      </c>
      <c r="M51" s="74">
        <f>IF(ISERROR(TblImps[[#This Row],[algorithm]]),0,TblImps[[#This Row],[algorithm]]*1)</f>
        <v>0</v>
      </c>
      <c r="N51" s="113">
        <f ca="1">TblImps[[#This Row],[Land]]</f>
        <v>250</v>
      </c>
      <c r="O51" s="375" t="s">
        <v>4</v>
      </c>
      <c r="P51" s="376"/>
      <c r="Q51" s="375" t="s">
        <v>216</v>
      </c>
      <c r="R51" s="375" t="s">
        <v>7</v>
      </c>
      <c r="S51" s="376"/>
      <c r="T51" s="375" t="s">
        <v>216</v>
      </c>
      <c r="U51" s="375" t="s">
        <v>3</v>
      </c>
      <c r="V51" s="376"/>
      <c r="W51" s="375" t="s">
        <v>216</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44619.958333333219</v>
      </c>
      <c r="BZ51" s="387">
        <f ca="1">OFFSET(TblImps[[#This Row],[Servertime]],-1,0)+1/24</f>
        <v>44619.958333333219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44619.999999999884</v>
      </c>
      <c r="M52" s="74">
        <f>IF(ISERROR(TblImps[[#This Row],[algorithm]]),0,TblImps[[#This Row],[algorithm]]*1)</f>
        <v>0</v>
      </c>
      <c r="N52" s="113">
        <f ca="1">TblImps[[#This Row],[Land]]</f>
        <v>250</v>
      </c>
      <c r="O52" s="375" t="s">
        <v>4</v>
      </c>
      <c r="P52" s="376"/>
      <c r="Q52" s="375" t="s">
        <v>216</v>
      </c>
      <c r="R52" s="375" t="s">
        <v>7</v>
      </c>
      <c r="S52" s="376"/>
      <c r="T52" s="375" t="s">
        <v>216</v>
      </c>
      <c r="U52" s="375" t="s">
        <v>3</v>
      </c>
      <c r="V52" s="376"/>
      <c r="W52" s="375" t="s">
        <v>216</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44619.999999999884</v>
      </c>
      <c r="BZ52" s="387">
        <f ca="1">OFFSET(TblImps[[#This Row],[Servertime]],-1,0)+1/24</f>
        <v>44619.999999999884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44620.041666666548</v>
      </c>
      <c r="M53" s="74">
        <f>IF(ISERROR(TblImps[[#This Row],[algorithm]]),0,TblImps[[#This Row],[algorithm]]*1)</f>
        <v>0</v>
      </c>
      <c r="N53" s="113">
        <f ca="1">TblImps[[#This Row],[Land]]</f>
        <v>250</v>
      </c>
      <c r="O53" s="375" t="s">
        <v>4</v>
      </c>
      <c r="P53" s="376"/>
      <c r="Q53" s="375" t="s">
        <v>216</v>
      </c>
      <c r="R53" s="375" t="s">
        <v>7</v>
      </c>
      <c r="S53" s="376"/>
      <c r="T53" s="375" t="s">
        <v>216</v>
      </c>
      <c r="U53" s="375" t="s">
        <v>3</v>
      </c>
      <c r="V53" s="376"/>
      <c r="W53" s="375" t="s">
        <v>216</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44620.041666666548</v>
      </c>
      <c r="BZ53" s="387">
        <f ca="1">OFFSET(TblImps[[#This Row],[Servertime]],-1,0)+1/24</f>
        <v>44620.041666666548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44620.083333333212</v>
      </c>
      <c r="M54" s="74">
        <f>IF(ISERROR(TblImps[[#This Row],[algorithm]]),0,TblImps[[#This Row],[algorithm]]*1)</f>
        <v>0</v>
      </c>
      <c r="N54" s="113">
        <f ca="1">TblImps[[#This Row],[Land]]</f>
        <v>250</v>
      </c>
      <c r="O54" s="375" t="s">
        <v>2</v>
      </c>
      <c r="P54" s="376"/>
      <c r="Q54" s="375" t="s">
        <v>216</v>
      </c>
      <c r="R54" s="375" t="s">
        <v>7</v>
      </c>
      <c r="S54" s="376"/>
      <c r="T54" s="375" t="s">
        <v>216</v>
      </c>
      <c r="U54" s="375" t="s">
        <v>3</v>
      </c>
      <c r="V54" s="376"/>
      <c r="W54" s="375" t="s">
        <v>216</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44620.083333333212</v>
      </c>
      <c r="BZ54" s="387">
        <f ca="1">OFFSET(TblImps[[#This Row],[Servertime]],-1,0)+1/24</f>
        <v>44620.083333333212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44620.124999999876</v>
      </c>
      <c r="M55" s="74">
        <f>IF(ISERROR(TblImps[[#This Row],[algorithm]]),0,TblImps[[#This Row],[algorithm]]*1)</f>
        <v>0</v>
      </c>
      <c r="N55" s="113">
        <f ca="1">TblImps[[#This Row],[Land]]</f>
        <v>250</v>
      </c>
      <c r="O55" s="375" t="s">
        <v>4</v>
      </c>
      <c r="P55" s="376"/>
      <c r="Q55" s="375" t="s">
        <v>216</v>
      </c>
      <c r="R55" s="375" t="s">
        <v>7</v>
      </c>
      <c r="S55" s="376"/>
      <c r="T55" s="375" t="s">
        <v>216</v>
      </c>
      <c r="U55" s="375" t="s">
        <v>3</v>
      </c>
      <c r="V55" s="376"/>
      <c r="W55" s="375" t="s">
        <v>216</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44620.124999999876</v>
      </c>
      <c r="BZ55" s="387">
        <f ca="1">OFFSET(TblImps[[#This Row],[Servertime]],-1,0)+1/24</f>
        <v>44620.124999999876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44620.166666666541</v>
      </c>
      <c r="M56" s="74">
        <f>IF(ISERROR(TblImps[[#This Row],[algorithm]]),0,TblImps[[#This Row],[algorithm]]*1)</f>
        <v>0</v>
      </c>
      <c r="N56" s="113">
        <f ca="1">TblImps[[#This Row],[Land]]</f>
        <v>250</v>
      </c>
      <c r="O56" s="375" t="s">
        <v>4</v>
      </c>
      <c r="P56" s="376"/>
      <c r="Q56" s="375" t="s">
        <v>216</v>
      </c>
      <c r="R56" s="375" t="s">
        <v>7</v>
      </c>
      <c r="S56" s="376"/>
      <c r="T56" s="375" t="s">
        <v>216</v>
      </c>
      <c r="U56" s="375" t="s">
        <v>3</v>
      </c>
      <c r="V56" s="376"/>
      <c r="W56" s="375" t="s">
        <v>216</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44620.166666666541</v>
      </c>
      <c r="BZ56" s="387">
        <f ca="1">OFFSET(TblImps[[#This Row],[Servertime]],-1,0)+1/24</f>
        <v>44620.166666666541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44620.208333333205</v>
      </c>
      <c r="M57" s="74">
        <f>IF(ISERROR(TblImps[[#This Row],[algorithm]]),0,TblImps[[#This Row],[algorithm]]*1)</f>
        <v>0</v>
      </c>
      <c r="N57" s="113">
        <f ca="1">TblImps[[#This Row],[Land]]</f>
        <v>250</v>
      </c>
      <c r="O57" s="375" t="s">
        <v>4</v>
      </c>
      <c r="P57" s="376"/>
      <c r="Q57" s="375" t="s">
        <v>216</v>
      </c>
      <c r="R57" s="375" t="s">
        <v>7</v>
      </c>
      <c r="S57" s="376"/>
      <c r="T57" s="375" t="s">
        <v>216</v>
      </c>
      <c r="U57" s="375" t="s">
        <v>3</v>
      </c>
      <c r="V57" s="376"/>
      <c r="W57" s="375" t="s">
        <v>216</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44620.208333333205</v>
      </c>
      <c r="BZ57" s="387">
        <f ca="1">OFFSET(TblImps[[#This Row],[Servertime]],-1,0)+1/24</f>
        <v>44620.208333333205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44620.249999999869</v>
      </c>
      <c r="M58" s="74">
        <f>IF(ISERROR(TblImps[[#This Row],[algorithm]]),0,TblImps[[#This Row],[algorithm]]*1)</f>
        <v>0</v>
      </c>
      <c r="N58" s="113">
        <f ca="1">TblImps[[#This Row],[Land]]</f>
        <v>250</v>
      </c>
      <c r="O58" s="375" t="s">
        <v>4</v>
      </c>
      <c r="P58" s="376"/>
      <c r="Q58" s="375" t="s">
        <v>216</v>
      </c>
      <c r="R58" s="375" t="s">
        <v>7</v>
      </c>
      <c r="S58" s="376"/>
      <c r="T58" s="375" t="s">
        <v>216</v>
      </c>
      <c r="U58" s="375" t="s">
        <v>3</v>
      </c>
      <c r="V58" s="376"/>
      <c r="W58" s="375" t="s">
        <v>216</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44620.249999999869</v>
      </c>
      <c r="BZ58" s="387">
        <f ca="1">OFFSET(TblImps[[#This Row],[Servertime]],-1,0)+1/24</f>
        <v>44620.249999999869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44620.291666666533</v>
      </c>
      <c r="M59" s="74">
        <f>IF(ISERROR(TblImps[[#This Row],[algorithm]]),0,TblImps[[#This Row],[algorithm]]*1)</f>
        <v>0</v>
      </c>
      <c r="N59" s="113">
        <f ca="1">TblImps[[#This Row],[Land]]</f>
        <v>250</v>
      </c>
      <c r="O59" s="375" t="s">
        <v>4</v>
      </c>
      <c r="P59" s="376"/>
      <c r="Q59" s="375" t="s">
        <v>216</v>
      </c>
      <c r="R59" s="375" t="s">
        <v>7</v>
      </c>
      <c r="S59" s="376"/>
      <c r="T59" s="375" t="s">
        <v>216</v>
      </c>
      <c r="U59" s="375" t="s">
        <v>3</v>
      </c>
      <c r="V59" s="376"/>
      <c r="W59" s="375" t="s">
        <v>216</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44620.291666666533</v>
      </c>
      <c r="BZ59" s="387">
        <f ca="1">OFFSET(TblImps[[#This Row],[Servertime]],-1,0)+1/24</f>
        <v>44620.291666666533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44620.333333333198</v>
      </c>
      <c r="M60" s="74">
        <f>IF(ISERROR(TblImps[[#This Row],[algorithm]]),0,TblImps[[#This Row],[algorithm]]*1)</f>
        <v>0</v>
      </c>
      <c r="N60" s="113">
        <f ca="1">TblImps[[#This Row],[Land]]</f>
        <v>250</v>
      </c>
      <c r="O60" s="375" t="s">
        <v>4</v>
      </c>
      <c r="P60" s="376"/>
      <c r="Q60" s="375" t="s">
        <v>216</v>
      </c>
      <c r="R60" s="375" t="s">
        <v>7</v>
      </c>
      <c r="S60" s="376"/>
      <c r="T60" s="375" t="s">
        <v>216</v>
      </c>
      <c r="U60" s="375" t="s">
        <v>3</v>
      </c>
      <c r="V60" s="376"/>
      <c r="W60" s="375" t="s">
        <v>216</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44620.333333333198</v>
      </c>
      <c r="BZ60" s="387">
        <f ca="1">OFFSET(TblImps[[#This Row],[Servertime]],-1,0)+1/24</f>
        <v>44620.333333333198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44620.374999999862</v>
      </c>
      <c r="M61" s="74">
        <f>IF(ISERROR(TblImps[[#This Row],[algorithm]]),0,TblImps[[#This Row],[algorithm]]*1)</f>
        <v>0</v>
      </c>
      <c r="N61" s="113">
        <f ca="1">TblImps[[#This Row],[Land]]</f>
        <v>250</v>
      </c>
      <c r="O61" s="375" t="s">
        <v>4</v>
      </c>
      <c r="P61" s="376"/>
      <c r="Q61" s="375" t="s">
        <v>216</v>
      </c>
      <c r="R61" s="375" t="s">
        <v>7</v>
      </c>
      <c r="S61" s="376"/>
      <c r="T61" s="375" t="s">
        <v>216</v>
      </c>
      <c r="U61" s="375" t="s">
        <v>3</v>
      </c>
      <c r="V61" s="376"/>
      <c r="W61" s="375" t="s">
        <v>216</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44620.374999999862</v>
      </c>
      <c r="BZ61" s="387">
        <f ca="1">OFFSET(TblImps[[#This Row],[Servertime]],-1,0)+1/24</f>
        <v>44620.374999999862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44620.416666666526</v>
      </c>
      <c r="M62" s="74">
        <f>IF(ISERROR(TblImps[[#This Row],[algorithm]]),0,TblImps[[#This Row],[algorithm]]*1)</f>
        <v>0</v>
      </c>
      <c r="N62" s="113">
        <f ca="1">TblImps[[#This Row],[Land]]</f>
        <v>250</v>
      </c>
      <c r="O62" s="375" t="s">
        <v>4</v>
      </c>
      <c r="P62" s="376"/>
      <c r="Q62" s="375" t="s">
        <v>216</v>
      </c>
      <c r="R62" s="375" t="s">
        <v>7</v>
      </c>
      <c r="S62" s="376"/>
      <c r="T62" s="375" t="s">
        <v>216</v>
      </c>
      <c r="U62" s="375" t="s">
        <v>3</v>
      </c>
      <c r="V62" s="376"/>
      <c r="W62" s="375" t="s">
        <v>216</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44620.416666666526</v>
      </c>
      <c r="BZ62" s="387">
        <f ca="1">OFFSET(TblImps[[#This Row],[Servertime]],-1,0)+1/24</f>
        <v>44620.416666666526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44620.45833333319</v>
      </c>
      <c r="M63" s="74">
        <f>IF(ISERROR(TblImps[[#This Row],[algorithm]]),0,TblImps[[#This Row],[algorithm]]*1)</f>
        <v>0</v>
      </c>
      <c r="N63" s="113">
        <f ca="1">TblImps[[#This Row],[Land]]</f>
        <v>250</v>
      </c>
      <c r="O63" s="375" t="s">
        <v>4</v>
      </c>
      <c r="P63" s="376"/>
      <c r="Q63" s="375" t="s">
        <v>216</v>
      </c>
      <c r="R63" s="375" t="s">
        <v>7</v>
      </c>
      <c r="S63" s="376"/>
      <c r="T63" s="375" t="s">
        <v>216</v>
      </c>
      <c r="U63" s="375" t="s">
        <v>3</v>
      </c>
      <c r="V63" s="376"/>
      <c r="W63" s="375" t="s">
        <v>216</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44620.45833333319</v>
      </c>
      <c r="BZ63" s="387">
        <f ca="1">OFFSET(TblImps[[#This Row],[Servertime]],-1,0)+1/24</f>
        <v>44620.45833333319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44620.499999999854</v>
      </c>
      <c r="M64" s="74">
        <f>IF(ISERROR(TblImps[[#This Row],[algorithm]]),0,TblImps[[#This Row],[algorithm]]*1)</f>
        <v>0</v>
      </c>
      <c r="N64" s="113">
        <f ca="1">TblImps[[#This Row],[Land]]</f>
        <v>250</v>
      </c>
      <c r="O64" s="375" t="s">
        <v>4</v>
      </c>
      <c r="P64" s="376"/>
      <c r="Q64" s="375" t="s">
        <v>216</v>
      </c>
      <c r="R64" s="375" t="s">
        <v>7</v>
      </c>
      <c r="S64" s="376"/>
      <c r="T64" s="375" t="s">
        <v>216</v>
      </c>
      <c r="U64" s="375" t="s">
        <v>3</v>
      </c>
      <c r="V64" s="376"/>
      <c r="W64" s="375" t="s">
        <v>216</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44620.499999999854</v>
      </c>
      <c r="BZ64" s="387">
        <f ca="1">OFFSET(TblImps[[#This Row],[Servertime]],-1,0)+1/24</f>
        <v>44620.499999999854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44620.541666666519</v>
      </c>
      <c r="M65" s="74">
        <f>IF(ISERROR(TblImps[[#This Row],[algorithm]]),0,TblImps[[#This Row],[algorithm]]*1)</f>
        <v>0</v>
      </c>
      <c r="N65" s="113">
        <f ca="1">TblImps[[#This Row],[Land]]</f>
        <v>250</v>
      </c>
      <c r="O65" s="375" t="s">
        <v>4</v>
      </c>
      <c r="P65" s="376"/>
      <c r="Q65" s="375" t="s">
        <v>216</v>
      </c>
      <c r="R65" s="375" t="s">
        <v>7</v>
      </c>
      <c r="S65" s="376"/>
      <c r="T65" s="375" t="s">
        <v>216</v>
      </c>
      <c r="U65" s="375" t="s">
        <v>3</v>
      </c>
      <c r="V65" s="376"/>
      <c r="W65" s="375" t="s">
        <v>216</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44620.541666666519</v>
      </c>
      <c r="BZ65" s="387">
        <f ca="1">OFFSET(TblImps[[#This Row],[Servertime]],-1,0)+1/24</f>
        <v>44620.541666666519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44620.583333333183</v>
      </c>
      <c r="M66" s="74">
        <f>IF(ISERROR(TblImps[[#This Row],[algorithm]]),0,TblImps[[#This Row],[algorithm]]*1)</f>
        <v>0</v>
      </c>
      <c r="N66" s="113">
        <f ca="1">TblImps[[#This Row],[Land]]</f>
        <v>250</v>
      </c>
      <c r="O66" s="375" t="s">
        <v>2</v>
      </c>
      <c r="P66" s="376"/>
      <c r="Q66" s="375" t="s">
        <v>216</v>
      </c>
      <c r="R66" s="375" t="s">
        <v>7</v>
      </c>
      <c r="S66" s="376"/>
      <c r="T66" s="375" t="s">
        <v>216</v>
      </c>
      <c r="U66" s="375" t="s">
        <v>3</v>
      </c>
      <c r="V66" s="376"/>
      <c r="W66" s="375" t="s">
        <v>216</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44620.583333333183</v>
      </c>
      <c r="BZ66" s="387">
        <f ca="1">OFFSET(TblImps[[#This Row],[Servertime]],-1,0)+1/24</f>
        <v>44620.583333333183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44620.624999999847</v>
      </c>
      <c r="M67" s="74">
        <f>IF(ISERROR(TblImps[[#This Row],[algorithm]]),0,TblImps[[#This Row],[algorithm]]*1)</f>
        <v>0</v>
      </c>
      <c r="N67" s="113">
        <f ca="1">TblImps[[#This Row],[Land]]</f>
        <v>250</v>
      </c>
      <c r="O67" s="375" t="s">
        <v>4</v>
      </c>
      <c r="P67" s="376"/>
      <c r="Q67" s="375" t="s">
        <v>216</v>
      </c>
      <c r="R67" s="375" t="s">
        <v>7</v>
      </c>
      <c r="S67" s="376"/>
      <c r="T67" s="375" t="s">
        <v>216</v>
      </c>
      <c r="U67" s="375" t="s">
        <v>3</v>
      </c>
      <c r="V67" s="376"/>
      <c r="W67" s="375" t="s">
        <v>216</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44620.624999999847</v>
      </c>
      <c r="BZ67" s="387">
        <f ca="1">OFFSET(TblImps[[#This Row],[Servertime]],-1,0)+1/24</f>
        <v>44620.624999999847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44620.666666666511</v>
      </c>
      <c r="M68" s="74">
        <f>IF(ISERROR(TblImps[[#This Row],[algorithm]]),0,TblImps[[#This Row],[algorithm]]*1)</f>
        <v>0</v>
      </c>
      <c r="N68" s="113">
        <f ca="1">TblImps[[#This Row],[Land]]</f>
        <v>250</v>
      </c>
      <c r="O68" s="375" t="s">
        <v>4</v>
      </c>
      <c r="P68" s="376"/>
      <c r="Q68" s="375" t="s">
        <v>216</v>
      </c>
      <c r="R68" s="375" t="s">
        <v>7</v>
      </c>
      <c r="S68" s="376"/>
      <c r="T68" s="375" t="s">
        <v>216</v>
      </c>
      <c r="U68" s="375" t="s">
        <v>3</v>
      </c>
      <c r="V68" s="376"/>
      <c r="W68" s="375" t="s">
        <v>216</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44620.666666666511</v>
      </c>
      <c r="BZ68" s="387">
        <f ca="1">OFFSET(TblImps[[#This Row],[Servertime]],-1,0)+1/24</f>
        <v>44620.666666666511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44620.708333333176</v>
      </c>
      <c r="M69" s="74">
        <f>IF(ISERROR(TblImps[[#This Row],[algorithm]]),0,TblImps[[#This Row],[algorithm]]*1)</f>
        <v>0</v>
      </c>
      <c r="N69" s="113">
        <f ca="1">TblImps[[#This Row],[Land]]</f>
        <v>250</v>
      </c>
      <c r="O69" s="375" t="s">
        <v>4</v>
      </c>
      <c r="P69" s="376"/>
      <c r="Q69" s="375" t="s">
        <v>216</v>
      </c>
      <c r="R69" s="375" t="s">
        <v>7</v>
      </c>
      <c r="S69" s="376"/>
      <c r="T69" s="375" t="s">
        <v>216</v>
      </c>
      <c r="U69" s="375" t="s">
        <v>3</v>
      </c>
      <c r="V69" s="376"/>
      <c r="W69" s="375" t="s">
        <v>216</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44620.708333333176</v>
      </c>
      <c r="BZ69" s="387">
        <f ca="1">OFFSET(TblImps[[#This Row],[Servertime]],-1,0)+1/24</f>
        <v>44620.708333333176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44620.74999999984</v>
      </c>
      <c r="M70" s="74">
        <f>IF(ISERROR(TblImps[[#This Row],[algorithm]]),0,TblImps[[#This Row],[algorithm]]*1)</f>
        <v>0</v>
      </c>
      <c r="N70" s="113">
        <f ca="1">TblImps[[#This Row],[Land]]</f>
        <v>250</v>
      </c>
      <c r="O70" s="375" t="s">
        <v>4</v>
      </c>
      <c r="P70" s="376"/>
      <c r="Q70" s="375" t="s">
        <v>216</v>
      </c>
      <c r="R70" s="375" t="s">
        <v>7</v>
      </c>
      <c r="S70" s="376"/>
      <c r="T70" s="375" t="s">
        <v>216</v>
      </c>
      <c r="U70" s="375" t="s">
        <v>3</v>
      </c>
      <c r="V70" s="376"/>
      <c r="W70" s="375" t="s">
        <v>216</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44620.74999999984</v>
      </c>
      <c r="BZ70" s="387">
        <f ca="1">OFFSET(TblImps[[#This Row],[Servertime]],-1,0)+1/24</f>
        <v>44620.74999999984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44620.791666666504</v>
      </c>
      <c r="M71" s="74">
        <f>IF(ISERROR(TblImps[[#This Row],[algorithm]]),0,TblImps[[#This Row],[algorithm]]*1)</f>
        <v>0</v>
      </c>
      <c r="N71" s="113">
        <f ca="1">TblImps[[#This Row],[Land]]</f>
        <v>250</v>
      </c>
      <c r="O71" s="375" t="s">
        <v>4</v>
      </c>
      <c r="P71" s="376"/>
      <c r="Q71" s="375" t="s">
        <v>216</v>
      </c>
      <c r="R71" s="375" t="s">
        <v>7</v>
      </c>
      <c r="S71" s="376"/>
      <c r="T71" s="375" t="s">
        <v>216</v>
      </c>
      <c r="U71" s="375" t="s">
        <v>3</v>
      </c>
      <c r="V71" s="376"/>
      <c r="W71" s="375" t="s">
        <v>216</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44620.791666666504</v>
      </c>
      <c r="BZ71" s="387">
        <f ca="1">OFFSET(TblImps[[#This Row],[Servertime]],-1,0)+1/24</f>
        <v>44620.791666666504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44620.833333333168</v>
      </c>
      <c r="M72" s="74">
        <f>IF(ISERROR(TblImps[[#This Row],[algorithm]]),0,TblImps[[#This Row],[algorithm]]*1)</f>
        <v>0</v>
      </c>
      <c r="N72" s="113">
        <f ca="1">TblImps[[#This Row],[Land]]</f>
        <v>250</v>
      </c>
      <c r="O72" s="375" t="s">
        <v>4</v>
      </c>
      <c r="P72" s="376"/>
      <c r="Q72" s="375" t="s">
        <v>216</v>
      </c>
      <c r="R72" s="375" t="s">
        <v>7</v>
      </c>
      <c r="S72" s="376"/>
      <c r="T72" s="375" t="s">
        <v>216</v>
      </c>
      <c r="U72" s="375" t="s">
        <v>3</v>
      </c>
      <c r="V72" s="376"/>
      <c r="W72" s="375" t="s">
        <v>216</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44620.833333333168</v>
      </c>
      <c r="BZ72" s="387">
        <f ca="1">OFFSET(TblImps[[#This Row],[Servertime]],-1,0)+1/24</f>
        <v>44620.833333333168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44620.874999999833</v>
      </c>
      <c r="M73" s="74">
        <f>IF(ISERROR(TblImps[[#This Row],[algorithm]]),0,TblImps[[#This Row],[algorithm]]*1)</f>
        <v>0</v>
      </c>
      <c r="N73" s="113">
        <f ca="1">TblImps[[#This Row],[Land]]</f>
        <v>250</v>
      </c>
      <c r="O73" s="375" t="s">
        <v>4</v>
      </c>
      <c r="P73" s="376"/>
      <c r="Q73" s="375" t="s">
        <v>216</v>
      </c>
      <c r="R73" s="375" t="s">
        <v>7</v>
      </c>
      <c r="S73" s="376"/>
      <c r="T73" s="375" t="s">
        <v>216</v>
      </c>
      <c r="U73" s="375" t="s">
        <v>3</v>
      </c>
      <c r="V73" s="376"/>
      <c r="W73" s="375" t="s">
        <v>216</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44620.874999999833</v>
      </c>
      <c r="BZ73" s="387">
        <f ca="1">OFFSET(TblImps[[#This Row],[Servertime]],-1,0)+1/24</f>
        <v>44620.874999999833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44620.916666666497</v>
      </c>
      <c r="M74" s="74">
        <f>IF(ISERROR(TblImps[[#This Row],[algorithm]]),0,TblImps[[#This Row],[algorithm]]*1)</f>
        <v>0</v>
      </c>
      <c r="N74" s="113">
        <f ca="1">TblImps[[#This Row],[Land]]</f>
        <v>250</v>
      </c>
      <c r="O74" s="375" t="s">
        <v>4</v>
      </c>
      <c r="P74" s="376"/>
      <c r="Q74" s="375" t="s">
        <v>216</v>
      </c>
      <c r="R74" s="375" t="s">
        <v>7</v>
      </c>
      <c r="S74" s="376"/>
      <c r="T74" s="375" t="s">
        <v>216</v>
      </c>
      <c r="U74" s="375" t="s">
        <v>3</v>
      </c>
      <c r="V74" s="376"/>
      <c r="W74" s="375" t="s">
        <v>216</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44620.916666666497</v>
      </c>
      <c r="BZ74" s="387">
        <f ca="1">OFFSET(TblImps[[#This Row],[Servertime]],-1,0)+1/24</f>
        <v>44620.916666666497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44620.958333333161</v>
      </c>
      <c r="M75" s="74">
        <f>IF(ISERROR(TblImps[[#This Row],[algorithm]]),0,TblImps[[#This Row],[algorithm]]*1)</f>
        <v>0</v>
      </c>
      <c r="N75" s="113">
        <f ca="1">TblImps[[#This Row],[Land]]</f>
        <v>250</v>
      </c>
      <c r="O75" s="375" t="s">
        <v>4</v>
      </c>
      <c r="P75" s="376"/>
      <c r="Q75" s="375" t="s">
        <v>216</v>
      </c>
      <c r="R75" s="375" t="s">
        <v>7</v>
      </c>
      <c r="S75" s="376"/>
      <c r="T75" s="375" t="s">
        <v>216</v>
      </c>
      <c r="U75" s="375" t="s">
        <v>3</v>
      </c>
      <c r="V75" s="376"/>
      <c r="W75" s="375" t="s">
        <v>216</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44620.958333333161</v>
      </c>
      <c r="BZ75" s="387">
        <f ca="1">OFFSET(TblImps[[#This Row],[Servertime]],-1,0)+1/24</f>
        <v>44620.958333333161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44620.999999999825</v>
      </c>
      <c r="M76" s="252">
        <f>IF(ISERROR(TblImps[[#This Row],[algorithm]]),0,TblImps[[#This Row],[algorithm]]*1)</f>
        <v>0</v>
      </c>
      <c r="N76" s="262">
        <f ca="1">TblImps[[#This Row],[Land]]</f>
        <v>250</v>
      </c>
      <c r="O76" s="393" t="s">
        <v>4</v>
      </c>
      <c r="P76" s="394"/>
      <c r="Q76" s="393" t="s">
        <v>216</v>
      </c>
      <c r="R76" s="375" t="s">
        <v>7</v>
      </c>
      <c r="S76" s="394"/>
      <c r="T76" s="393" t="s">
        <v>216</v>
      </c>
      <c r="U76" s="393" t="s">
        <v>3</v>
      </c>
      <c r="V76" s="394"/>
      <c r="W76" s="393" t="s">
        <v>216</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44620.999999999825</v>
      </c>
      <c r="BZ76" s="399">
        <f ca="1">OFFSET(TblImps[[#This Row],[Servertime]],-1,0)+1/24</f>
        <v>44620.999999999825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44621.04166666649</v>
      </c>
      <c r="M77" s="74">
        <f>IF(ISERROR(TblImps[[#This Row],[algorithm]]),0,TblImps[[#This Row],[algorithm]]*1)</f>
        <v>0</v>
      </c>
      <c r="N77" s="113">
        <f ca="1">TblImps[[#This Row],[Land]]</f>
        <v>250</v>
      </c>
      <c r="O77" s="375" t="s">
        <v>4</v>
      </c>
      <c r="P77" s="376"/>
      <c r="Q77" s="375" t="s">
        <v>216</v>
      </c>
      <c r="R77" s="375" t="s">
        <v>7</v>
      </c>
      <c r="S77" s="376"/>
      <c r="T77" s="375" t="s">
        <v>216</v>
      </c>
      <c r="U77" s="375" t="s">
        <v>3</v>
      </c>
      <c r="V77" s="376"/>
      <c r="W77" s="375" t="s">
        <v>216</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44621.04166666649</v>
      </c>
      <c r="BZ77" s="387">
        <f ca="1">OFFSET(TblImps[[#This Row],[Servertime]],-1,0)+1/24</f>
        <v>44621.04166666649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44621.083333333154</v>
      </c>
      <c r="M78" s="74">
        <f>IF(ISERROR(TblImps[[#This Row],[algorithm]]),0,TblImps[[#This Row],[algorithm]]*1)</f>
        <v>0</v>
      </c>
      <c r="N78" s="113">
        <f ca="1">TblImps[[#This Row],[Land]]</f>
        <v>250</v>
      </c>
      <c r="O78" s="375" t="s">
        <v>4</v>
      </c>
      <c r="P78" s="376"/>
      <c r="Q78" s="375" t="s">
        <v>216</v>
      </c>
      <c r="R78" s="375" t="s">
        <v>7</v>
      </c>
      <c r="S78" s="376"/>
      <c r="T78" s="375" t="s">
        <v>216</v>
      </c>
      <c r="U78" s="375" t="s">
        <v>3</v>
      </c>
      <c r="V78" s="376"/>
      <c r="W78" s="375" t="s">
        <v>216</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44621.083333333154</v>
      </c>
      <c r="BZ78" s="387">
        <f ca="1">OFFSET(TblImps[[#This Row],[Servertime]],-1,0)+1/24</f>
        <v>44621.083333333154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44621.124999999818</v>
      </c>
      <c r="M79" s="74">
        <f>IF(ISERROR(TblImps[[#This Row],[algorithm]]),0,TblImps[[#This Row],[algorithm]]*1)</f>
        <v>0</v>
      </c>
      <c r="N79" s="113">
        <f ca="1">TblImps[[#This Row],[Land]]</f>
        <v>250</v>
      </c>
      <c r="O79" s="375" t="s">
        <v>4</v>
      </c>
      <c r="P79" s="376"/>
      <c r="Q79" s="375" t="s">
        <v>216</v>
      </c>
      <c r="R79" s="375" t="s">
        <v>7</v>
      </c>
      <c r="S79" s="376"/>
      <c r="T79" s="375" t="s">
        <v>216</v>
      </c>
      <c r="U79" s="375" t="s">
        <v>3</v>
      </c>
      <c r="V79" s="376"/>
      <c r="W79" s="375" t="s">
        <v>216</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44621.124999999818</v>
      </c>
      <c r="BZ79" s="387">
        <f ca="1">OFFSET(TblImps[[#This Row],[Servertime]],-1,0)+1/24</f>
        <v>44621.124999999818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44621.166666666482</v>
      </c>
      <c r="M80" s="74">
        <f>IF(ISERROR(TblImps[[#This Row],[algorithm]]),0,TblImps[[#This Row],[algorithm]]*1)</f>
        <v>0</v>
      </c>
      <c r="N80" s="113">
        <f ca="1">TblImps[[#This Row],[Land]]</f>
        <v>250</v>
      </c>
      <c r="O80" s="375" t="s">
        <v>4</v>
      </c>
      <c r="P80" s="376"/>
      <c r="Q80" s="375" t="s">
        <v>216</v>
      </c>
      <c r="R80" s="375" t="s">
        <v>7</v>
      </c>
      <c r="S80" s="376"/>
      <c r="T80" s="375" t="s">
        <v>216</v>
      </c>
      <c r="U80" s="375" t="s">
        <v>3</v>
      </c>
      <c r="V80" s="376"/>
      <c r="W80" s="375" t="s">
        <v>216</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44621.166666666482</v>
      </c>
      <c r="BZ80" s="387">
        <f ca="1">OFFSET(TblImps[[#This Row],[Servertime]],-1,0)+1/24</f>
        <v>44621.166666666482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44621.208333333147</v>
      </c>
      <c r="M81" s="74">
        <f>IF(ISERROR(TblImps[[#This Row],[algorithm]]),0,TblImps[[#This Row],[algorithm]]*1)</f>
        <v>0</v>
      </c>
      <c r="N81" s="113">
        <f ca="1">TblImps[[#This Row],[Land]]</f>
        <v>250</v>
      </c>
      <c r="O81" s="375" t="s">
        <v>4</v>
      </c>
      <c r="P81" s="376"/>
      <c r="Q81" s="375" t="s">
        <v>216</v>
      </c>
      <c r="R81" s="375" t="s">
        <v>7</v>
      </c>
      <c r="S81" s="376"/>
      <c r="T81" s="375" t="s">
        <v>216</v>
      </c>
      <c r="U81" s="375" t="s">
        <v>3</v>
      </c>
      <c r="V81" s="376"/>
      <c r="W81" s="375" t="s">
        <v>216</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44621.208333333147</v>
      </c>
      <c r="BZ81" s="387">
        <f ca="1">OFFSET(TblImps[[#This Row],[Servertime]],-1,0)+1/24</f>
        <v>44621.208333333147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44621.249999999811</v>
      </c>
      <c r="M82" s="74">
        <f>IF(ISERROR(TblImps[[#This Row],[algorithm]]),0,TblImps[[#This Row],[algorithm]]*1)</f>
        <v>0</v>
      </c>
      <c r="N82" s="113">
        <f ca="1">TblImps[[#This Row],[Land]]</f>
        <v>250</v>
      </c>
      <c r="O82" s="375" t="s">
        <v>4</v>
      </c>
      <c r="P82" s="376"/>
      <c r="Q82" s="375" t="s">
        <v>216</v>
      </c>
      <c r="R82" s="375" t="s">
        <v>7</v>
      </c>
      <c r="S82" s="376"/>
      <c r="T82" s="375" t="s">
        <v>216</v>
      </c>
      <c r="U82" s="375" t="s">
        <v>3</v>
      </c>
      <c r="V82" s="376"/>
      <c r="W82" s="375" t="s">
        <v>216</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44621.249999999811</v>
      </c>
      <c r="BZ82" s="387">
        <f ca="1">OFFSET(TblImps[[#This Row],[Servertime]],-1,0)+1/24</f>
        <v>44621.249999999811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44621.291666666475</v>
      </c>
      <c r="M83" s="74">
        <f>IF(ISERROR(TblImps[[#This Row],[algorithm]]),0,TblImps[[#This Row],[algorithm]]*1)</f>
        <v>0</v>
      </c>
      <c r="N83" s="113">
        <f ca="1">TblImps[[#This Row],[Land]]</f>
        <v>250</v>
      </c>
      <c r="O83" s="375" t="s">
        <v>4</v>
      </c>
      <c r="P83" s="376"/>
      <c r="Q83" s="375" t="s">
        <v>216</v>
      </c>
      <c r="R83" s="375" t="s">
        <v>7</v>
      </c>
      <c r="S83" s="376"/>
      <c r="T83" s="375" t="s">
        <v>216</v>
      </c>
      <c r="U83" s="375" t="s">
        <v>3</v>
      </c>
      <c r="V83" s="376"/>
      <c r="W83" s="375" t="s">
        <v>216</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44621.291666666475</v>
      </c>
      <c r="BZ83" s="387">
        <f ca="1">OFFSET(TblImps[[#This Row],[Servertime]],-1,0)+1/24</f>
        <v>44621.291666666475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44621.333333333139</v>
      </c>
      <c r="M84" s="74">
        <f>IF(ISERROR(TblImps[[#This Row],[algorithm]]),0,TblImps[[#This Row],[algorithm]]*1)</f>
        <v>0</v>
      </c>
      <c r="N84" s="113">
        <f ca="1">TblImps[[#This Row],[Land]]</f>
        <v>250</v>
      </c>
      <c r="O84" s="375" t="s">
        <v>4</v>
      </c>
      <c r="P84" s="376"/>
      <c r="Q84" s="375" t="s">
        <v>216</v>
      </c>
      <c r="R84" s="375" t="s">
        <v>7</v>
      </c>
      <c r="S84" s="376"/>
      <c r="T84" s="375" t="s">
        <v>216</v>
      </c>
      <c r="U84" s="375" t="s">
        <v>3</v>
      </c>
      <c r="V84" s="376"/>
      <c r="W84" s="375" t="s">
        <v>216</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44621.333333333139</v>
      </c>
      <c r="BZ84" s="387">
        <f ca="1">OFFSET(TblImps[[#This Row],[Servertime]],-1,0)+1/24</f>
        <v>44621.333333333139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44621.374999999804</v>
      </c>
      <c r="M85" s="74">
        <f>IF(ISERROR(TblImps[[#This Row],[algorithm]]),0,TblImps[[#This Row],[algorithm]]*1)</f>
        <v>0</v>
      </c>
      <c r="N85" s="113">
        <f ca="1">TblImps[[#This Row],[Land]]</f>
        <v>250</v>
      </c>
      <c r="O85" s="375" t="s">
        <v>4</v>
      </c>
      <c r="P85" s="376"/>
      <c r="Q85" s="375" t="s">
        <v>216</v>
      </c>
      <c r="R85" s="375" t="s">
        <v>7</v>
      </c>
      <c r="S85" s="376"/>
      <c r="T85" s="375" t="s">
        <v>216</v>
      </c>
      <c r="U85" s="375" t="s">
        <v>3</v>
      </c>
      <c r="V85" s="376"/>
      <c r="W85" s="375" t="s">
        <v>216</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44621.374999999804</v>
      </c>
      <c r="BZ85" s="387">
        <f ca="1">OFFSET(TblImps[[#This Row],[Servertime]],-1,0)+1/24</f>
        <v>44621.374999999804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44621.416666666468</v>
      </c>
      <c r="M86" s="74">
        <f>IF(ISERROR(TblImps[[#This Row],[algorithm]]),0,TblImps[[#This Row],[algorithm]]*1)</f>
        <v>0</v>
      </c>
      <c r="N86" s="113">
        <f ca="1">TblImps[[#This Row],[Land]]</f>
        <v>250</v>
      </c>
      <c r="O86" s="375" t="s">
        <v>4</v>
      </c>
      <c r="P86" s="376"/>
      <c r="Q86" s="375" t="s">
        <v>216</v>
      </c>
      <c r="R86" s="375" t="s">
        <v>7</v>
      </c>
      <c r="S86" s="376"/>
      <c r="T86" s="375" t="s">
        <v>216</v>
      </c>
      <c r="U86" s="375" t="s">
        <v>3</v>
      </c>
      <c r="V86" s="376"/>
      <c r="W86" s="375" t="s">
        <v>216</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44621.416666666468</v>
      </c>
      <c r="BZ86" s="387">
        <f ca="1">OFFSET(TblImps[[#This Row],[Servertime]],-1,0)+1/24</f>
        <v>44621.416666666468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44621.458333333132</v>
      </c>
      <c r="M87" s="74">
        <f>IF(ISERROR(TblImps[[#This Row],[algorithm]]),0,TblImps[[#This Row],[algorithm]]*1)</f>
        <v>0</v>
      </c>
      <c r="N87" s="113">
        <f ca="1">TblImps[[#This Row],[Land]]</f>
        <v>250</v>
      </c>
      <c r="O87" s="375" t="s">
        <v>4</v>
      </c>
      <c r="P87" s="376"/>
      <c r="Q87" s="375" t="s">
        <v>216</v>
      </c>
      <c r="R87" s="375" t="s">
        <v>7</v>
      </c>
      <c r="S87" s="376"/>
      <c r="T87" s="375" t="s">
        <v>216</v>
      </c>
      <c r="U87" s="375" t="s">
        <v>3</v>
      </c>
      <c r="V87" s="376"/>
      <c r="W87" s="375" t="s">
        <v>216</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44621.458333333132</v>
      </c>
      <c r="BZ87" s="387">
        <f ca="1">OFFSET(TblImps[[#This Row],[Servertime]],-1,0)+1/24</f>
        <v>44621.458333333132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44621.499999999796</v>
      </c>
      <c r="M88" s="74">
        <f>IF(ISERROR(TblImps[[#This Row],[algorithm]]),0,TblImps[[#This Row],[algorithm]]*1)</f>
        <v>0</v>
      </c>
      <c r="N88" s="113">
        <f ca="1">TblImps[[#This Row],[Land]]</f>
        <v>250</v>
      </c>
      <c r="O88" s="375" t="s">
        <v>4</v>
      </c>
      <c r="P88" s="376"/>
      <c r="Q88" s="375" t="s">
        <v>216</v>
      </c>
      <c r="R88" s="375" t="s">
        <v>7</v>
      </c>
      <c r="S88" s="376"/>
      <c r="T88" s="375" t="s">
        <v>216</v>
      </c>
      <c r="U88" s="375" t="s">
        <v>3</v>
      </c>
      <c r="V88" s="376"/>
      <c r="W88" s="375" t="s">
        <v>216</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44621.499999999796</v>
      </c>
      <c r="BZ88" s="387">
        <f ca="1">OFFSET(TblImps[[#This Row],[Servertime]],-1,0)+1/24</f>
        <v>44621.499999999796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44621.541666666461</v>
      </c>
      <c r="M89" s="74">
        <f>IF(ISERROR(TblImps[[#This Row],[algorithm]]),0,TblImps[[#This Row],[algorithm]]*1)</f>
        <v>0</v>
      </c>
      <c r="N89" s="113">
        <f ca="1">TblImps[[#This Row],[Land]]</f>
        <v>250</v>
      </c>
      <c r="O89" s="375" t="s">
        <v>2</v>
      </c>
      <c r="P89" s="376"/>
      <c r="Q89" s="375" t="s">
        <v>216</v>
      </c>
      <c r="R89" s="375" t="s">
        <v>7</v>
      </c>
      <c r="S89" s="376"/>
      <c r="T89" s="375" t="s">
        <v>216</v>
      </c>
      <c r="U89" s="375" t="s">
        <v>3</v>
      </c>
      <c r="V89" s="376"/>
      <c r="W89" s="375" t="s">
        <v>216</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44621.541666666461</v>
      </c>
      <c r="BZ89" s="387">
        <f ca="1">OFFSET(TblImps[[#This Row],[Servertime]],-1,0)+1/24</f>
        <v>44621.541666666461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44621.583333333125</v>
      </c>
      <c r="M90" s="74">
        <f>IF(ISERROR(TblImps[[#This Row],[algorithm]]),0,TblImps[[#This Row],[algorithm]]*1)</f>
        <v>0</v>
      </c>
      <c r="N90" s="113">
        <f ca="1">TblImps[[#This Row],[Land]]</f>
        <v>250</v>
      </c>
      <c r="O90" s="375" t="s">
        <v>4</v>
      </c>
      <c r="P90" s="376"/>
      <c r="Q90" s="375" t="s">
        <v>216</v>
      </c>
      <c r="R90" s="375" t="s">
        <v>7</v>
      </c>
      <c r="S90" s="376"/>
      <c r="T90" s="375" t="s">
        <v>216</v>
      </c>
      <c r="U90" s="375" t="s">
        <v>3</v>
      </c>
      <c r="V90" s="376"/>
      <c r="W90" s="375" t="s">
        <v>216</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44621.583333333125</v>
      </c>
      <c r="BZ90" s="387">
        <f ca="1">OFFSET(TblImps[[#This Row],[Servertime]],-1,0)+1/24</f>
        <v>44621.583333333125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44621.624999999789</v>
      </c>
      <c r="M91" s="74">
        <f>IF(ISERROR(TblImps[[#This Row],[algorithm]]),0,TblImps[[#This Row],[algorithm]]*1)</f>
        <v>0</v>
      </c>
      <c r="N91" s="113">
        <f ca="1">TblImps[[#This Row],[Land]]</f>
        <v>250</v>
      </c>
      <c r="O91" s="375" t="s">
        <v>4</v>
      </c>
      <c r="P91" s="376"/>
      <c r="Q91" s="375" t="s">
        <v>216</v>
      </c>
      <c r="R91" s="375" t="s">
        <v>7</v>
      </c>
      <c r="S91" s="376"/>
      <c r="T91" s="375" t="s">
        <v>216</v>
      </c>
      <c r="U91" s="375" t="s">
        <v>3</v>
      </c>
      <c r="V91" s="376"/>
      <c r="W91" s="375" t="s">
        <v>216</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44621.624999999789</v>
      </c>
      <c r="BZ91" s="387">
        <f ca="1">OFFSET(TblImps[[#This Row],[Servertime]],-1,0)+1/24</f>
        <v>44621.624999999789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44621.666666666453</v>
      </c>
      <c r="M92" s="74">
        <f>IF(ISERROR(TblImps[[#This Row],[algorithm]]),0,TblImps[[#This Row],[algorithm]]*1)</f>
        <v>0</v>
      </c>
      <c r="N92" s="113">
        <f ca="1">TblImps[[#This Row],[Land]]</f>
        <v>250</v>
      </c>
      <c r="O92" s="375" t="s">
        <v>4</v>
      </c>
      <c r="P92" s="376"/>
      <c r="Q92" s="375" t="s">
        <v>216</v>
      </c>
      <c r="R92" s="375" t="s">
        <v>7</v>
      </c>
      <c r="S92" s="376"/>
      <c r="T92" s="375" t="s">
        <v>216</v>
      </c>
      <c r="U92" s="375" t="s">
        <v>3</v>
      </c>
      <c r="V92" s="376"/>
      <c r="W92" s="375" t="s">
        <v>216</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44621.666666666453</v>
      </c>
      <c r="BZ92" s="387">
        <f ca="1">OFFSET(TblImps[[#This Row],[Servertime]],-1,0)+1/24</f>
        <v>44621.666666666453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44621.708333333117</v>
      </c>
      <c r="M93" s="74">
        <f>IF(ISERROR(TblImps[[#This Row],[algorithm]]),0,TblImps[[#This Row],[algorithm]]*1)</f>
        <v>0</v>
      </c>
      <c r="N93" s="113">
        <f ca="1">TblImps[[#This Row],[Land]]</f>
        <v>250</v>
      </c>
      <c r="O93" s="375" t="s">
        <v>4</v>
      </c>
      <c r="P93" s="376"/>
      <c r="Q93" s="375" t="s">
        <v>216</v>
      </c>
      <c r="R93" s="375" t="s">
        <v>7</v>
      </c>
      <c r="S93" s="376"/>
      <c r="T93" s="375" t="s">
        <v>216</v>
      </c>
      <c r="U93" s="375" t="s">
        <v>3</v>
      </c>
      <c r="V93" s="376"/>
      <c r="W93" s="375" t="s">
        <v>216</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44621.708333333117</v>
      </c>
      <c r="BZ93" s="387">
        <f ca="1">OFFSET(TblImps[[#This Row],[Servertime]],-1,0)+1/24</f>
        <v>44621.708333333117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44621.749999999782</v>
      </c>
      <c r="M94" s="74">
        <f>IF(ISERROR(TblImps[[#This Row],[algorithm]]),0,TblImps[[#This Row],[algorithm]]*1)</f>
        <v>0</v>
      </c>
      <c r="N94" s="113">
        <f ca="1">TblImps[[#This Row],[Land]]</f>
        <v>250</v>
      </c>
      <c r="O94" s="375" t="s">
        <v>4</v>
      </c>
      <c r="P94" s="376"/>
      <c r="Q94" s="375" t="s">
        <v>216</v>
      </c>
      <c r="R94" s="375" t="s">
        <v>7</v>
      </c>
      <c r="S94" s="376"/>
      <c r="T94" s="375" t="s">
        <v>216</v>
      </c>
      <c r="U94" s="375" t="s">
        <v>3</v>
      </c>
      <c r="V94" s="376"/>
      <c r="W94" s="375" t="s">
        <v>216</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44621.749999999782</v>
      </c>
      <c r="BZ94" s="387">
        <f ca="1">OFFSET(TblImps[[#This Row],[Servertime]],-1,0)+1/24</f>
        <v>44621.749999999782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44621.791666666446</v>
      </c>
      <c r="M95" s="74">
        <f>IF(ISERROR(TblImps[[#This Row],[algorithm]]),0,TblImps[[#This Row],[algorithm]]*1)</f>
        <v>0</v>
      </c>
      <c r="N95" s="113">
        <f ca="1">TblImps[[#This Row],[Land]]</f>
        <v>250</v>
      </c>
      <c r="O95" s="375" t="s">
        <v>4</v>
      </c>
      <c r="P95" s="376"/>
      <c r="Q95" s="375" t="s">
        <v>216</v>
      </c>
      <c r="R95" s="375" t="s">
        <v>7</v>
      </c>
      <c r="S95" s="376"/>
      <c r="T95" s="375" t="s">
        <v>216</v>
      </c>
      <c r="U95" s="375" t="s">
        <v>3</v>
      </c>
      <c r="V95" s="376"/>
      <c r="W95" s="375" t="s">
        <v>216</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44621.791666666446</v>
      </c>
      <c r="BZ95" s="387">
        <f ca="1">OFFSET(TblImps[[#This Row],[Servertime]],-1,0)+1/24</f>
        <v>44621.791666666446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44621.83333333311</v>
      </c>
      <c r="M96" s="74">
        <f>IF(ISERROR(TblImps[[#This Row],[algorithm]]),0,TblImps[[#This Row],[algorithm]]*1)</f>
        <v>0</v>
      </c>
      <c r="N96" s="113">
        <f ca="1">TblImps[[#This Row],[Land]]</f>
        <v>250</v>
      </c>
      <c r="O96" s="375" t="s">
        <v>4</v>
      </c>
      <c r="P96" s="376"/>
      <c r="Q96" s="375" t="s">
        <v>216</v>
      </c>
      <c r="R96" s="375" t="s">
        <v>7</v>
      </c>
      <c r="S96" s="376"/>
      <c r="T96" s="375" t="s">
        <v>216</v>
      </c>
      <c r="U96" s="375" t="s">
        <v>3</v>
      </c>
      <c r="V96" s="376"/>
      <c r="W96" s="375" t="s">
        <v>216</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44621.83333333311</v>
      </c>
      <c r="BZ96" s="387">
        <f ca="1">OFFSET(TblImps[[#This Row],[Servertime]],-1,0)+1/24</f>
        <v>44621.83333333311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44621.874999999774</v>
      </c>
      <c r="M97" s="74">
        <f>IF(ISERROR(TblImps[[#This Row],[algorithm]]),0,TblImps[[#This Row],[algorithm]]*1)</f>
        <v>0</v>
      </c>
      <c r="N97" s="113">
        <f ca="1">TblImps[[#This Row],[Land]]</f>
        <v>250</v>
      </c>
      <c r="O97" s="375" t="s">
        <v>4</v>
      </c>
      <c r="P97" s="376"/>
      <c r="Q97" s="375" t="s">
        <v>216</v>
      </c>
      <c r="R97" s="375" t="s">
        <v>7</v>
      </c>
      <c r="S97" s="376"/>
      <c r="T97" s="375" t="s">
        <v>216</v>
      </c>
      <c r="U97" s="375" t="s">
        <v>3</v>
      </c>
      <c r="V97" s="376"/>
      <c r="W97" s="375" t="s">
        <v>216</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44621.874999999774</v>
      </c>
      <c r="BZ97" s="387">
        <f ca="1">OFFSET(TblImps[[#This Row],[Servertime]],-1,0)+1/24</f>
        <v>44621.874999999774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44621.916666666439</v>
      </c>
      <c r="M98" s="74">
        <f>IF(ISERROR(TblImps[[#This Row],[algorithm]]),0,TblImps[[#This Row],[algorithm]]*1)</f>
        <v>0</v>
      </c>
      <c r="N98" s="113">
        <f ca="1">TblImps[[#This Row],[Land]]</f>
        <v>250</v>
      </c>
      <c r="O98" s="375" t="s">
        <v>4</v>
      </c>
      <c r="P98" s="376"/>
      <c r="Q98" s="375" t="s">
        <v>216</v>
      </c>
      <c r="R98" s="375" t="s">
        <v>7</v>
      </c>
      <c r="S98" s="376"/>
      <c r="T98" s="375" t="s">
        <v>216</v>
      </c>
      <c r="U98" s="375" t="s">
        <v>3</v>
      </c>
      <c r="V98" s="376"/>
      <c r="W98" s="375" t="s">
        <v>216</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44621.916666666439</v>
      </c>
      <c r="BZ98" s="387">
        <f ca="1">OFFSET(TblImps[[#This Row],[Servertime]],-1,0)+1/24</f>
        <v>44621.916666666439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44621.958333333103</v>
      </c>
      <c r="M99" s="74">
        <f>IF(ISERROR(TblImps[[#This Row],[algorithm]]),0,TblImps[[#This Row],[algorithm]]*1)</f>
        <v>0</v>
      </c>
      <c r="N99" s="113">
        <f ca="1">TblImps[[#This Row],[Land]]</f>
        <v>250</v>
      </c>
      <c r="O99" s="375" t="s">
        <v>4</v>
      </c>
      <c r="P99" s="376"/>
      <c r="Q99" s="375" t="s">
        <v>216</v>
      </c>
      <c r="R99" s="375" t="s">
        <v>7</v>
      </c>
      <c r="S99" s="376"/>
      <c r="T99" s="375" t="s">
        <v>216</v>
      </c>
      <c r="U99" s="375" t="s">
        <v>3</v>
      </c>
      <c r="V99" s="376"/>
      <c r="W99" s="375" t="s">
        <v>216</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44621.958333333103</v>
      </c>
      <c r="BZ99" s="387">
        <f ca="1">OFFSET(TblImps[[#This Row],[Servertime]],-1,0)+1/24</f>
        <v>44621.958333333103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44621.999999999767</v>
      </c>
      <c r="M100" s="74">
        <f>IF(ISERROR(TblImps[[#This Row],[algorithm]]),0,TblImps[[#This Row],[algorithm]]*1)</f>
        <v>0</v>
      </c>
      <c r="N100" s="113">
        <f ca="1">TblImps[[#This Row],[Land]]</f>
        <v>250</v>
      </c>
      <c r="O100" s="375" t="s">
        <v>4</v>
      </c>
      <c r="P100" s="376"/>
      <c r="Q100" s="375" t="s">
        <v>216</v>
      </c>
      <c r="R100" s="375" t="s">
        <v>7</v>
      </c>
      <c r="S100" s="376"/>
      <c r="T100" s="375" t="s">
        <v>216</v>
      </c>
      <c r="U100" s="375" t="s">
        <v>3</v>
      </c>
      <c r="V100" s="376"/>
      <c r="W100" s="375" t="s">
        <v>216</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44621.999999999767</v>
      </c>
      <c r="BZ100" s="387">
        <f ca="1">OFFSET(TblImps[[#This Row],[Servertime]],-1,0)+1/24</f>
        <v>44621.999999999767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44622.041666666431</v>
      </c>
      <c r="M101" s="74">
        <f>IF(ISERROR(TblImps[[#This Row],[algorithm]]),0,TblImps[[#This Row],[algorithm]]*1)</f>
        <v>0</v>
      </c>
      <c r="N101" s="113">
        <f ca="1">TblImps[[#This Row],[Land]]</f>
        <v>250</v>
      </c>
      <c r="O101" s="375" t="s">
        <v>4</v>
      </c>
      <c r="P101" s="376"/>
      <c r="Q101" s="375" t="s">
        <v>216</v>
      </c>
      <c r="R101" s="375" t="s">
        <v>7</v>
      </c>
      <c r="S101" s="376"/>
      <c r="T101" s="375" t="s">
        <v>216</v>
      </c>
      <c r="U101" s="375" t="s">
        <v>3</v>
      </c>
      <c r="V101" s="376"/>
      <c r="W101" s="375" t="s">
        <v>216</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44622.041666666431</v>
      </c>
      <c r="BZ101" s="387">
        <f ca="1">OFFSET(TblImps[[#This Row],[Servertime]],-1,0)+1/24</f>
        <v>44622.041666666431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44622.083333333096</v>
      </c>
      <c r="M102" s="74">
        <f>IF(ISERROR(TblImps[[#This Row],[algorithm]]),0,TblImps[[#This Row],[algorithm]]*1)</f>
        <v>0</v>
      </c>
      <c r="N102" s="113">
        <f ca="1">TblImps[[#This Row],[Land]]</f>
        <v>250</v>
      </c>
      <c r="O102" s="375" t="s">
        <v>4</v>
      </c>
      <c r="P102" s="376"/>
      <c r="Q102" s="375" t="s">
        <v>216</v>
      </c>
      <c r="R102" s="375" t="s">
        <v>7</v>
      </c>
      <c r="S102" s="376"/>
      <c r="T102" s="375" t="s">
        <v>216</v>
      </c>
      <c r="U102" s="375" t="s">
        <v>3</v>
      </c>
      <c r="V102" s="376"/>
      <c r="W102" s="375" t="s">
        <v>216</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44622.083333333096</v>
      </c>
      <c r="BZ102" s="387">
        <f ca="1">OFFSET(TblImps[[#This Row],[Servertime]],-1,0)+1/24</f>
        <v>44622.083333333096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44622.12499999976</v>
      </c>
      <c r="M103" s="74">
        <f>IF(ISERROR(TblImps[[#This Row],[algorithm]]),0,TblImps[[#This Row],[algorithm]]*1)</f>
        <v>0</v>
      </c>
      <c r="N103" s="113">
        <f ca="1">TblImps[[#This Row],[Land]]</f>
        <v>250</v>
      </c>
      <c r="O103" s="375" t="s">
        <v>4</v>
      </c>
      <c r="P103" s="376"/>
      <c r="Q103" s="375" t="s">
        <v>216</v>
      </c>
      <c r="R103" s="375" t="s">
        <v>7</v>
      </c>
      <c r="S103" s="376"/>
      <c r="T103" s="375" t="s">
        <v>216</v>
      </c>
      <c r="U103" s="375" t="s">
        <v>3</v>
      </c>
      <c r="V103" s="376"/>
      <c r="W103" s="375" t="s">
        <v>216</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44622.12499999976</v>
      </c>
      <c r="BZ103" s="387">
        <f ca="1">OFFSET(TblImps[[#This Row],[Servertime]],-1,0)+1/24</f>
        <v>44622.12499999976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44622.166666666424</v>
      </c>
      <c r="M104" s="74">
        <f>IF(ISERROR(TblImps[[#This Row],[algorithm]]),0,TblImps[[#This Row],[algorithm]]*1)</f>
        <v>0</v>
      </c>
      <c r="N104" s="113">
        <f ca="1">TblImps[[#This Row],[Land]]</f>
        <v>250</v>
      </c>
      <c r="O104" s="375" t="s">
        <v>4</v>
      </c>
      <c r="P104" s="376"/>
      <c r="Q104" s="375" t="s">
        <v>216</v>
      </c>
      <c r="R104" s="375" t="s">
        <v>7</v>
      </c>
      <c r="S104" s="376"/>
      <c r="T104" s="375" t="s">
        <v>216</v>
      </c>
      <c r="U104" s="375" t="s">
        <v>3</v>
      </c>
      <c r="V104" s="376"/>
      <c r="W104" s="375" t="s">
        <v>216</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44622.166666666424</v>
      </c>
      <c r="BZ104" s="387">
        <f ca="1">OFFSET(TblImps[[#This Row],[Servertime]],-1,0)+1/24</f>
        <v>44622.166666666424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44622.208333333088</v>
      </c>
      <c r="M105" s="74">
        <f>IF(ISERROR(TblImps[[#This Row],[algorithm]]),0,TblImps[[#This Row],[algorithm]]*1)</f>
        <v>0</v>
      </c>
      <c r="N105" s="113">
        <f ca="1">TblImps[[#This Row],[Land]]</f>
        <v>250</v>
      </c>
      <c r="O105" s="375" t="s">
        <v>4</v>
      </c>
      <c r="P105" s="376"/>
      <c r="Q105" s="375" t="s">
        <v>216</v>
      </c>
      <c r="R105" s="375" t="s">
        <v>7</v>
      </c>
      <c r="S105" s="376"/>
      <c r="T105" s="375" t="s">
        <v>216</v>
      </c>
      <c r="U105" s="375" t="s">
        <v>3</v>
      </c>
      <c r="V105" s="376"/>
      <c r="W105" s="375" t="s">
        <v>216</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44622.208333333088</v>
      </c>
      <c r="BZ105" s="387">
        <f ca="1">OFFSET(TblImps[[#This Row],[Servertime]],-1,0)+1/24</f>
        <v>44622.208333333088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44622.249999999753</v>
      </c>
      <c r="M106" s="74">
        <f>IF(ISERROR(TblImps[[#This Row],[algorithm]]),0,TblImps[[#This Row],[algorithm]]*1)</f>
        <v>0</v>
      </c>
      <c r="N106" s="113">
        <f ca="1">TblImps[[#This Row],[Land]]</f>
        <v>250</v>
      </c>
      <c r="O106" s="375" t="s">
        <v>4</v>
      </c>
      <c r="P106" s="376"/>
      <c r="Q106" s="375" t="s">
        <v>216</v>
      </c>
      <c r="R106" s="375" t="s">
        <v>7</v>
      </c>
      <c r="S106" s="376"/>
      <c r="T106" s="375" t="s">
        <v>216</v>
      </c>
      <c r="U106" s="375" t="s">
        <v>3</v>
      </c>
      <c r="V106" s="376"/>
      <c r="W106" s="375" t="s">
        <v>216</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44622.249999999753</v>
      </c>
      <c r="BZ106" s="387">
        <f ca="1">OFFSET(TblImps[[#This Row],[Servertime]],-1,0)+1/24</f>
        <v>44622.249999999753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44622.291666666417</v>
      </c>
      <c r="M107" s="74">
        <f>IF(ISERROR(TblImps[[#This Row],[algorithm]]),0,TblImps[[#This Row],[algorithm]]*1)</f>
        <v>0</v>
      </c>
      <c r="N107" s="113">
        <f ca="1">TblImps[[#This Row],[Land]]</f>
        <v>250</v>
      </c>
      <c r="O107" s="375" t="s">
        <v>4</v>
      </c>
      <c r="P107" s="376"/>
      <c r="Q107" s="375" t="s">
        <v>216</v>
      </c>
      <c r="R107" s="375" t="s">
        <v>7</v>
      </c>
      <c r="S107" s="376"/>
      <c r="T107" s="375" t="s">
        <v>216</v>
      </c>
      <c r="U107" s="375" t="s">
        <v>3</v>
      </c>
      <c r="V107" s="376"/>
      <c r="W107" s="375" t="s">
        <v>216</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44622.291666666417</v>
      </c>
      <c r="BZ107" s="387">
        <f ca="1">OFFSET(TblImps[[#This Row],[Servertime]],-1,0)+1/24</f>
        <v>44622.291666666417</v>
      </c>
      <c r="CA107" s="141"/>
      <c r="CB107" s="385"/>
      <c r="CC107" s="385"/>
      <c r="CD107" s="59" t="s">
        <v>214</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44622.333333333081</v>
      </c>
      <c r="M108" s="74">
        <f>IF(ISERROR(TblImps[[#This Row],[algorithm]]),0,TblImps[[#This Row],[algorithm]]*1)</f>
        <v>0</v>
      </c>
      <c r="N108" s="113">
        <f ca="1">TblImps[[#This Row],[Land]]</f>
        <v>250</v>
      </c>
      <c r="O108" s="375" t="s">
        <v>4</v>
      </c>
      <c r="P108" s="376"/>
      <c r="Q108" s="375" t="s">
        <v>216</v>
      </c>
      <c r="R108" s="375" t="s">
        <v>7</v>
      </c>
      <c r="S108" s="376"/>
      <c r="T108" s="375" t="s">
        <v>216</v>
      </c>
      <c r="U108" s="375" t="s">
        <v>3</v>
      </c>
      <c r="V108" s="376"/>
      <c r="W108" s="375" t="s">
        <v>216</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44622.333333333081</v>
      </c>
      <c r="BZ108" s="387">
        <f ca="1">OFFSET(TblImps[[#This Row],[Servertime]],-1,0)+1/24</f>
        <v>44622.333333333081</v>
      </c>
      <c r="CA108" s="141"/>
      <c r="CB108" s="385"/>
      <c r="CC108" s="385"/>
      <c r="CD108" s="59" t="s">
        <v>216</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44622.374999999745</v>
      </c>
      <c r="M109" s="74">
        <f>IF(ISERROR(TblImps[[#This Row],[algorithm]]),0,TblImps[[#This Row],[algorithm]]*1)</f>
        <v>0</v>
      </c>
      <c r="N109" s="113">
        <f ca="1">TblImps[[#This Row],[Land]]</f>
        <v>250</v>
      </c>
      <c r="O109" s="375" t="s">
        <v>4</v>
      </c>
      <c r="P109" s="376"/>
      <c r="Q109" s="375" t="s">
        <v>216</v>
      </c>
      <c r="R109" s="375" t="s">
        <v>7</v>
      </c>
      <c r="S109" s="376"/>
      <c r="T109" s="375" t="s">
        <v>216</v>
      </c>
      <c r="U109" s="375" t="s">
        <v>3</v>
      </c>
      <c r="V109" s="376"/>
      <c r="W109" s="375" t="s">
        <v>216</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44622.374999999745</v>
      </c>
      <c r="BZ109" s="387">
        <f ca="1">OFFSET(TblImps[[#This Row],[Servertime]],-1,0)+1/24</f>
        <v>44622.374999999745</v>
      </c>
      <c r="CA109" s="141"/>
      <c r="CB109" s="385"/>
      <c r="CC109" s="385"/>
      <c r="CD109" s="59" t="s">
        <v>217</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44622.41666666641</v>
      </c>
      <c r="M110" s="74">
        <f>IF(ISERROR(TblImps[[#This Row],[algorithm]]),0,TblImps[[#This Row],[algorithm]]*1)</f>
        <v>0</v>
      </c>
      <c r="N110" s="113">
        <f ca="1">TblImps[[#This Row],[Land]]</f>
        <v>250</v>
      </c>
      <c r="O110" s="375" t="s">
        <v>4</v>
      </c>
      <c r="P110" s="376"/>
      <c r="Q110" s="375" t="s">
        <v>216</v>
      </c>
      <c r="R110" s="375" t="s">
        <v>7</v>
      </c>
      <c r="S110" s="376"/>
      <c r="T110" s="375" t="s">
        <v>216</v>
      </c>
      <c r="U110" s="375" t="s">
        <v>3</v>
      </c>
      <c r="V110" s="376"/>
      <c r="W110" s="375" t="s">
        <v>216</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44622.41666666641</v>
      </c>
      <c r="BZ110" s="387">
        <f ca="1">OFFSET(TblImps[[#This Row],[Servertime]],-1,0)+1/24</f>
        <v>44622.41666666641</v>
      </c>
      <c r="CA110" s="141"/>
      <c r="CB110" s="385"/>
      <c r="CC110" s="385"/>
      <c r="CD110" s="59" t="s">
        <v>218</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44622.458333333074</v>
      </c>
      <c r="M111" s="74">
        <f>IF(ISERROR(TblImps[[#This Row],[algorithm]]),0,TblImps[[#This Row],[algorithm]]*1)</f>
        <v>0</v>
      </c>
      <c r="N111" s="113">
        <f ca="1">TblImps[[#This Row],[Land]]</f>
        <v>250</v>
      </c>
      <c r="O111" s="375" t="s">
        <v>4</v>
      </c>
      <c r="P111" s="376"/>
      <c r="Q111" s="375" t="s">
        <v>216</v>
      </c>
      <c r="R111" s="375" t="s">
        <v>7</v>
      </c>
      <c r="S111" s="376"/>
      <c r="T111" s="375" t="s">
        <v>216</v>
      </c>
      <c r="U111" s="375" t="s">
        <v>3</v>
      </c>
      <c r="V111" s="376"/>
      <c r="W111" s="375" t="s">
        <v>216</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44622.458333333074</v>
      </c>
      <c r="BZ111" s="387">
        <f ca="1">OFFSET(TblImps[[#This Row],[Servertime]],-1,0)+1/24</f>
        <v>44622.458333333074</v>
      </c>
      <c r="CA111" s="141"/>
      <c r="CB111" s="385"/>
      <c r="CC111" s="385"/>
      <c r="CD111" s="49" t="s">
        <v>219</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44622.499999999738</v>
      </c>
      <c r="M112" s="74">
        <f>IF(ISERROR(TblImps[[#This Row],[algorithm]]),0,TblImps[[#This Row],[algorithm]]*1)</f>
        <v>0</v>
      </c>
      <c r="N112" s="113">
        <f ca="1">TblImps[[#This Row],[Land]]</f>
        <v>250</v>
      </c>
      <c r="O112" s="375" t="s">
        <v>4</v>
      </c>
      <c r="P112" s="376"/>
      <c r="Q112" s="375" t="s">
        <v>216</v>
      </c>
      <c r="R112" s="375" t="s">
        <v>7</v>
      </c>
      <c r="S112" s="376"/>
      <c r="T112" s="375" t="s">
        <v>216</v>
      </c>
      <c r="U112" s="375" t="s">
        <v>3</v>
      </c>
      <c r="V112" s="376"/>
      <c r="W112" s="375" t="s">
        <v>216</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44622.499999999738</v>
      </c>
      <c r="BZ112" s="387">
        <f ca="1">OFFSET(TblImps[[#This Row],[Servertime]],-1,0)+1/24</f>
        <v>44622.499999999738</v>
      </c>
      <c r="CA112" s="141"/>
      <c r="CB112" s="385"/>
      <c r="CC112" s="385"/>
      <c r="CD112" s="49" t="s">
        <v>220</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44622.541666666402</v>
      </c>
      <c r="M113" s="74">
        <f>IF(ISERROR(TblImps[[#This Row],[algorithm]]),0,TblImps[[#This Row],[algorithm]]*1)</f>
        <v>0</v>
      </c>
      <c r="N113" s="113">
        <f ca="1">TblImps[[#This Row],[Land]]</f>
        <v>250</v>
      </c>
      <c r="O113" s="375" t="s">
        <v>4</v>
      </c>
      <c r="P113" s="376"/>
      <c r="Q113" s="375" t="s">
        <v>216</v>
      </c>
      <c r="R113" s="375" t="s">
        <v>7</v>
      </c>
      <c r="S113" s="376"/>
      <c r="T113" s="375" t="s">
        <v>216</v>
      </c>
      <c r="U113" s="375" t="s">
        <v>3</v>
      </c>
      <c r="V113" s="376"/>
      <c r="W113" s="375" t="s">
        <v>216</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44622.541666666402</v>
      </c>
      <c r="BZ113" s="387">
        <f ca="1">OFFSET(TblImps[[#This Row],[Servertime]],-1,0)+1/24</f>
        <v>44622.541666666402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44622.583333333067</v>
      </c>
      <c r="M114" s="74">
        <f>IF(ISERROR(TblImps[[#This Row],[algorithm]]),0,TblImps[[#This Row],[algorithm]]*1)</f>
        <v>0</v>
      </c>
      <c r="N114" s="113">
        <f ca="1">TblImps[[#This Row],[Land]]</f>
        <v>250</v>
      </c>
      <c r="O114" s="375" t="s">
        <v>4</v>
      </c>
      <c r="P114" s="376"/>
      <c r="Q114" s="375" t="s">
        <v>216</v>
      </c>
      <c r="R114" s="375" t="s">
        <v>7</v>
      </c>
      <c r="S114" s="376"/>
      <c r="T114" s="375" t="s">
        <v>216</v>
      </c>
      <c r="U114" s="375" t="s">
        <v>3</v>
      </c>
      <c r="V114" s="376"/>
      <c r="W114" s="375" t="s">
        <v>216</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44622.583333333067</v>
      </c>
      <c r="BZ114" s="387">
        <f ca="1">OFFSET(TblImps[[#This Row],[Servertime]],-1,0)+1/24</f>
        <v>44622.583333333067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44622.624999999731</v>
      </c>
      <c r="M115" s="74">
        <f>IF(ISERROR(TblImps[[#This Row],[algorithm]]),0,TblImps[[#This Row],[algorithm]]*1)</f>
        <v>0</v>
      </c>
      <c r="N115" s="113">
        <f ca="1">TblImps[[#This Row],[Land]]</f>
        <v>250</v>
      </c>
      <c r="O115" s="375" t="s">
        <v>4</v>
      </c>
      <c r="P115" s="376"/>
      <c r="Q115" s="375" t="s">
        <v>216</v>
      </c>
      <c r="R115" s="375" t="s">
        <v>7</v>
      </c>
      <c r="S115" s="376"/>
      <c r="T115" s="375" t="s">
        <v>216</v>
      </c>
      <c r="U115" s="375" t="s">
        <v>3</v>
      </c>
      <c r="V115" s="376"/>
      <c r="W115" s="375" t="s">
        <v>216</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44622.624999999731</v>
      </c>
      <c r="BZ115" s="387">
        <f ca="1">OFFSET(TblImps[[#This Row],[Servertime]],-1,0)+1/24</f>
        <v>44622.624999999731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44622.666666666395</v>
      </c>
      <c r="M116" s="74">
        <f>IF(ISERROR(TblImps[[#This Row],[algorithm]]),0,TblImps[[#This Row],[algorithm]]*1)</f>
        <v>0</v>
      </c>
      <c r="N116" s="113">
        <f ca="1">TblImps[[#This Row],[Land]]</f>
        <v>250</v>
      </c>
      <c r="O116" s="375" t="s">
        <v>4</v>
      </c>
      <c r="P116" s="376"/>
      <c r="Q116" s="375" t="s">
        <v>216</v>
      </c>
      <c r="R116" s="375" t="s">
        <v>7</v>
      </c>
      <c r="S116" s="376"/>
      <c r="T116" s="375" t="s">
        <v>216</v>
      </c>
      <c r="U116" s="375" t="s">
        <v>3</v>
      </c>
      <c r="V116" s="376"/>
      <c r="W116" s="375" t="s">
        <v>216</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44622.666666666395</v>
      </c>
      <c r="BZ116" s="387">
        <f ca="1">OFFSET(TblImps[[#This Row],[Servertime]],-1,0)+1/24</f>
        <v>44622.666666666395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44622.708333333059</v>
      </c>
      <c r="M117" s="74">
        <f>IF(ISERROR(TblImps[[#This Row],[algorithm]]),0,TblImps[[#This Row],[algorithm]]*1)</f>
        <v>0</v>
      </c>
      <c r="N117" s="113">
        <f ca="1">TblImps[[#This Row],[Land]]</f>
        <v>250</v>
      </c>
      <c r="O117" s="375" t="s">
        <v>4</v>
      </c>
      <c r="P117" s="376"/>
      <c r="Q117" s="375" t="s">
        <v>216</v>
      </c>
      <c r="R117" s="375" t="s">
        <v>7</v>
      </c>
      <c r="S117" s="376"/>
      <c r="T117" s="375" t="s">
        <v>216</v>
      </c>
      <c r="U117" s="375" t="s">
        <v>3</v>
      </c>
      <c r="V117" s="376"/>
      <c r="W117" s="375" t="s">
        <v>216</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44622.708333333059</v>
      </c>
      <c r="BZ117" s="387">
        <f ca="1">OFFSET(TblImps[[#This Row],[Servertime]],-1,0)+1/24</f>
        <v>44622.708333333059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44622.749999999724</v>
      </c>
      <c r="M118" s="74">
        <f>IF(ISERROR(TblImps[[#This Row],[algorithm]]),0,TblImps[[#This Row],[algorithm]]*1)</f>
        <v>0</v>
      </c>
      <c r="N118" s="113">
        <f ca="1">TblImps[[#This Row],[Land]]</f>
        <v>250</v>
      </c>
      <c r="O118" s="375" t="s">
        <v>4</v>
      </c>
      <c r="P118" s="376"/>
      <c r="Q118" s="375" t="s">
        <v>216</v>
      </c>
      <c r="R118" s="375" t="s">
        <v>7</v>
      </c>
      <c r="S118" s="376"/>
      <c r="T118" s="375" t="s">
        <v>216</v>
      </c>
      <c r="U118" s="375" t="s">
        <v>3</v>
      </c>
      <c r="V118" s="376"/>
      <c r="W118" s="375" t="s">
        <v>216</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44622.749999999724</v>
      </c>
      <c r="BZ118" s="387">
        <f ca="1">OFFSET(TblImps[[#This Row],[Servertime]],-1,0)+1/24</f>
        <v>44622.749999999724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44622.791666666388</v>
      </c>
      <c r="M119" s="74">
        <f>IF(ISERROR(TblImps[[#This Row],[algorithm]]),0,TblImps[[#This Row],[algorithm]]*1)</f>
        <v>0</v>
      </c>
      <c r="N119" s="113">
        <f ca="1">TblImps[[#This Row],[Land]]</f>
        <v>250</v>
      </c>
      <c r="O119" s="375" t="s">
        <v>4</v>
      </c>
      <c r="P119" s="376"/>
      <c r="Q119" s="375" t="s">
        <v>216</v>
      </c>
      <c r="R119" s="375" t="s">
        <v>7</v>
      </c>
      <c r="S119" s="376"/>
      <c r="T119" s="375" t="s">
        <v>216</v>
      </c>
      <c r="U119" s="375" t="s">
        <v>3</v>
      </c>
      <c r="V119" s="376"/>
      <c r="W119" s="375" t="s">
        <v>216</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44622.791666666388</v>
      </c>
      <c r="BZ119" s="387">
        <f ca="1">OFFSET(TblImps[[#This Row],[Servertime]],-1,0)+1/24</f>
        <v>44622.791666666388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44622.833333333052</v>
      </c>
      <c r="M120" s="74">
        <f>IF(ISERROR(TblImps[[#This Row],[algorithm]]),0,TblImps[[#This Row],[algorithm]]*1)</f>
        <v>0</v>
      </c>
      <c r="N120" s="113">
        <f ca="1">TblImps[[#This Row],[Land]]</f>
        <v>250</v>
      </c>
      <c r="O120" s="375" t="s">
        <v>4</v>
      </c>
      <c r="P120" s="376"/>
      <c r="Q120" s="375" t="s">
        <v>216</v>
      </c>
      <c r="R120" s="375" t="s">
        <v>7</v>
      </c>
      <c r="S120" s="376"/>
      <c r="T120" s="375" t="s">
        <v>216</v>
      </c>
      <c r="U120" s="375" t="s">
        <v>3</v>
      </c>
      <c r="V120" s="376"/>
      <c r="W120" s="375" t="s">
        <v>216</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44622.833333333052</v>
      </c>
      <c r="BZ120" s="387">
        <f ca="1">OFFSET(TblImps[[#This Row],[Servertime]],-1,0)+1/24</f>
        <v>44622.833333333052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44622.874999999716</v>
      </c>
      <c r="M121" s="74">
        <f>IF(ISERROR(TblImps[[#This Row],[algorithm]]),0,TblImps[[#This Row],[algorithm]]*1)</f>
        <v>0</v>
      </c>
      <c r="N121" s="113">
        <f ca="1">TblImps[[#This Row],[Land]]</f>
        <v>250</v>
      </c>
      <c r="O121" s="375" t="s">
        <v>4</v>
      </c>
      <c r="P121" s="376"/>
      <c r="Q121" s="375" t="s">
        <v>216</v>
      </c>
      <c r="R121" s="375" t="s">
        <v>7</v>
      </c>
      <c r="S121" s="376"/>
      <c r="T121" s="375" t="s">
        <v>216</v>
      </c>
      <c r="U121" s="375" t="s">
        <v>3</v>
      </c>
      <c r="V121" s="376"/>
      <c r="W121" s="375" t="s">
        <v>216</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44622.874999999716</v>
      </c>
      <c r="BZ121" s="387">
        <f ca="1">OFFSET(TblImps[[#This Row],[Servertime]],-1,0)+1/24</f>
        <v>44622.874999999716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44622.91666666638</v>
      </c>
      <c r="M122" s="74">
        <f>IF(ISERROR(TblImps[[#This Row],[algorithm]]),0,TblImps[[#This Row],[algorithm]]*1)</f>
        <v>0</v>
      </c>
      <c r="N122" s="113">
        <f ca="1">TblImps[[#This Row],[Land]]</f>
        <v>250</v>
      </c>
      <c r="O122" s="375" t="s">
        <v>4</v>
      </c>
      <c r="P122" s="376"/>
      <c r="Q122" s="375" t="s">
        <v>216</v>
      </c>
      <c r="R122" s="375" t="s">
        <v>7</v>
      </c>
      <c r="S122" s="376"/>
      <c r="T122" s="375" t="s">
        <v>216</v>
      </c>
      <c r="U122" s="375" t="s">
        <v>3</v>
      </c>
      <c r="V122" s="376"/>
      <c r="W122" s="375" t="s">
        <v>216</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44622.91666666638</v>
      </c>
      <c r="BZ122" s="387">
        <f ca="1">OFFSET(TblImps[[#This Row],[Servertime]],-1,0)+1/24</f>
        <v>44622.91666666638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44622.958333333045</v>
      </c>
      <c r="M123" s="74">
        <f>IF(ISERROR(TblImps[[#This Row],[algorithm]]),0,TblImps[[#This Row],[algorithm]]*1)</f>
        <v>0</v>
      </c>
      <c r="N123" s="113">
        <f ca="1">TblImps[[#This Row],[Land]]</f>
        <v>250</v>
      </c>
      <c r="O123" s="375" t="s">
        <v>4</v>
      </c>
      <c r="P123" s="376"/>
      <c r="Q123" s="375" t="s">
        <v>216</v>
      </c>
      <c r="R123" s="375" t="s">
        <v>7</v>
      </c>
      <c r="S123" s="376"/>
      <c r="T123" s="375" t="s">
        <v>216</v>
      </c>
      <c r="U123" s="375" t="s">
        <v>3</v>
      </c>
      <c r="V123" s="376"/>
      <c r="W123" s="375" t="s">
        <v>216</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44622.958333333045</v>
      </c>
      <c r="BZ123" s="387">
        <f ca="1">OFFSET(TblImps[[#This Row],[Servertime]],-1,0)+1/24</f>
        <v>44622.958333333045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44622.999999999709</v>
      </c>
      <c r="M124" s="74">
        <f>IF(ISERROR(TblImps[[#This Row],[algorithm]]),0,TblImps[[#This Row],[algorithm]]*1)</f>
        <v>0</v>
      </c>
      <c r="N124" s="113">
        <f ca="1">TblImps[[#This Row],[Land]]</f>
        <v>250</v>
      </c>
      <c r="O124" s="375" t="s">
        <v>4</v>
      </c>
      <c r="P124" s="376"/>
      <c r="Q124" s="375" t="s">
        <v>216</v>
      </c>
      <c r="R124" s="375" t="s">
        <v>7</v>
      </c>
      <c r="S124" s="376"/>
      <c r="T124" s="375" t="s">
        <v>216</v>
      </c>
      <c r="U124" s="375" t="s">
        <v>3</v>
      </c>
      <c r="V124" s="376"/>
      <c r="W124" s="375" t="s">
        <v>216</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44622.999999999709</v>
      </c>
      <c r="BZ124" s="387">
        <f ca="1">OFFSET(TblImps[[#This Row],[Servertime]],-1,0)+1/24</f>
        <v>44622.999999999709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44623.041666666373</v>
      </c>
      <c r="M125" s="74">
        <f>IF(ISERROR(TblImps[[#This Row],[algorithm]]),0,TblImps[[#This Row],[algorithm]]*1)</f>
        <v>0</v>
      </c>
      <c r="N125" s="113">
        <f ca="1">TblImps[[#This Row],[Land]]</f>
        <v>250</v>
      </c>
      <c r="O125" s="375" t="s">
        <v>4</v>
      </c>
      <c r="P125" s="376"/>
      <c r="Q125" s="375" t="s">
        <v>216</v>
      </c>
      <c r="R125" s="375" t="s">
        <v>7</v>
      </c>
      <c r="S125" s="376"/>
      <c r="T125" s="375" t="s">
        <v>216</v>
      </c>
      <c r="U125" s="375" t="s">
        <v>3</v>
      </c>
      <c r="V125" s="376"/>
      <c r="W125" s="375" t="s">
        <v>216</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44623.041666666373</v>
      </c>
      <c r="BZ125" s="387">
        <f ca="1">OFFSET(TblImps[[#This Row],[Servertime]],-1,0)+1/24</f>
        <v>44623.041666666373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44623.083333333037</v>
      </c>
      <c r="M126" s="74">
        <f>IF(ISERROR(TblImps[[#This Row],[algorithm]]),0,TblImps[[#This Row],[algorithm]]*1)</f>
        <v>0</v>
      </c>
      <c r="N126" s="113">
        <f ca="1">TblImps[[#This Row],[Land]]</f>
        <v>250</v>
      </c>
      <c r="O126" s="375" t="s">
        <v>4</v>
      </c>
      <c r="P126" s="376"/>
      <c r="Q126" s="375" t="s">
        <v>216</v>
      </c>
      <c r="R126" s="375" t="s">
        <v>7</v>
      </c>
      <c r="S126" s="376"/>
      <c r="T126" s="375" t="s">
        <v>216</v>
      </c>
      <c r="U126" s="375" t="s">
        <v>3</v>
      </c>
      <c r="V126" s="376"/>
      <c r="W126" s="375" t="s">
        <v>216</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44623.083333333037</v>
      </c>
      <c r="BZ126" s="387">
        <f ca="1">OFFSET(TblImps[[#This Row],[Servertime]],-1,0)+1/24</f>
        <v>44623.083333333037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44623.124999999702</v>
      </c>
      <c r="M127" s="74">
        <f>IF(ISERROR(TblImps[[#This Row],[algorithm]]),0,TblImps[[#This Row],[algorithm]]*1)</f>
        <v>0</v>
      </c>
      <c r="N127" s="113">
        <f ca="1">TblImps[[#This Row],[Land]]</f>
        <v>250</v>
      </c>
      <c r="O127" s="375" t="s">
        <v>4</v>
      </c>
      <c r="P127" s="376"/>
      <c r="Q127" s="375" t="s">
        <v>216</v>
      </c>
      <c r="R127" s="375" t="s">
        <v>7</v>
      </c>
      <c r="S127" s="376"/>
      <c r="T127" s="375" t="s">
        <v>216</v>
      </c>
      <c r="U127" s="375" t="s">
        <v>3</v>
      </c>
      <c r="V127" s="376"/>
      <c r="W127" s="375" t="s">
        <v>216</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44623.124999999702</v>
      </c>
      <c r="BZ127" s="387">
        <f ca="1">OFFSET(TblImps[[#This Row],[Servertime]],-1,0)+1/24</f>
        <v>44623.124999999702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44623.166666666366</v>
      </c>
      <c r="M128" s="74">
        <f>IF(ISERROR(TblImps[[#This Row],[algorithm]]),0,TblImps[[#This Row],[algorithm]]*1)</f>
        <v>0</v>
      </c>
      <c r="N128" s="113">
        <f ca="1">TblImps[[#This Row],[Land]]</f>
        <v>250</v>
      </c>
      <c r="O128" s="375" t="s">
        <v>4</v>
      </c>
      <c r="P128" s="376"/>
      <c r="Q128" s="375" t="s">
        <v>216</v>
      </c>
      <c r="R128" s="375" t="s">
        <v>7</v>
      </c>
      <c r="S128" s="376"/>
      <c r="T128" s="375" t="s">
        <v>216</v>
      </c>
      <c r="U128" s="375" t="s">
        <v>3</v>
      </c>
      <c r="V128" s="376"/>
      <c r="W128" s="375" t="s">
        <v>216</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44623.166666666366</v>
      </c>
      <c r="BZ128" s="387">
        <f ca="1">OFFSET(TblImps[[#This Row],[Servertime]],-1,0)+1/24</f>
        <v>44623.166666666366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44623.20833333303</v>
      </c>
      <c r="M129" s="74">
        <f>IF(ISERROR(TblImps[[#This Row],[algorithm]]),0,TblImps[[#This Row],[algorithm]]*1)</f>
        <v>0</v>
      </c>
      <c r="N129" s="113">
        <f ca="1">TblImps[[#This Row],[Land]]</f>
        <v>250</v>
      </c>
      <c r="O129" s="375" t="s">
        <v>4</v>
      </c>
      <c r="P129" s="376"/>
      <c r="Q129" s="375" t="s">
        <v>216</v>
      </c>
      <c r="R129" s="375" t="s">
        <v>7</v>
      </c>
      <c r="S129" s="376"/>
      <c r="T129" s="375" t="s">
        <v>216</v>
      </c>
      <c r="U129" s="375" t="s">
        <v>3</v>
      </c>
      <c r="V129" s="376"/>
      <c r="W129" s="375" t="s">
        <v>216</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44623.20833333303</v>
      </c>
      <c r="BZ129" s="387">
        <f ca="1">OFFSET(TblImps[[#This Row],[Servertime]],-1,0)+1/24</f>
        <v>44623.20833333303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44623.249999999694</v>
      </c>
      <c r="M130" s="74">
        <f>IF(ISERROR(TblImps[[#This Row],[algorithm]]),0,TblImps[[#This Row],[algorithm]]*1)</f>
        <v>0</v>
      </c>
      <c r="N130" s="113">
        <f ca="1">TblImps[[#This Row],[Land]]</f>
        <v>250</v>
      </c>
      <c r="O130" s="375" t="s">
        <v>4</v>
      </c>
      <c r="P130" s="376"/>
      <c r="Q130" s="375" t="s">
        <v>216</v>
      </c>
      <c r="R130" s="375" t="s">
        <v>7</v>
      </c>
      <c r="S130" s="376"/>
      <c r="T130" s="375" t="s">
        <v>216</v>
      </c>
      <c r="U130" s="375" t="s">
        <v>3</v>
      </c>
      <c r="V130" s="376"/>
      <c r="W130" s="375" t="s">
        <v>216</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44623.249999999694</v>
      </c>
      <c r="BZ130" s="387">
        <f ca="1">OFFSET(TblImps[[#This Row],[Servertime]],-1,0)+1/24</f>
        <v>44623.249999999694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44623.291666666359</v>
      </c>
      <c r="M131" s="74">
        <f>IF(ISERROR(TblImps[[#This Row],[algorithm]]),0,TblImps[[#This Row],[algorithm]]*1)</f>
        <v>0</v>
      </c>
      <c r="N131" s="113">
        <f ca="1">TblImps[[#This Row],[Land]]</f>
        <v>250</v>
      </c>
      <c r="O131" s="375" t="s">
        <v>4</v>
      </c>
      <c r="P131" s="376"/>
      <c r="Q131" s="375" t="s">
        <v>216</v>
      </c>
      <c r="R131" s="375" t="s">
        <v>7</v>
      </c>
      <c r="S131" s="376"/>
      <c r="T131" s="375" t="s">
        <v>216</v>
      </c>
      <c r="U131" s="375" t="s">
        <v>3</v>
      </c>
      <c r="V131" s="376"/>
      <c r="W131" s="375" t="s">
        <v>216</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44623.291666666359</v>
      </c>
      <c r="BZ131" s="387">
        <f ca="1">OFFSET(TblImps[[#This Row],[Servertime]],-1,0)+1/24</f>
        <v>44623.291666666359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44623.333333333023</v>
      </c>
      <c r="M132" s="74">
        <f>IF(ISERROR(TblImps[[#This Row],[algorithm]]),0,TblImps[[#This Row],[algorithm]]*1)</f>
        <v>0</v>
      </c>
      <c r="N132" s="113">
        <f ca="1">TblImps[[#This Row],[Land]]</f>
        <v>250</v>
      </c>
      <c r="O132" s="375" t="s">
        <v>4</v>
      </c>
      <c r="P132" s="376"/>
      <c r="Q132" s="375" t="s">
        <v>216</v>
      </c>
      <c r="R132" s="375" t="s">
        <v>7</v>
      </c>
      <c r="S132" s="376"/>
      <c r="T132" s="375" t="s">
        <v>216</v>
      </c>
      <c r="U132" s="375" t="s">
        <v>3</v>
      </c>
      <c r="V132" s="376"/>
      <c r="W132" s="375" t="s">
        <v>216</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44623.333333333023</v>
      </c>
      <c r="BZ132" s="387">
        <f ca="1">OFFSET(TblImps[[#This Row],[Servertime]],-1,0)+1/24</f>
        <v>44623.333333333023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44623.374999999687</v>
      </c>
      <c r="M133" s="74">
        <f>IF(ISERROR(TblImps[[#This Row],[algorithm]]),0,TblImps[[#This Row],[algorithm]]*1)</f>
        <v>0</v>
      </c>
      <c r="N133" s="113">
        <f ca="1">TblImps[[#This Row],[Land]]</f>
        <v>250</v>
      </c>
      <c r="O133" s="375" t="s">
        <v>4</v>
      </c>
      <c r="P133" s="376"/>
      <c r="Q133" s="375" t="s">
        <v>216</v>
      </c>
      <c r="R133" s="375" t="s">
        <v>7</v>
      </c>
      <c r="S133" s="376"/>
      <c r="T133" s="375" t="s">
        <v>216</v>
      </c>
      <c r="U133" s="375" t="s">
        <v>3</v>
      </c>
      <c r="V133" s="376"/>
      <c r="W133" s="375" t="s">
        <v>216</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44623.374999999687</v>
      </c>
      <c r="BZ133" s="387">
        <f ca="1">OFFSET(TblImps[[#This Row],[Servertime]],-1,0)+1/24</f>
        <v>44623.374999999687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44623.416666666351</v>
      </c>
      <c r="M134" s="74">
        <f>IF(ISERROR(TblImps[[#This Row],[algorithm]]),0,TblImps[[#This Row],[algorithm]]*1)</f>
        <v>0</v>
      </c>
      <c r="N134" s="113">
        <f ca="1">TblImps[[#This Row],[Land]]</f>
        <v>250</v>
      </c>
      <c r="O134" s="375" t="s">
        <v>4</v>
      </c>
      <c r="P134" s="376"/>
      <c r="Q134" s="375" t="s">
        <v>216</v>
      </c>
      <c r="R134" s="375" t="s">
        <v>7</v>
      </c>
      <c r="S134" s="376"/>
      <c r="T134" s="375" t="s">
        <v>216</v>
      </c>
      <c r="U134" s="375" t="s">
        <v>3</v>
      </c>
      <c r="V134" s="376"/>
      <c r="W134" s="375" t="s">
        <v>216</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44623.416666666351</v>
      </c>
      <c r="BZ134" s="387">
        <f ca="1">OFFSET(TblImps[[#This Row],[Servertime]],-1,0)+1/24</f>
        <v>44623.416666666351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44623.458333333016</v>
      </c>
      <c r="M135" s="74">
        <f>IF(ISERROR(TblImps[[#This Row],[algorithm]]),0,TblImps[[#This Row],[algorithm]]*1)</f>
        <v>0</v>
      </c>
      <c r="N135" s="113">
        <f ca="1">TblImps[[#This Row],[Land]]</f>
        <v>250</v>
      </c>
      <c r="O135" s="375" t="s">
        <v>4</v>
      </c>
      <c r="P135" s="376"/>
      <c r="Q135" s="375" t="s">
        <v>216</v>
      </c>
      <c r="R135" s="375" t="s">
        <v>7</v>
      </c>
      <c r="S135" s="376"/>
      <c r="T135" s="375" t="s">
        <v>216</v>
      </c>
      <c r="U135" s="375" t="s">
        <v>3</v>
      </c>
      <c r="V135" s="376"/>
      <c r="W135" s="375" t="s">
        <v>216</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44623.458333333016</v>
      </c>
      <c r="BZ135" s="387">
        <f ca="1">OFFSET(TblImps[[#This Row],[Servertime]],-1,0)+1/24</f>
        <v>44623.458333333016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44623.49999999968</v>
      </c>
      <c r="M136" s="74">
        <f>IF(ISERROR(TblImps[[#This Row],[algorithm]]),0,TblImps[[#This Row],[algorithm]]*1)</f>
        <v>0</v>
      </c>
      <c r="N136" s="113">
        <f ca="1">TblImps[[#This Row],[Land]]</f>
        <v>250</v>
      </c>
      <c r="O136" s="375" t="s">
        <v>4</v>
      </c>
      <c r="P136" s="376"/>
      <c r="Q136" s="375" t="s">
        <v>216</v>
      </c>
      <c r="R136" s="375" t="s">
        <v>7</v>
      </c>
      <c r="S136" s="376"/>
      <c r="T136" s="375" t="s">
        <v>216</v>
      </c>
      <c r="U136" s="375" t="s">
        <v>3</v>
      </c>
      <c r="V136" s="376"/>
      <c r="W136" s="375" t="s">
        <v>216</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44623.49999999968</v>
      </c>
      <c r="BZ136" s="387">
        <f ca="1">OFFSET(TblImps[[#This Row],[Servertime]],-1,0)+1/24</f>
        <v>44623.49999999968</v>
      </c>
      <c r="CA136" s="141"/>
      <c r="CB136" s="385"/>
      <c r="CC136" s="385"/>
    </row>
    <row r="1269" spans="2:23" x14ac:dyDescent="0.2">
      <c r="B1269" s="591" t="s">
        <v>321</v>
      </c>
      <c r="C1269" s="547"/>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479</v>
      </c>
      <c r="P16" s="42"/>
    </row>
    <row r="27" spans="8:10" ht="12.75" customHeight="1" x14ac:dyDescent="0.2">
      <c r="J27" s="14"/>
    </row>
    <row r="28" spans="8:10" x14ac:dyDescent="0.2">
      <c r="H28" s="30" t="s">
        <v>479</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262</v>
      </c>
      <c r="C2" s="44" t="s">
        <v>1029</v>
      </c>
      <c r="D2" s="44" t="s">
        <v>960</v>
      </c>
      <c r="E2" s="44" t="s">
        <v>1031</v>
      </c>
    </row>
    <row r="3" spans="2:5" ht="15.75" x14ac:dyDescent="0.25">
      <c r="B3" s="43" t="s">
        <v>1008</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1009</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1011</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1010</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1012</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1013</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1014</v>
      </c>
      <c r="C9" s="46" t="s">
        <v>353</v>
      </c>
      <c r="D9" s="43">
        <f>_xlfn.IFNA(INDEX(TblConstr[],MATCH(Log!$I$28,TblConstr[Hour],0),MATCH(TblStats[[#This Row],[Abbr]],TblConstr[#Headers],0)),0)</f>
        <v>0</v>
      </c>
      <c r="E9" s="47" t="e">
        <f>TblStats[[#This Row],[Number]]/INDEX(TblConstr[[Hour]:[Land]],MATCH(Log!$I$28,TblConstr[Hour],0),6)</f>
        <v>#N/A</v>
      </c>
    </row>
    <row r="10" spans="2:5" ht="15.75" x14ac:dyDescent="0.25">
      <c r="B10" s="43" t="s">
        <v>1015</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1016</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1017</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1018</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1019</v>
      </c>
      <c r="C14" s="46" t="s">
        <v>355</v>
      </c>
      <c r="D14" s="43">
        <f>_xlfn.IFNA(INDEX(TblConstr[],MATCH(Log!$I$28,TblConstr[Hour],0),MATCH(TblStats[[#This Row],[Abbr]],TblConstr[#Headers],0)),0)</f>
        <v>0</v>
      </c>
      <c r="E14" s="47" t="e">
        <f>TblStats[[#This Row],[Number]]/INDEX(TblConstr[[Hour]:[Land]],MATCH(Log!$I$28,TblConstr[Hour],0),6)</f>
        <v>#N/A</v>
      </c>
    </row>
    <row r="15" spans="2:5" ht="15.75" x14ac:dyDescent="0.25">
      <c r="B15" s="43" t="s">
        <v>1020</v>
      </c>
      <c r="C15" s="46" t="s">
        <v>358</v>
      </c>
      <c r="D15" s="43">
        <f>_xlfn.IFNA(INDEX(TblConstr[],MATCH(Log!$I$28,TblConstr[Hour],0),MATCH(TblStats[[#This Row],[Abbr]],TblConstr[#Headers],0)),0)</f>
        <v>0</v>
      </c>
      <c r="E15" s="47" t="e">
        <f>TblStats[[#This Row],[Number]]/INDEX(TblConstr[[Hour]:[Land]],MATCH(Log!$I$28,TblConstr[Hour],0),6)</f>
        <v>#N/A</v>
      </c>
    </row>
    <row r="16" spans="2:5" ht="15.75" x14ac:dyDescent="0.25">
      <c r="B16" s="43" t="s">
        <v>1021</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1022</v>
      </c>
      <c r="C17" s="46" t="s">
        <v>356</v>
      </c>
      <c r="D17" s="43">
        <f>_xlfn.IFNA(INDEX(TblConstr[],MATCH(Log!$I$28,TblConstr[Hour],0),MATCH(TblStats[[#This Row],[Abbr]],TblConstr[#Headers],0)),0)</f>
        <v>0</v>
      </c>
      <c r="E17" s="47" t="e">
        <f>TblStats[[#This Row],[Number]]/INDEX(TblConstr[[Hour]:[Land]],MATCH(Log!$I$28,TblConstr[Hour],0),6)</f>
        <v>#N/A</v>
      </c>
    </row>
    <row r="18" spans="2:12" ht="15.75" x14ac:dyDescent="0.25">
      <c r="B18" s="43" t="s">
        <v>1023</v>
      </c>
      <c r="C18" s="46" t="s">
        <v>302</v>
      </c>
      <c r="D18" s="43">
        <f>_xlfn.IFNA(INDEX(TblConstr[],MATCH(Log!$I$28,TblConstr[Hour],0),MATCH(TblStats[[#This Row],[Abbr]],TblConstr[#Headers],0)),0)</f>
        <v>0</v>
      </c>
      <c r="E18" s="47" t="e">
        <f>TblStats[[#This Row],[Number]]/INDEX(TblConstr[[Hour]:[Land]],MATCH(Log!$I$28,TblConstr[Hour],0),6)</f>
        <v>#N/A</v>
      </c>
    </row>
    <row r="19" spans="2:12" ht="15.75" x14ac:dyDescent="0.25">
      <c r="B19" s="43" t="s">
        <v>1024</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1025</v>
      </c>
      <c r="C20" s="46" t="s">
        <v>376</v>
      </c>
      <c r="D20" s="43">
        <f>_xlfn.IFNA(INDEX(TblConstr[],MATCH(Log!$I$28,TblConstr[Hour],0),MATCH(TblStats[[#This Row],[Abbr]],TblConstr[#Headers],0)),0)</f>
        <v>0</v>
      </c>
      <c r="E20" s="47" t="e">
        <f>TblStats[[#This Row],[Number]]/INDEX(TblConstr[[Hour]:[Land]],MATCH(Log!$I$28,TblConstr[Hour],0),6)</f>
        <v>#N/A</v>
      </c>
    </row>
    <row r="21" spans="2:12" ht="15.75" x14ac:dyDescent="0.25">
      <c r="B21" s="43" t="s">
        <v>1026</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1027</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1028</v>
      </c>
      <c r="C23" s="45" t="s">
        <v>1030</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1007</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546</v>
      </c>
      <c r="B11" s="97">
        <v>25</v>
      </c>
      <c r="C11" s="97" t="s">
        <v>8</v>
      </c>
    </row>
    <row r="12" spans="1:6" x14ac:dyDescent="0.2">
      <c r="A12" s="401" t="s">
        <v>67</v>
      </c>
      <c r="B12" s="402">
        <v>1.75</v>
      </c>
      <c r="C12" s="97" t="s">
        <v>519</v>
      </c>
      <c r="D12" s="403">
        <v>0.35</v>
      </c>
      <c r="E12" s="97" t="s">
        <v>443</v>
      </c>
    </row>
    <row r="13" spans="1:6" x14ac:dyDescent="0.2">
      <c r="A13" s="401" t="s">
        <v>65</v>
      </c>
      <c r="B13" s="402">
        <v>1.75</v>
      </c>
      <c r="C13" s="97" t="s">
        <v>520</v>
      </c>
      <c r="D13" s="403">
        <v>0.35</v>
      </c>
      <c r="E13" s="97" t="s">
        <v>443</v>
      </c>
    </row>
    <row r="14" spans="1:6" x14ac:dyDescent="0.2">
      <c r="A14" s="401" t="s">
        <v>488</v>
      </c>
      <c r="B14" s="404">
        <v>0</v>
      </c>
      <c r="C14" s="97" t="s">
        <v>490</v>
      </c>
      <c r="D14" s="405"/>
      <c r="F14" s="403"/>
    </row>
    <row r="15" spans="1:6" x14ac:dyDescent="0.2">
      <c r="B15" s="404">
        <v>3.5</v>
      </c>
      <c r="C15" s="97" t="s">
        <v>491</v>
      </c>
      <c r="D15" s="406">
        <v>0.35</v>
      </c>
      <c r="E15" s="97" t="s">
        <v>443</v>
      </c>
      <c r="F15" s="403"/>
    </row>
    <row r="16" spans="1:6" x14ac:dyDescent="0.2">
      <c r="A16" s="401" t="s">
        <v>485</v>
      </c>
      <c r="B16" s="404">
        <v>0</v>
      </c>
      <c r="C16" s="97" t="s">
        <v>493</v>
      </c>
      <c r="D16" s="406">
        <v>0</v>
      </c>
      <c r="E16" s="97" t="s">
        <v>443</v>
      </c>
      <c r="F16" s="403"/>
    </row>
    <row r="17" spans="1:19" x14ac:dyDescent="0.2">
      <c r="B17" s="404">
        <v>3.5</v>
      </c>
      <c r="C17" s="97" t="s">
        <v>492</v>
      </c>
      <c r="D17" s="406">
        <v>0.35</v>
      </c>
      <c r="E17" s="97" t="s">
        <v>443</v>
      </c>
      <c r="F17" s="403"/>
    </row>
    <row r="18" spans="1:19" x14ac:dyDescent="0.2">
      <c r="B18" s="404">
        <v>15</v>
      </c>
      <c r="C18" s="97" t="s">
        <v>13</v>
      </c>
      <c r="D18" s="406"/>
      <c r="F18" s="403"/>
    </row>
    <row r="19" spans="1:19" x14ac:dyDescent="0.2">
      <c r="A19" s="401" t="s">
        <v>189</v>
      </c>
      <c r="B19" s="404">
        <v>2</v>
      </c>
      <c r="C19" s="97" t="s">
        <v>444</v>
      </c>
      <c r="D19" s="403">
        <v>0.3</v>
      </c>
      <c r="E19" s="97" t="s">
        <v>443</v>
      </c>
    </row>
    <row r="20" spans="1:19" x14ac:dyDescent="0.2">
      <c r="A20" s="401" t="s">
        <v>459</v>
      </c>
      <c r="B20" s="404">
        <v>2.75</v>
      </c>
      <c r="C20" s="97" t="s">
        <v>494</v>
      </c>
    </row>
    <row r="21" spans="1:19" x14ac:dyDescent="0.2">
      <c r="A21" s="401" t="s">
        <v>460</v>
      </c>
      <c r="B21" s="407">
        <v>4</v>
      </c>
      <c r="C21" s="97" t="s">
        <v>461</v>
      </c>
      <c r="D21" s="403">
        <v>0.6</v>
      </c>
      <c r="E21" s="97" t="s">
        <v>443</v>
      </c>
    </row>
    <row r="22" spans="1:19" x14ac:dyDescent="0.2">
      <c r="B22" s="407">
        <v>4</v>
      </c>
      <c r="C22" s="97" t="s">
        <v>462</v>
      </c>
      <c r="D22" s="403">
        <v>0.6</v>
      </c>
      <c r="E22" s="97" t="s">
        <v>443</v>
      </c>
    </row>
    <row r="23" spans="1:19" x14ac:dyDescent="0.2">
      <c r="A23" s="401" t="s">
        <v>1099</v>
      </c>
      <c r="B23" s="407"/>
      <c r="C23" s="97" t="s">
        <v>1100</v>
      </c>
      <c r="D23" s="403">
        <v>0.5</v>
      </c>
      <c r="E23" s="97" t="s">
        <v>443</v>
      </c>
    </row>
    <row r="24" spans="1:19" x14ac:dyDescent="0.2">
      <c r="A24" s="400" t="s">
        <v>80</v>
      </c>
    </row>
    <row r="25" spans="1:19" s="49" customFormat="1" x14ac:dyDescent="0.2">
      <c r="A25" s="408" t="s">
        <v>72</v>
      </c>
      <c r="B25" s="408" t="s">
        <v>71</v>
      </c>
      <c r="C25" s="408" t="s">
        <v>70</v>
      </c>
      <c r="D25" s="408" t="s">
        <v>69</v>
      </c>
      <c r="E25" s="408" t="s">
        <v>68</v>
      </c>
      <c r="F25" s="409" t="s">
        <v>63</v>
      </c>
      <c r="G25" s="409" t="s">
        <v>353</v>
      </c>
      <c r="H25" s="410" t="s">
        <v>64</v>
      </c>
      <c r="I25" s="410" t="s">
        <v>65</v>
      </c>
      <c r="J25" s="411" t="s">
        <v>66</v>
      </c>
      <c r="K25" s="411" t="s">
        <v>67</v>
      </c>
      <c r="L25" s="411" t="s">
        <v>355</v>
      </c>
      <c r="M25" s="412" t="s">
        <v>358</v>
      </c>
      <c r="N25" s="413" t="s">
        <v>74</v>
      </c>
      <c r="O25" s="413" t="s">
        <v>356</v>
      </c>
      <c r="P25" s="413" t="s">
        <v>517</v>
      </c>
      <c r="Q25" s="414" t="s">
        <v>75</v>
      </c>
      <c r="R25" s="414" t="s">
        <v>376</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182</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239</v>
      </c>
      <c r="E32" s="6"/>
      <c r="F32" s="6"/>
      <c r="G32" s="6"/>
      <c r="H32" s="6"/>
      <c r="I32" s="6"/>
      <c r="J32" s="6"/>
      <c r="K32" s="6"/>
      <c r="L32" s="6" t="s">
        <v>401</v>
      </c>
      <c r="M32" s="6"/>
      <c r="N32" s="6"/>
      <c r="O32" s="6"/>
      <c r="P32" s="6"/>
      <c r="Q32" s="6"/>
      <c r="R32" s="6"/>
      <c r="S32" s="6"/>
    </row>
    <row r="33" spans="1:16" x14ac:dyDescent="0.2">
      <c r="A33" s="401" t="s">
        <v>21</v>
      </c>
      <c r="B33" s="97">
        <f>HLOOKUP(1,E33:J37,2)</f>
        <v>1300</v>
      </c>
      <c r="D33" s="97" t="s">
        <v>442</v>
      </c>
      <c r="E33" s="97">
        <v>1</v>
      </c>
      <c r="F33" s="97">
        <v>2</v>
      </c>
      <c r="G33" s="97">
        <v>3</v>
      </c>
      <c r="H33" s="97">
        <v>4</v>
      </c>
      <c r="I33" s="97">
        <v>5</v>
      </c>
      <c r="J33" s="97">
        <v>6</v>
      </c>
      <c r="L33" s="97" t="s">
        <v>391</v>
      </c>
      <c r="M33" s="403">
        <v>0.1</v>
      </c>
      <c r="N33" s="97" t="s">
        <v>402</v>
      </c>
    </row>
    <row r="34" spans="1:16" x14ac:dyDescent="0.2">
      <c r="A34" s="401" t="s">
        <v>24</v>
      </c>
      <c r="B34" s="97">
        <v>100</v>
      </c>
      <c r="D34" s="97" t="s">
        <v>21</v>
      </c>
      <c r="E34" s="154">
        <v>1300</v>
      </c>
      <c r="F34" s="154">
        <v>1390</v>
      </c>
      <c r="G34" s="154">
        <v>1480</v>
      </c>
      <c r="H34" s="154">
        <v>1570</v>
      </c>
      <c r="I34" s="154">
        <v>1660</v>
      </c>
      <c r="J34" s="154">
        <v>1750</v>
      </c>
      <c r="K34" s="154"/>
      <c r="M34" s="403">
        <v>0.05</v>
      </c>
      <c r="N34" s="97" t="s">
        <v>403</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404</v>
      </c>
    </row>
    <row r="36" spans="1:16" x14ac:dyDescent="0.2">
      <c r="A36" s="401" t="str">
        <f>Overview!$A23</f>
        <v>Archer</v>
      </c>
      <c r="B36" s="97">
        <v>150</v>
      </c>
      <c r="D36" s="97" t="s">
        <v>5</v>
      </c>
      <c r="E36" s="154">
        <v>15000</v>
      </c>
      <c r="F36" s="154">
        <v>16000</v>
      </c>
      <c r="G36" s="154">
        <v>17000</v>
      </c>
      <c r="H36" s="154">
        <v>18000</v>
      </c>
      <c r="I36" s="154">
        <v>19000</v>
      </c>
      <c r="J36" s="154">
        <v>20000</v>
      </c>
      <c r="L36" s="97" t="s">
        <v>181</v>
      </c>
      <c r="M36" s="403">
        <v>-0.05</v>
      </c>
      <c r="N36" s="97" t="s">
        <v>405</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406</v>
      </c>
    </row>
    <row r="38" spans="1:16" x14ac:dyDescent="0.2">
      <c r="A38" s="401" t="str">
        <f>Overview!$A25</f>
        <v>Cavalry</v>
      </c>
      <c r="B38" s="97">
        <v>0</v>
      </c>
      <c r="M38" s="403">
        <v>-0.1</v>
      </c>
      <c r="N38" s="97" t="s">
        <v>405</v>
      </c>
      <c r="O38" s="97">
        <v>-2</v>
      </c>
      <c r="P38" s="97" t="s">
        <v>406</v>
      </c>
    </row>
    <row r="39" spans="1:16" x14ac:dyDescent="0.2">
      <c r="A39" s="401" t="s">
        <v>25</v>
      </c>
      <c r="B39" s="97">
        <v>25</v>
      </c>
      <c r="D39" s="97" t="s">
        <v>375</v>
      </c>
      <c r="E39" s="154">
        <v>1</v>
      </c>
      <c r="F39" s="97">
        <v>2</v>
      </c>
      <c r="G39" s="97">
        <v>3</v>
      </c>
      <c r="H39" s="97">
        <v>4</v>
      </c>
      <c r="I39" s="97">
        <v>5</v>
      </c>
      <c r="J39" s="97">
        <v>6</v>
      </c>
      <c r="L39" s="97" t="s">
        <v>284</v>
      </c>
      <c r="M39" s="403">
        <v>-0.1</v>
      </c>
      <c r="N39" s="97" t="s">
        <v>407</v>
      </c>
    </row>
    <row r="40" spans="1:16" x14ac:dyDescent="0.2">
      <c r="A40" s="401" t="s">
        <v>26</v>
      </c>
      <c r="B40" s="97">
        <v>25</v>
      </c>
      <c r="D40" s="97" t="s">
        <v>21</v>
      </c>
      <c r="E40" s="97">
        <v>1200</v>
      </c>
      <c r="F40" s="97">
        <v>1325</v>
      </c>
      <c r="G40" s="97">
        <v>1450</v>
      </c>
      <c r="H40" s="97">
        <v>1575</v>
      </c>
      <c r="I40" s="97">
        <v>1700</v>
      </c>
      <c r="J40" s="97">
        <v>1825</v>
      </c>
      <c r="M40" s="403">
        <v>-0.1</v>
      </c>
      <c r="N40" s="97" t="s">
        <v>408</v>
      </c>
    </row>
    <row r="41" spans="1:16" x14ac:dyDescent="0.2">
      <c r="A41" s="401" t="s">
        <v>27</v>
      </c>
      <c r="B41" s="97">
        <v>0</v>
      </c>
      <c r="D41" s="97" t="s">
        <v>2</v>
      </c>
      <c r="E41" s="97">
        <v>100000</v>
      </c>
      <c r="F41" s="97">
        <v>104750</v>
      </c>
      <c r="G41" s="97">
        <v>109500</v>
      </c>
      <c r="H41" s="97">
        <v>114250</v>
      </c>
      <c r="I41" s="97">
        <v>119000</v>
      </c>
      <c r="J41" s="97">
        <v>123750</v>
      </c>
      <c r="M41" s="403">
        <v>0.02</v>
      </c>
      <c r="N41" s="97" t="s">
        <v>409</v>
      </c>
    </row>
    <row r="42" spans="1:16" x14ac:dyDescent="0.2">
      <c r="D42" s="97" t="s">
        <v>5</v>
      </c>
      <c r="E42" s="97">
        <v>15000</v>
      </c>
      <c r="F42" s="97">
        <v>16000</v>
      </c>
      <c r="G42" s="97">
        <v>17000</v>
      </c>
      <c r="H42" s="97">
        <v>18000</v>
      </c>
      <c r="I42" s="97">
        <v>19000</v>
      </c>
      <c r="J42" s="97">
        <v>20000</v>
      </c>
      <c r="L42" s="97" t="s">
        <v>22</v>
      </c>
      <c r="M42" s="403">
        <v>-0.1</v>
      </c>
      <c r="N42" s="97" t="s">
        <v>410</v>
      </c>
    </row>
    <row r="43" spans="1:16" x14ac:dyDescent="0.2">
      <c r="A43" s="400" t="s">
        <v>78</v>
      </c>
      <c r="D43" s="97" t="s">
        <v>7</v>
      </c>
      <c r="E43" s="97">
        <v>15000</v>
      </c>
      <c r="F43" s="97">
        <v>15450</v>
      </c>
      <c r="G43" s="97">
        <v>15900</v>
      </c>
      <c r="H43" s="97">
        <v>16350</v>
      </c>
      <c r="I43" s="97">
        <v>16800</v>
      </c>
      <c r="J43" s="97">
        <v>17250</v>
      </c>
      <c r="M43" s="403">
        <v>-0.1</v>
      </c>
      <c r="N43" s="97" t="s">
        <v>411</v>
      </c>
    </row>
    <row r="44" spans="1:16" x14ac:dyDescent="0.2">
      <c r="A44" s="401" t="s">
        <v>2</v>
      </c>
      <c r="B44" s="154">
        <f>HLOOKUP(1,E33:J37,3)</f>
        <v>100000</v>
      </c>
      <c r="C44" s="154"/>
      <c r="M44" s="403">
        <v>0.05</v>
      </c>
      <c r="N44" s="97" t="s">
        <v>299</v>
      </c>
    </row>
    <row r="45" spans="1:16" x14ac:dyDescent="0.2">
      <c r="A45" s="401" t="s">
        <v>5</v>
      </c>
      <c r="B45" s="154">
        <f>HLOOKUP(1,E33:J37,4)</f>
        <v>15000</v>
      </c>
      <c r="C45" s="154"/>
      <c r="D45" s="97" t="s">
        <v>447</v>
      </c>
      <c r="L45" s="97" t="s">
        <v>73</v>
      </c>
      <c r="M45" s="403">
        <v>-0.1</v>
      </c>
      <c r="N45" s="97" t="s">
        <v>412</v>
      </c>
    </row>
    <row r="46" spans="1:16" x14ac:dyDescent="0.2">
      <c r="A46" s="401" t="s">
        <v>81</v>
      </c>
      <c r="B46" s="154">
        <f>HLOOKUP(1,E33:J37,5)</f>
        <v>15000</v>
      </c>
      <c r="C46" s="154"/>
      <c r="D46" s="97" t="s">
        <v>21</v>
      </c>
      <c r="E46" s="97">
        <v>100</v>
      </c>
      <c r="M46" s="403">
        <v>-0.2</v>
      </c>
      <c r="N46" s="97" t="s">
        <v>413</v>
      </c>
    </row>
    <row r="47" spans="1:16" x14ac:dyDescent="0.2">
      <c r="A47" s="401" t="s">
        <v>12</v>
      </c>
      <c r="B47" s="154">
        <v>0</v>
      </c>
      <c r="C47" s="154"/>
      <c r="D47" s="97" t="s">
        <v>2</v>
      </c>
      <c r="E47" s="97">
        <v>5000</v>
      </c>
      <c r="M47" s="97">
        <v>1</v>
      </c>
      <c r="N47" s="97" t="s">
        <v>414</v>
      </c>
    </row>
    <row r="48" spans="1:16" x14ac:dyDescent="0.2">
      <c r="A48" s="401" t="s">
        <v>3</v>
      </c>
      <c r="B48" s="154">
        <v>0</v>
      </c>
      <c r="C48" s="154"/>
      <c r="D48" s="97" t="s">
        <v>5</v>
      </c>
      <c r="E48" s="97">
        <v>1500</v>
      </c>
      <c r="L48" s="97" t="s">
        <v>187</v>
      </c>
      <c r="M48" s="403">
        <v>-0.1</v>
      </c>
      <c r="N48" s="97" t="s">
        <v>415</v>
      </c>
    </row>
    <row r="49" spans="1:21" x14ac:dyDescent="0.2">
      <c r="A49" s="401" t="s">
        <v>4</v>
      </c>
      <c r="B49" s="154">
        <v>10000</v>
      </c>
      <c r="C49" s="154"/>
      <c r="D49" s="97" t="s">
        <v>7</v>
      </c>
      <c r="E49" s="97">
        <v>2500</v>
      </c>
      <c r="M49" s="403">
        <v>-0.2</v>
      </c>
      <c r="N49" s="97" t="s">
        <v>416</v>
      </c>
    </row>
    <row r="50" spans="1:21" x14ac:dyDescent="0.2">
      <c r="A50" s="401" t="s">
        <v>82</v>
      </c>
      <c r="B50" s="154">
        <v>0</v>
      </c>
      <c r="C50" s="154"/>
      <c r="D50" s="97" t="s">
        <v>3</v>
      </c>
      <c r="E50" s="97">
        <v>2500</v>
      </c>
      <c r="M50" s="97">
        <v>1</v>
      </c>
      <c r="N50" s="97" t="s">
        <v>417</v>
      </c>
    </row>
    <row r="51" spans="1:21" x14ac:dyDescent="0.2">
      <c r="D51" s="97" t="s">
        <v>12</v>
      </c>
      <c r="E51" s="97">
        <v>1000</v>
      </c>
      <c r="L51" s="97" t="s">
        <v>392</v>
      </c>
      <c r="M51" s="403">
        <v>-0.1</v>
      </c>
      <c r="N51" s="97" t="s">
        <v>418</v>
      </c>
    </row>
    <row r="52" spans="1:21" x14ac:dyDescent="0.2">
      <c r="A52" s="400" t="s">
        <v>86</v>
      </c>
      <c r="D52" s="97" t="s">
        <v>448</v>
      </c>
      <c r="E52" s="97">
        <v>30</v>
      </c>
      <c r="L52" s="97" t="s">
        <v>393</v>
      </c>
      <c r="M52" s="403">
        <v>0.2</v>
      </c>
      <c r="N52" s="97" t="s">
        <v>419</v>
      </c>
      <c r="O52" s="403">
        <v>0.1</v>
      </c>
      <c r="P52" s="97" t="s">
        <v>403</v>
      </c>
    </row>
    <row r="53" spans="1:21" x14ac:dyDescent="0.2">
      <c r="A53" s="401" t="s">
        <v>21</v>
      </c>
      <c r="B53" s="423">
        <v>0.03</v>
      </c>
      <c r="D53" s="97" t="s">
        <v>449</v>
      </c>
      <c r="E53" s="97">
        <v>30</v>
      </c>
      <c r="L53" s="97" t="s">
        <v>394</v>
      </c>
      <c r="M53" s="424">
        <v>0.06</v>
      </c>
      <c r="N53" s="97" t="s">
        <v>409</v>
      </c>
    </row>
    <row r="54" spans="1:21" x14ac:dyDescent="0.2">
      <c r="A54" s="401" t="s">
        <v>24</v>
      </c>
      <c r="B54" s="423">
        <v>0.01</v>
      </c>
      <c r="L54" s="97" t="s">
        <v>395</v>
      </c>
      <c r="M54" s="425">
        <v>0.125</v>
      </c>
      <c r="N54" s="97" t="s">
        <v>404</v>
      </c>
    </row>
    <row r="55" spans="1:21" x14ac:dyDescent="0.2">
      <c r="A55" s="401" t="s">
        <v>14</v>
      </c>
      <c r="B55" s="423">
        <v>0.01</v>
      </c>
      <c r="L55" s="97" t="s">
        <v>396</v>
      </c>
      <c r="M55" s="403">
        <v>-0.3</v>
      </c>
      <c r="N55" s="97" t="s">
        <v>420</v>
      </c>
    </row>
    <row r="56" spans="1:21" x14ac:dyDescent="0.2">
      <c r="A56" s="401" t="s">
        <v>16</v>
      </c>
      <c r="B56" s="423">
        <v>0.01</v>
      </c>
      <c r="L56" s="97" t="s">
        <v>397</v>
      </c>
      <c r="M56" s="403">
        <v>-0.2</v>
      </c>
      <c r="N56" s="97" t="s">
        <v>405</v>
      </c>
      <c r="O56" s="403">
        <v>0.15</v>
      </c>
      <c r="P56" s="97" t="s">
        <v>421</v>
      </c>
    </row>
    <row r="57" spans="1:21" x14ac:dyDescent="0.2">
      <c r="A57" s="401" t="s">
        <v>15</v>
      </c>
      <c r="B57" s="423">
        <v>0.02</v>
      </c>
      <c r="L57" s="97" t="s">
        <v>398</v>
      </c>
      <c r="M57" s="403">
        <v>-0.25</v>
      </c>
      <c r="N57" s="97" t="s">
        <v>422</v>
      </c>
    </row>
    <row r="58" spans="1:21" x14ac:dyDescent="0.2">
      <c r="L58" s="97" t="s">
        <v>399</v>
      </c>
      <c r="M58" s="403">
        <v>0.1</v>
      </c>
      <c r="N58" s="97" t="s">
        <v>299</v>
      </c>
      <c r="O58" s="403">
        <v>0.15</v>
      </c>
      <c r="P58" s="97" t="s">
        <v>423</v>
      </c>
    </row>
    <row r="59" spans="1:21" x14ac:dyDescent="0.2">
      <c r="L59" s="97" t="s">
        <v>400</v>
      </c>
      <c r="M59" s="97">
        <v>3</v>
      </c>
      <c r="N59" s="97" t="s">
        <v>424</v>
      </c>
    </row>
    <row r="60" spans="1:21" x14ac:dyDescent="0.2">
      <c r="A60" s="401" t="s">
        <v>87</v>
      </c>
      <c r="B60" s="97">
        <v>0.25</v>
      </c>
      <c r="C60" s="97" t="s">
        <v>88</v>
      </c>
      <c r="U60" s="424"/>
    </row>
    <row r="61" spans="1:21" x14ac:dyDescent="0.2">
      <c r="A61" s="401" t="s">
        <v>171</v>
      </c>
      <c r="B61" s="97">
        <v>2.7</v>
      </c>
      <c r="C61" s="97" t="s">
        <v>172</v>
      </c>
      <c r="T61" s="426"/>
      <c r="U61" s="424"/>
    </row>
    <row r="62" spans="1:21" x14ac:dyDescent="0.2">
      <c r="L62" s="97" t="s">
        <v>33</v>
      </c>
      <c r="M62" s="97">
        <v>6.4</v>
      </c>
      <c r="N62" s="97" t="s">
        <v>478</v>
      </c>
      <c r="U62" s="424"/>
    </row>
    <row r="63" spans="1:21" x14ac:dyDescent="0.2">
      <c r="A63" s="400" t="s">
        <v>174</v>
      </c>
    </row>
    <row r="64" spans="1:21" x14ac:dyDescent="0.2">
      <c r="A64" s="401" t="s">
        <v>350</v>
      </c>
      <c r="B64" s="97">
        <v>35</v>
      </c>
      <c r="C64" s="97" t="s">
        <v>351</v>
      </c>
      <c r="D64" s="97" t="s">
        <v>352</v>
      </c>
      <c r="L64" s="97" t="s">
        <v>477</v>
      </c>
      <c r="M64" s="97">
        <v>3780</v>
      </c>
      <c r="U64" s="403"/>
    </row>
    <row r="65" spans="1:21" x14ac:dyDescent="0.2">
      <c r="A65" s="401" t="s">
        <v>176</v>
      </c>
      <c r="B65" s="97">
        <v>30</v>
      </c>
      <c r="C65" s="97" t="s">
        <v>275</v>
      </c>
    </row>
    <row r="66" spans="1:21" x14ac:dyDescent="0.2">
      <c r="A66" s="401" t="s">
        <v>484</v>
      </c>
      <c r="B66" s="97">
        <v>15</v>
      </c>
      <c r="C66" s="97" t="s">
        <v>275</v>
      </c>
      <c r="L66" s="6" t="s">
        <v>643</v>
      </c>
      <c r="U66" s="403"/>
    </row>
    <row r="67" spans="1:21" x14ac:dyDescent="0.2">
      <c r="A67" s="401" t="s">
        <v>354</v>
      </c>
      <c r="B67" s="97">
        <v>15</v>
      </c>
      <c r="C67" s="97" t="s">
        <v>275</v>
      </c>
      <c r="L67" s="426" t="s">
        <v>548</v>
      </c>
      <c r="M67" s="528">
        <v>2.5000000000000001E-2</v>
      </c>
      <c r="N67" s="97" t="s">
        <v>648</v>
      </c>
      <c r="U67" s="403"/>
    </row>
    <row r="68" spans="1:21" x14ac:dyDescent="0.2">
      <c r="A68" s="401" t="s">
        <v>175</v>
      </c>
      <c r="B68" s="97">
        <v>15</v>
      </c>
      <c r="C68" s="97" t="str">
        <f>C65</f>
        <v>peasants</v>
      </c>
      <c r="L68" s="426" t="s">
        <v>550</v>
      </c>
      <c r="M68" s="528">
        <v>7.4999999999999997E-2</v>
      </c>
      <c r="N68" s="97" t="s">
        <v>649</v>
      </c>
    </row>
    <row r="69" spans="1:21" x14ac:dyDescent="0.2">
      <c r="A69" s="401" t="s">
        <v>276</v>
      </c>
      <c r="B69" s="97">
        <f>IF(OR(Overview!$B$14="Halfling",Overview!$B$14="Dwarf",Overview!$B$14="Gnome"),10,IF(race="Nomad",25,5))</f>
        <v>5</v>
      </c>
      <c r="L69" s="97" t="s">
        <v>552</v>
      </c>
      <c r="M69" s="2">
        <v>0.05</v>
      </c>
      <c r="N69" s="97" t="s">
        <v>650</v>
      </c>
    </row>
    <row r="70" spans="1:21" x14ac:dyDescent="0.2">
      <c r="L70" s="97" t="s">
        <v>554</v>
      </c>
      <c r="M70" s="528">
        <v>7.4999999999999997E-2</v>
      </c>
      <c r="N70" s="97" t="s">
        <v>648</v>
      </c>
      <c r="T70" s="426"/>
      <c r="U70" s="424"/>
    </row>
    <row r="71" spans="1:21" x14ac:dyDescent="0.2">
      <c r="A71" s="427" t="s">
        <v>277</v>
      </c>
      <c r="L71" s="97" t="s">
        <v>556</v>
      </c>
      <c r="M71" s="528">
        <v>2.5000000000000001E-2</v>
      </c>
      <c r="N71" s="97" t="s">
        <v>651</v>
      </c>
      <c r="T71" s="91"/>
      <c r="U71" s="424"/>
    </row>
    <row r="72" spans="1:21" x14ac:dyDescent="0.2">
      <c r="A72" s="401" t="str">
        <f>CONCATENATE("Your race is ",Overview!B14)</f>
        <v>Your race is Human</v>
      </c>
      <c r="L72" s="97" t="s">
        <v>558</v>
      </c>
      <c r="M72" s="2">
        <v>0.05</v>
      </c>
      <c r="N72" s="97" t="s">
        <v>687</v>
      </c>
      <c r="S72" s="428"/>
      <c r="T72" s="428"/>
      <c r="U72" s="403"/>
    </row>
    <row r="73" spans="1:21" x14ac:dyDescent="0.2">
      <c r="L73" s="97" t="s">
        <v>559</v>
      </c>
      <c r="M73" s="2">
        <v>0.1</v>
      </c>
      <c r="N73" s="97" t="s">
        <v>772</v>
      </c>
      <c r="S73" s="428"/>
      <c r="T73" s="428"/>
      <c r="U73" s="403"/>
    </row>
    <row r="74" spans="1:21" x14ac:dyDescent="0.2">
      <c r="A74" s="400" t="s">
        <v>207</v>
      </c>
      <c r="B74" s="97" t="s">
        <v>278</v>
      </c>
      <c r="F74" s="97" t="s">
        <v>212</v>
      </c>
      <c r="L74" s="97" t="s">
        <v>560</v>
      </c>
      <c r="M74" s="2">
        <v>-0.1</v>
      </c>
      <c r="N74" s="97" t="s">
        <v>685</v>
      </c>
      <c r="O74" s="97" t="s">
        <v>654</v>
      </c>
      <c r="S74" s="426"/>
      <c r="T74" s="428"/>
      <c r="U74" s="403"/>
    </row>
    <row r="75" spans="1:21" x14ac:dyDescent="0.2">
      <c r="A75" s="401" t="s">
        <v>202</v>
      </c>
      <c r="B75" s="97">
        <v>2</v>
      </c>
      <c r="C75" s="97" t="s">
        <v>208</v>
      </c>
      <c r="D75" s="423"/>
      <c r="F75" s="423">
        <v>0.1</v>
      </c>
      <c r="G75" s="97" t="s">
        <v>107</v>
      </c>
      <c r="L75" s="97" t="s">
        <v>561</v>
      </c>
      <c r="M75" s="2">
        <v>-0.05</v>
      </c>
      <c r="N75" s="97" t="s">
        <v>692</v>
      </c>
      <c r="O75" s="403">
        <v>-0.15</v>
      </c>
      <c r="P75" s="97" t="s">
        <v>669</v>
      </c>
      <c r="S75" s="428"/>
      <c r="T75" s="428"/>
      <c r="U75" s="424"/>
    </row>
    <row r="76" spans="1:21" x14ac:dyDescent="0.2">
      <c r="A76" s="401" t="s">
        <v>203</v>
      </c>
      <c r="B76" s="97">
        <v>2</v>
      </c>
      <c r="C76" s="97" t="s">
        <v>208</v>
      </c>
      <c r="D76" s="423"/>
      <c r="F76" s="423">
        <v>0.1</v>
      </c>
      <c r="G76" s="97" t="s">
        <v>110</v>
      </c>
      <c r="L76" s="97" t="s">
        <v>563</v>
      </c>
      <c r="M76" s="528">
        <v>-2.5000000000000001E-2</v>
      </c>
      <c r="N76" s="97" t="s">
        <v>655</v>
      </c>
      <c r="S76" s="428"/>
      <c r="T76" s="428"/>
      <c r="U76" s="403"/>
    </row>
    <row r="77" spans="1:21" x14ac:dyDescent="0.2">
      <c r="A77" s="401" t="s">
        <v>209</v>
      </c>
      <c r="B77" s="97">
        <v>2.5</v>
      </c>
      <c r="C77" s="97" t="s">
        <v>208</v>
      </c>
      <c r="D77" s="423"/>
      <c r="F77" s="423">
        <v>0.1</v>
      </c>
      <c r="G77" s="97" t="s">
        <v>32</v>
      </c>
      <c r="L77" s="97" t="s">
        <v>565</v>
      </c>
      <c r="M77" s="2">
        <v>-0.1</v>
      </c>
      <c r="N77" s="97" t="s">
        <v>773</v>
      </c>
      <c r="S77" s="428"/>
      <c r="T77" s="428"/>
    </row>
    <row r="78" spans="1:21" x14ac:dyDescent="0.2">
      <c r="A78" s="401" t="s">
        <v>206</v>
      </c>
      <c r="B78" s="97">
        <v>2.5</v>
      </c>
      <c r="C78" s="97" t="s">
        <v>208</v>
      </c>
      <c r="D78" s="423"/>
      <c r="F78" s="423">
        <v>0.5</v>
      </c>
      <c r="G78" s="97" t="s">
        <v>213</v>
      </c>
      <c r="M78"/>
      <c r="S78" s="426"/>
      <c r="T78" s="428"/>
    </row>
    <row r="79" spans="1:21" x14ac:dyDescent="0.2">
      <c r="A79" s="401" t="s">
        <v>210</v>
      </c>
      <c r="B79" s="97">
        <v>2.5</v>
      </c>
      <c r="C79" s="97" t="s">
        <v>208</v>
      </c>
      <c r="D79" s="423"/>
      <c r="F79" s="423">
        <v>0.1</v>
      </c>
      <c r="G79" s="97" t="s">
        <v>106</v>
      </c>
      <c r="L79" s="97" t="s">
        <v>566</v>
      </c>
      <c r="M79" s="528">
        <v>-0.1</v>
      </c>
      <c r="N79" s="97" t="s">
        <v>657</v>
      </c>
      <c r="S79" s="426"/>
      <c r="T79" s="428"/>
      <c r="U79" s="424"/>
    </row>
    <row r="80" spans="1:21" x14ac:dyDescent="0.2">
      <c r="A80" s="401" t="s">
        <v>538</v>
      </c>
      <c r="B80" s="97">
        <v>5</v>
      </c>
      <c r="C80" s="97" t="s">
        <v>208</v>
      </c>
      <c r="D80" s="423"/>
      <c r="F80" s="423">
        <v>0.2</v>
      </c>
      <c r="G80" s="97" t="s">
        <v>110</v>
      </c>
      <c r="H80" s="97" t="s">
        <v>252</v>
      </c>
      <c r="L80" s="97" t="s">
        <v>567</v>
      </c>
      <c r="M80" s="2">
        <v>0.15</v>
      </c>
      <c r="N80" s="97" t="s">
        <v>658</v>
      </c>
      <c r="S80" s="426"/>
      <c r="T80" s="428"/>
      <c r="U80" s="403"/>
    </row>
    <row r="81" spans="1:23" x14ac:dyDescent="0.2">
      <c r="A81" s="401" t="s">
        <v>539</v>
      </c>
      <c r="B81" s="97">
        <v>5</v>
      </c>
      <c r="C81" s="97" t="s">
        <v>208</v>
      </c>
      <c r="D81" s="423"/>
      <c r="F81" s="423">
        <v>0.3</v>
      </c>
      <c r="G81" s="97" t="s">
        <v>540</v>
      </c>
      <c r="L81" s="97" t="s">
        <v>568</v>
      </c>
      <c r="M81" s="2">
        <v>-0.05</v>
      </c>
      <c r="N81" s="97" t="s">
        <v>659</v>
      </c>
      <c r="S81" s="426"/>
      <c r="T81" s="428"/>
      <c r="U81" s="403"/>
    </row>
    <row r="82" spans="1:23" x14ac:dyDescent="0.2">
      <c r="A82" s="401" t="s">
        <v>267</v>
      </c>
      <c r="B82" s="97">
        <f>B80</f>
        <v>5</v>
      </c>
      <c r="C82" s="97" t="str">
        <f>C80</f>
        <v>* Landsize</v>
      </c>
      <c r="D82" s="403"/>
      <c r="F82" s="423">
        <v>0.2</v>
      </c>
      <c r="G82" s="97" t="s">
        <v>32</v>
      </c>
      <c r="H82" s="97" t="s">
        <v>264</v>
      </c>
      <c r="L82" s="97" t="s">
        <v>570</v>
      </c>
      <c r="M82" s="2">
        <v>-0.2</v>
      </c>
      <c r="N82" s="97" t="s">
        <v>660</v>
      </c>
      <c r="S82" s="426"/>
      <c r="T82" s="428"/>
      <c r="U82" s="403"/>
    </row>
    <row r="83" spans="1:23" x14ac:dyDescent="0.2">
      <c r="A83" s="401" t="s">
        <v>266</v>
      </c>
      <c r="B83" s="97">
        <f>B80</f>
        <v>5</v>
      </c>
      <c r="C83" s="97" t="str">
        <f>C80</f>
        <v>* Landsize</v>
      </c>
      <c r="D83" s="403"/>
      <c r="F83" s="423">
        <v>0.1</v>
      </c>
      <c r="G83" s="97" t="s">
        <v>31</v>
      </c>
      <c r="L83" s="97" t="s">
        <v>572</v>
      </c>
      <c r="M83" s="2">
        <v>0.01</v>
      </c>
      <c r="N83" s="97" t="s">
        <v>661</v>
      </c>
      <c r="O83" s="97" t="s">
        <v>654</v>
      </c>
      <c r="S83" s="426"/>
      <c r="T83" s="428"/>
      <c r="U83" s="403"/>
    </row>
    <row r="84" spans="1:23" x14ac:dyDescent="0.2">
      <c r="A84" s="401" t="s">
        <v>304</v>
      </c>
      <c r="B84" s="97">
        <v>5</v>
      </c>
      <c r="C84" s="97" t="str">
        <f t="shared" ref="C84:C89" si="0">C83</f>
        <v>* Landsize</v>
      </c>
      <c r="D84" s="403"/>
      <c r="F84" s="403">
        <v>0.2</v>
      </c>
      <c r="G84" s="173" t="s">
        <v>107</v>
      </c>
      <c r="H84" s="403">
        <v>0.1</v>
      </c>
      <c r="I84" s="97" t="s">
        <v>108</v>
      </c>
      <c r="L84" s="97" t="s">
        <v>573</v>
      </c>
      <c r="M84" s="529">
        <v>-2.5000000000000001E-2</v>
      </c>
      <c r="N84" s="97" t="s">
        <v>653</v>
      </c>
      <c r="O84" s="424">
        <v>-2.5000000000000001E-2</v>
      </c>
      <c r="P84" s="97" t="s">
        <v>774</v>
      </c>
      <c r="S84" s="428"/>
      <c r="T84" s="428"/>
    </row>
    <row r="85" spans="1:23" x14ac:dyDescent="0.2">
      <c r="A85" s="401" t="s">
        <v>341</v>
      </c>
      <c r="B85" s="97">
        <f>B84</f>
        <v>5</v>
      </c>
      <c r="C85" s="97" t="str">
        <f t="shared" si="0"/>
        <v>* Landsize</v>
      </c>
      <c r="D85" s="403"/>
      <c r="F85" s="403">
        <v>0.1</v>
      </c>
      <c r="G85" s="173" t="s">
        <v>31</v>
      </c>
      <c r="H85" s="403">
        <v>0.1</v>
      </c>
      <c r="I85" s="97" t="s">
        <v>32</v>
      </c>
      <c r="L85" s="97" t="s">
        <v>575</v>
      </c>
      <c r="M85">
        <v>1.25</v>
      </c>
      <c r="N85" s="97" t="s">
        <v>689</v>
      </c>
      <c r="S85" s="428"/>
      <c r="T85" s="428"/>
      <c r="U85" s="424"/>
    </row>
    <row r="86" spans="1:23" x14ac:dyDescent="0.2">
      <c r="A86" s="401" t="s">
        <v>340</v>
      </c>
      <c r="B86" s="97">
        <f>B85</f>
        <v>5</v>
      </c>
      <c r="C86" s="97" t="str">
        <f t="shared" si="0"/>
        <v>* Landsize</v>
      </c>
      <c r="D86" s="403"/>
      <c r="F86" s="403">
        <v>0.15</v>
      </c>
      <c r="G86" s="173" t="s">
        <v>32</v>
      </c>
      <c r="H86" s="403" t="s">
        <v>342</v>
      </c>
      <c r="L86" s="97" t="s">
        <v>577</v>
      </c>
      <c r="M86" s="2">
        <v>-0.15</v>
      </c>
      <c r="N86" s="97" t="s">
        <v>657</v>
      </c>
      <c r="S86" s="428"/>
      <c r="T86" s="428"/>
      <c r="U86" s="403"/>
    </row>
    <row r="87" spans="1:23" x14ac:dyDescent="0.2">
      <c r="A87" s="401" t="s">
        <v>347</v>
      </c>
      <c r="B87" s="97">
        <v>5</v>
      </c>
      <c r="C87" s="429" t="str">
        <f t="shared" si="0"/>
        <v>* Landsize</v>
      </c>
      <c r="D87" s="403"/>
      <c r="F87" s="430">
        <v>15</v>
      </c>
      <c r="G87" s="173" t="s">
        <v>348</v>
      </c>
      <c r="H87" s="403"/>
      <c r="L87" s="97" t="s">
        <v>578</v>
      </c>
      <c r="M87" s="528">
        <v>-2.5000000000000001E-2</v>
      </c>
      <c r="N87" s="97" t="s">
        <v>653</v>
      </c>
      <c r="O87" s="97">
        <v>-1</v>
      </c>
      <c r="P87" s="97" t="s">
        <v>686</v>
      </c>
      <c r="S87" s="428"/>
      <c r="T87" s="428"/>
      <c r="U87" s="403"/>
    </row>
    <row r="88" spans="1:23" x14ac:dyDescent="0.2">
      <c r="A88" s="401" t="s">
        <v>432</v>
      </c>
      <c r="B88" s="97">
        <v>5</v>
      </c>
      <c r="C88" s="97" t="str">
        <f t="shared" si="0"/>
        <v>* Landsize</v>
      </c>
      <c r="D88" s="403"/>
      <c r="F88" s="403">
        <v>0.05</v>
      </c>
      <c r="G88" s="173" t="s">
        <v>31</v>
      </c>
      <c r="L88" s="97" t="s">
        <v>579</v>
      </c>
      <c r="M88" s="528">
        <v>-2.5000000000000001E-2</v>
      </c>
      <c r="N88" s="97" t="s">
        <v>659</v>
      </c>
      <c r="S88" s="426"/>
      <c r="T88" s="428"/>
      <c r="U88" s="424"/>
    </row>
    <row r="89" spans="1:23" x14ac:dyDescent="0.2">
      <c r="A89" s="401" t="s">
        <v>1110</v>
      </c>
      <c r="B89" s="97">
        <v>5</v>
      </c>
      <c r="C89" s="97" t="str">
        <f t="shared" si="0"/>
        <v>* Landsize</v>
      </c>
      <c r="D89" s="403">
        <v>0.01</v>
      </c>
      <c r="E89" s="97" t="s">
        <v>364</v>
      </c>
      <c r="F89" s="403">
        <v>0.1</v>
      </c>
      <c r="G89" s="534" t="s">
        <v>1113</v>
      </c>
      <c r="M89"/>
      <c r="S89" s="426"/>
      <c r="T89" s="428"/>
    </row>
    <row r="90" spans="1:23" x14ac:dyDescent="0.2">
      <c r="L90" s="97" t="s">
        <v>581</v>
      </c>
      <c r="M90" s="2">
        <v>0.05</v>
      </c>
      <c r="N90" s="97" t="s">
        <v>662</v>
      </c>
      <c r="S90" s="426"/>
      <c r="T90" s="428"/>
    </row>
    <row r="91" spans="1:23" x14ac:dyDescent="0.2">
      <c r="A91" s="400" t="s">
        <v>82</v>
      </c>
      <c r="L91" s="97" t="s">
        <v>583</v>
      </c>
      <c r="M91" s="528">
        <v>2.5000000000000001E-2</v>
      </c>
      <c r="N91" s="97" t="s">
        <v>664</v>
      </c>
      <c r="S91" s="426"/>
      <c r="T91" s="428"/>
      <c r="U91" s="424"/>
    </row>
    <row r="92" spans="1:23" x14ac:dyDescent="0.2">
      <c r="A92" s="401" t="s">
        <v>274</v>
      </c>
      <c r="B92" s="97">
        <f>IF(Overview!$B$14="Kobold",40,30)</f>
        <v>30</v>
      </c>
      <c r="C92" s="97" t="s">
        <v>245</v>
      </c>
      <c r="L92" s="97" t="s">
        <v>585</v>
      </c>
      <c r="M92" s="528">
        <v>7.4999999999999997E-2</v>
      </c>
      <c r="N92" s="97" t="s">
        <v>665</v>
      </c>
      <c r="O92" s="425">
        <v>7.4999999999999997E-2</v>
      </c>
      <c r="P92" s="97" t="s">
        <v>666</v>
      </c>
      <c r="S92" s="426"/>
      <c r="T92" s="428"/>
      <c r="U92" s="424"/>
      <c r="W92" s="403"/>
    </row>
    <row r="93" spans="1:23" x14ac:dyDescent="0.2">
      <c r="L93" s="97" t="s">
        <v>586</v>
      </c>
      <c r="M93" s="528">
        <v>7.4999999999999997E-2</v>
      </c>
      <c r="N93" s="97" t="s">
        <v>649</v>
      </c>
      <c r="O93" s="403">
        <v>0.05</v>
      </c>
      <c r="P93" s="97" t="s">
        <v>667</v>
      </c>
      <c r="S93" s="426"/>
      <c r="T93" s="428"/>
      <c r="U93" s="424"/>
      <c r="W93" s="403"/>
    </row>
    <row r="94" spans="1:23" x14ac:dyDescent="0.2">
      <c r="A94" s="400" t="s">
        <v>357</v>
      </c>
      <c r="L94" s="97" t="s">
        <v>588</v>
      </c>
      <c r="M94" s="528">
        <v>-1.7500000000000002E-2</v>
      </c>
      <c r="N94" s="97" t="s">
        <v>652</v>
      </c>
      <c r="S94" s="428"/>
      <c r="T94" s="428"/>
    </row>
    <row r="95" spans="1:23" x14ac:dyDescent="0.2">
      <c r="A95" s="401" t="s">
        <v>512</v>
      </c>
      <c r="B95" s="97">
        <v>250</v>
      </c>
      <c r="L95" s="97" t="s">
        <v>589</v>
      </c>
      <c r="M95" s="528">
        <v>1.4999999999999999E-2</v>
      </c>
      <c r="N95" s="97" t="s">
        <v>663</v>
      </c>
      <c r="S95" s="428"/>
      <c r="T95" s="428"/>
      <c r="U95" s="403"/>
    </row>
    <row r="96" spans="1:23" x14ac:dyDescent="0.2">
      <c r="A96" s="401" t="s">
        <v>513</v>
      </c>
      <c r="B96" s="403">
        <v>0.01</v>
      </c>
      <c r="L96" s="97" t="s">
        <v>590</v>
      </c>
      <c r="M96" s="528">
        <v>-7.4999999999999997E-2</v>
      </c>
      <c r="N96" s="97" t="s">
        <v>653</v>
      </c>
      <c r="O96" s="97">
        <v>-2</v>
      </c>
      <c r="P96" s="97" t="s">
        <v>686</v>
      </c>
      <c r="S96" s="428"/>
      <c r="T96" s="428"/>
      <c r="U96" s="424"/>
    </row>
    <row r="97" spans="1:23" x14ac:dyDescent="0.2">
      <c r="A97" s="401" t="s">
        <v>514</v>
      </c>
      <c r="B97" s="403">
        <v>0.01</v>
      </c>
      <c r="L97" s="97" t="s">
        <v>591</v>
      </c>
      <c r="M97" s="2">
        <v>-0.5</v>
      </c>
      <c r="N97" s="97" t="s">
        <v>668</v>
      </c>
      <c r="S97" s="426"/>
      <c r="T97" s="428"/>
      <c r="U97" s="403"/>
    </row>
    <row r="98" spans="1:23" x14ac:dyDescent="0.2">
      <c r="A98" s="401" t="s">
        <v>515</v>
      </c>
      <c r="B98" s="403">
        <v>0.01</v>
      </c>
      <c r="L98" s="97" t="s">
        <v>593</v>
      </c>
      <c r="M98" s="2">
        <v>-0.1</v>
      </c>
      <c r="N98" s="97" t="s">
        <v>656</v>
      </c>
      <c r="S98" s="428"/>
      <c r="T98" s="428"/>
      <c r="U98" s="403"/>
      <c r="W98" s="403"/>
    </row>
    <row r="99" spans="1:23" x14ac:dyDescent="0.2">
      <c r="M99"/>
      <c r="S99" s="426"/>
      <c r="T99" s="428"/>
    </row>
    <row r="100" spans="1:23" x14ac:dyDescent="0.2">
      <c r="A100" s="400" t="s">
        <v>463</v>
      </c>
      <c r="L100" s="97" t="s">
        <v>595</v>
      </c>
      <c r="M100" s="528">
        <v>0.125</v>
      </c>
      <c r="N100" s="97" t="s">
        <v>670</v>
      </c>
      <c r="S100" s="428"/>
      <c r="T100" s="428"/>
      <c r="U100" s="424"/>
    </row>
    <row r="101" spans="1:23" x14ac:dyDescent="0.2">
      <c r="L101" s="97" t="s">
        <v>596</v>
      </c>
      <c r="M101"/>
      <c r="N101" s="97" t="s">
        <v>644</v>
      </c>
      <c r="S101" s="426"/>
      <c r="T101" s="428"/>
    </row>
    <row r="102" spans="1:23" x14ac:dyDescent="0.2">
      <c r="A102" s="401" t="s">
        <v>464</v>
      </c>
      <c r="B102" s="97" t="s">
        <v>216</v>
      </c>
      <c r="D102" s="423">
        <v>0.3</v>
      </c>
      <c r="E102" s="97" t="s">
        <v>443</v>
      </c>
      <c r="L102" s="97" t="s">
        <v>597</v>
      </c>
      <c r="M102" s="528">
        <v>2.5000000000000001E-2</v>
      </c>
      <c r="N102" s="97" t="s">
        <v>664</v>
      </c>
      <c r="O102" s="424">
        <v>7.4999999999999997E-2</v>
      </c>
      <c r="P102" s="97" t="s">
        <v>662</v>
      </c>
      <c r="S102" s="426"/>
      <c r="T102" s="428"/>
      <c r="U102" s="424"/>
      <c r="W102" s="424"/>
    </row>
    <row r="103" spans="1:23" x14ac:dyDescent="0.2">
      <c r="B103" s="97" t="s">
        <v>214</v>
      </c>
      <c r="D103" s="423">
        <v>0.2</v>
      </c>
      <c r="E103" s="97" t="s">
        <v>443</v>
      </c>
      <c r="L103" s="97" t="s">
        <v>598</v>
      </c>
      <c r="M103" s="2">
        <v>0.05</v>
      </c>
      <c r="N103" s="97" t="s">
        <v>651</v>
      </c>
      <c r="S103" s="426"/>
      <c r="T103" s="428"/>
      <c r="U103" s="403"/>
    </row>
    <row r="104" spans="1:23" x14ac:dyDescent="0.2">
      <c r="B104" s="97" t="s">
        <v>465</v>
      </c>
      <c r="D104" s="423">
        <v>0.3</v>
      </c>
      <c r="E104" s="97" t="s">
        <v>443</v>
      </c>
      <c r="L104" s="97" t="s">
        <v>599</v>
      </c>
      <c r="M104">
        <v>1</v>
      </c>
      <c r="N104" s="97" t="s">
        <v>1096</v>
      </c>
      <c r="S104" s="428"/>
      <c r="T104" s="428"/>
      <c r="U104" s="403"/>
    </row>
    <row r="105" spans="1:23" x14ac:dyDescent="0.2">
      <c r="B105" s="97" t="s">
        <v>466</v>
      </c>
      <c r="D105" s="423">
        <v>0.6</v>
      </c>
      <c r="E105" s="97" t="s">
        <v>443</v>
      </c>
      <c r="L105" s="97" t="s">
        <v>600</v>
      </c>
      <c r="M105" s="528">
        <v>-7.4999999999999997E-2</v>
      </c>
      <c r="N105" s="97" t="s">
        <v>659</v>
      </c>
      <c r="S105" s="428"/>
      <c r="T105" s="428"/>
      <c r="U105" s="403"/>
    </row>
    <row r="106" spans="1:23" x14ac:dyDescent="0.2">
      <c r="L106" s="97" t="s">
        <v>602</v>
      </c>
      <c r="M106">
        <v>-1</v>
      </c>
      <c r="N106" s="97" t="s">
        <v>775</v>
      </c>
      <c r="S106" s="428"/>
      <c r="T106" s="428"/>
      <c r="U106" s="424"/>
    </row>
    <row r="107" spans="1:23" x14ac:dyDescent="0.2">
      <c r="A107" s="401" t="s">
        <v>467</v>
      </c>
      <c r="B107" s="97" t="s">
        <v>216</v>
      </c>
      <c r="D107" s="97">
        <v>4000</v>
      </c>
      <c r="E107" s="97" t="s">
        <v>516</v>
      </c>
      <c r="L107" s="97" t="s">
        <v>604</v>
      </c>
      <c r="M107" s="2">
        <v>-0.2</v>
      </c>
      <c r="N107" s="97" t="s">
        <v>671</v>
      </c>
      <c r="S107" s="428"/>
      <c r="T107" s="428"/>
    </row>
    <row r="108" spans="1:23" x14ac:dyDescent="0.2">
      <c r="B108" s="97" t="s">
        <v>214</v>
      </c>
      <c r="D108" s="97">
        <v>4000</v>
      </c>
      <c r="E108" s="97" t="s">
        <v>516</v>
      </c>
      <c r="M108"/>
      <c r="T108" s="91"/>
    </row>
    <row r="109" spans="1:23" x14ac:dyDescent="0.2">
      <c r="B109" s="97" t="s">
        <v>465</v>
      </c>
      <c r="D109" s="97">
        <v>7500</v>
      </c>
      <c r="E109" s="97" t="s">
        <v>516</v>
      </c>
      <c r="L109" s="97" t="s">
        <v>605</v>
      </c>
      <c r="M109" s="528">
        <v>2.5000000000000001E-2</v>
      </c>
      <c r="N109" s="97" t="s">
        <v>1097</v>
      </c>
      <c r="O109" s="97" t="s">
        <v>673</v>
      </c>
      <c r="S109" s="428"/>
      <c r="T109" s="428"/>
      <c r="U109" s="403"/>
      <c r="W109" s="403"/>
    </row>
    <row r="110" spans="1:23" x14ac:dyDescent="0.2">
      <c r="B110" s="97" t="s">
        <v>536</v>
      </c>
      <c r="D110" s="97">
        <v>5000</v>
      </c>
      <c r="E110" s="97" t="s">
        <v>516</v>
      </c>
      <c r="L110" s="97" t="s">
        <v>606</v>
      </c>
      <c r="M110" s="2">
        <v>-0.2</v>
      </c>
      <c r="N110" s="97" t="s">
        <v>690</v>
      </c>
      <c r="O110" s="403">
        <v>-0.1</v>
      </c>
      <c r="P110" s="97" t="s">
        <v>672</v>
      </c>
      <c r="S110" s="428"/>
      <c r="T110" s="428"/>
    </row>
    <row r="111" spans="1:23" x14ac:dyDescent="0.2">
      <c r="B111" s="97" t="s">
        <v>217</v>
      </c>
      <c r="D111" s="97">
        <v>5000</v>
      </c>
      <c r="E111" s="97" t="s">
        <v>516</v>
      </c>
      <c r="L111" s="97" t="s">
        <v>607</v>
      </c>
      <c r="M111" s="528">
        <v>-1.7500000000000002E-2</v>
      </c>
      <c r="N111" s="97" t="s">
        <v>652</v>
      </c>
      <c r="S111" s="428"/>
      <c r="T111" s="428"/>
      <c r="U111" s="403"/>
    </row>
    <row r="112" spans="1:23" x14ac:dyDescent="0.2">
      <c r="L112" s="97" t="s">
        <v>608</v>
      </c>
      <c r="M112" s="528">
        <v>2.5000000000000001E-2</v>
      </c>
      <c r="N112" s="97" t="s">
        <v>682</v>
      </c>
      <c r="O112" s="424">
        <v>7.4999999999999997E-2</v>
      </c>
      <c r="P112" s="97" t="s">
        <v>674</v>
      </c>
      <c r="S112" s="426"/>
      <c r="T112" s="428"/>
      <c r="U112" s="424"/>
      <c r="W112" s="424"/>
    </row>
    <row r="113" spans="1:23" x14ac:dyDescent="0.2">
      <c r="A113" s="400" t="s">
        <v>468</v>
      </c>
      <c r="F113" s="97" t="s">
        <v>470</v>
      </c>
      <c r="L113" s="97" t="s">
        <v>609</v>
      </c>
      <c r="M113" s="528">
        <v>-1.7500000000000002E-2</v>
      </c>
      <c r="N113" s="97" t="s">
        <v>652</v>
      </c>
      <c r="S113" s="428"/>
      <c r="T113" s="428"/>
      <c r="U113" s="403"/>
    </row>
    <row r="114" spans="1:23" x14ac:dyDescent="0.2">
      <c r="A114" s="401" t="s">
        <v>125</v>
      </c>
      <c r="B114" s="431"/>
      <c r="C114" s="432">
        <v>0.2</v>
      </c>
      <c r="D114" s="97" t="s">
        <v>475</v>
      </c>
      <c r="F114" s="271" t="s">
        <v>474</v>
      </c>
      <c r="L114" s="97" t="s">
        <v>610</v>
      </c>
      <c r="M114">
        <v>1</v>
      </c>
      <c r="N114" s="97" t="s">
        <v>688</v>
      </c>
      <c r="S114" s="428"/>
      <c r="T114" s="428"/>
      <c r="U114" s="403"/>
      <c r="W114" s="403"/>
    </row>
    <row r="115" spans="1:23" x14ac:dyDescent="0.2">
      <c r="A115" s="401" t="s">
        <v>126</v>
      </c>
      <c r="B115" s="433" t="s">
        <v>299</v>
      </c>
      <c r="C115" s="432">
        <v>0.2</v>
      </c>
      <c r="D115" s="97" t="s">
        <v>475</v>
      </c>
      <c r="F115" s="271" t="s">
        <v>474</v>
      </c>
      <c r="L115" s="97" t="s">
        <v>611</v>
      </c>
      <c r="M115" s="2">
        <v>-0.01</v>
      </c>
      <c r="N115" s="97" t="s">
        <v>676</v>
      </c>
      <c r="S115" s="426"/>
      <c r="T115" s="428"/>
      <c r="U115" s="403"/>
    </row>
    <row r="116" spans="1:23" x14ac:dyDescent="0.2">
      <c r="B116" s="97" t="s">
        <v>298</v>
      </c>
      <c r="C116" s="425">
        <v>0.2</v>
      </c>
      <c r="D116" s="97" t="s">
        <v>475</v>
      </c>
      <c r="F116" s="271" t="s">
        <v>474</v>
      </c>
      <c r="M116"/>
      <c r="S116" s="426"/>
      <c r="T116" s="428"/>
    </row>
    <row r="117" spans="1:23" x14ac:dyDescent="0.2">
      <c r="A117" s="401" t="s">
        <v>141</v>
      </c>
      <c r="B117" s="431"/>
      <c r="C117" s="432">
        <v>0.2</v>
      </c>
      <c r="D117" s="97" t="s">
        <v>475</v>
      </c>
      <c r="F117" s="271">
        <v>4</v>
      </c>
      <c r="L117" s="97" t="s">
        <v>612</v>
      </c>
      <c r="M117" s="528">
        <v>1.4999999999999999E-2</v>
      </c>
      <c r="N117" s="97" t="s">
        <v>663</v>
      </c>
      <c r="S117" s="426"/>
      <c r="T117" s="428"/>
      <c r="U117" s="424"/>
    </row>
    <row r="118" spans="1:23" x14ac:dyDescent="0.2">
      <c r="A118" s="401" t="s">
        <v>133</v>
      </c>
      <c r="B118" s="431"/>
      <c r="C118" s="432">
        <v>0.2</v>
      </c>
      <c r="D118" s="97" t="s">
        <v>476</v>
      </c>
      <c r="F118" s="271">
        <v>2</v>
      </c>
      <c r="L118" s="97" t="s">
        <v>613</v>
      </c>
      <c r="M118" s="528">
        <v>2.5000000000000001E-2</v>
      </c>
      <c r="N118" s="97" t="s">
        <v>664</v>
      </c>
      <c r="O118" s="403">
        <v>-0.05</v>
      </c>
      <c r="P118" s="97" t="s">
        <v>677</v>
      </c>
      <c r="S118" s="426"/>
      <c r="T118" s="428"/>
      <c r="U118" s="424"/>
      <c r="W118" s="403"/>
    </row>
    <row r="119" spans="1:23" x14ac:dyDescent="0.2">
      <c r="A119" s="401" t="s">
        <v>1102</v>
      </c>
      <c r="B119" s="433" t="s">
        <v>299</v>
      </c>
      <c r="C119" s="432">
        <v>0.1</v>
      </c>
      <c r="D119" s="97" t="s">
        <v>302</v>
      </c>
      <c r="F119" s="271">
        <v>0</v>
      </c>
      <c r="L119" s="97" t="s">
        <v>615</v>
      </c>
      <c r="M119" s="2">
        <v>-0.05</v>
      </c>
      <c r="N119" s="97" t="s">
        <v>659</v>
      </c>
      <c r="O119" s="403">
        <v>-0.05</v>
      </c>
      <c r="P119" s="97" t="s">
        <v>672</v>
      </c>
      <c r="Q119" s="97">
        <v>5</v>
      </c>
      <c r="R119" s="97" t="s">
        <v>693</v>
      </c>
      <c r="S119" s="428"/>
      <c r="T119" s="428"/>
      <c r="U119" s="403"/>
      <c r="W119" s="403"/>
    </row>
    <row r="120" spans="1:23" x14ac:dyDescent="0.2">
      <c r="B120" s="97" t="s">
        <v>298</v>
      </c>
      <c r="C120" s="434">
        <v>0.1</v>
      </c>
      <c r="D120" s="97" t="s">
        <v>302</v>
      </c>
      <c r="F120" s="271">
        <v>0</v>
      </c>
      <c r="L120" s="97" t="s">
        <v>616</v>
      </c>
      <c r="M120" s="528">
        <v>-0.125</v>
      </c>
      <c r="N120" s="97" t="s">
        <v>678</v>
      </c>
      <c r="S120" s="426"/>
      <c r="T120" s="428"/>
      <c r="U120" s="424"/>
    </row>
    <row r="121" spans="1:23" x14ac:dyDescent="0.2">
      <c r="A121" s="401" t="s">
        <v>469</v>
      </c>
      <c r="B121" s="431"/>
      <c r="C121" s="432">
        <v>0.2</v>
      </c>
      <c r="D121" s="97" t="s">
        <v>476</v>
      </c>
      <c r="F121" s="271">
        <v>3</v>
      </c>
      <c r="L121" s="97" t="s">
        <v>618</v>
      </c>
      <c r="M121" s="2">
        <v>0.01</v>
      </c>
      <c r="N121" s="97" t="s">
        <v>663</v>
      </c>
      <c r="O121" s="403">
        <v>0.1</v>
      </c>
      <c r="P121" s="97" t="s">
        <v>675</v>
      </c>
      <c r="S121" s="428"/>
      <c r="T121" s="428"/>
      <c r="U121" s="403"/>
    </row>
    <row r="122" spans="1:23" x14ac:dyDescent="0.2">
      <c r="A122" s="401" t="s">
        <v>339</v>
      </c>
      <c r="C122" s="271">
        <v>1</v>
      </c>
      <c r="D122" s="97" t="s">
        <v>471</v>
      </c>
      <c r="F122" s="271">
        <v>3</v>
      </c>
      <c r="L122" s="97" t="s">
        <v>619</v>
      </c>
      <c r="M122" s="529">
        <v>7.4999999999999997E-2</v>
      </c>
      <c r="N122" s="97" t="s">
        <v>691</v>
      </c>
      <c r="O122" s="403">
        <v>-0.05</v>
      </c>
      <c r="P122" s="97" t="s">
        <v>679</v>
      </c>
      <c r="S122" s="428"/>
      <c r="T122" s="428"/>
      <c r="U122" s="403"/>
      <c r="W122" s="403"/>
    </row>
    <row r="123" spans="1:23" x14ac:dyDescent="0.2">
      <c r="A123" s="401" t="s">
        <v>381</v>
      </c>
      <c r="B123" s="271" t="s">
        <v>473</v>
      </c>
      <c r="C123" s="433">
        <v>500</v>
      </c>
      <c r="D123" s="97" t="s">
        <v>472</v>
      </c>
      <c r="F123" s="271">
        <v>0</v>
      </c>
      <c r="M123"/>
      <c r="S123" s="426"/>
      <c r="T123" s="428"/>
    </row>
    <row r="124" spans="1:23" x14ac:dyDescent="0.2">
      <c r="A124" s="401" t="s">
        <v>363</v>
      </c>
      <c r="B124" s="271" t="s">
        <v>473</v>
      </c>
      <c r="C124" s="435">
        <v>250</v>
      </c>
      <c r="D124" s="97" t="s">
        <v>472</v>
      </c>
      <c r="F124" s="271">
        <v>3</v>
      </c>
      <c r="L124" s="97" t="s">
        <v>620</v>
      </c>
      <c r="M124" s="2">
        <v>0.3</v>
      </c>
      <c r="N124" s="97" t="s">
        <v>680</v>
      </c>
      <c r="S124" s="426"/>
      <c r="T124" s="428"/>
      <c r="U124" s="403"/>
    </row>
    <row r="125" spans="1:23" x14ac:dyDescent="0.2">
      <c r="A125" s="401" t="s">
        <v>430</v>
      </c>
      <c r="B125" s="431"/>
      <c r="C125" s="425">
        <v>0.12</v>
      </c>
      <c r="D125" s="97" t="s">
        <v>507</v>
      </c>
      <c r="F125" s="271">
        <v>3</v>
      </c>
      <c r="L125" s="97" t="s">
        <v>622</v>
      </c>
      <c r="M125">
        <v>1.25</v>
      </c>
      <c r="N125" s="97" t="s">
        <v>695</v>
      </c>
      <c r="S125" s="428"/>
      <c r="T125" s="428"/>
      <c r="U125" s="403"/>
    </row>
    <row r="126" spans="1:23" x14ac:dyDescent="0.2">
      <c r="L126" s="97" t="s">
        <v>624</v>
      </c>
      <c r="M126" s="528">
        <v>-7.4999999999999997E-2</v>
      </c>
      <c r="N126" s="97" t="s">
        <v>679</v>
      </c>
      <c r="O126" s="424">
        <v>7.4999999999999997E-3</v>
      </c>
      <c r="P126" s="97" t="s">
        <v>776</v>
      </c>
      <c r="S126" s="428"/>
      <c r="T126" s="428"/>
      <c r="U126" s="403"/>
    </row>
    <row r="127" spans="1:23" x14ac:dyDescent="0.2">
      <c r="A127" s="400" t="s">
        <v>270</v>
      </c>
      <c r="L127" s="97" t="s">
        <v>625</v>
      </c>
      <c r="M127" s="528">
        <v>2.5000000000000001E-2</v>
      </c>
      <c r="N127" s="97" t="s">
        <v>682</v>
      </c>
      <c r="S127" s="426"/>
      <c r="T127" s="428"/>
      <c r="U127" s="424"/>
    </row>
    <row r="128" spans="1:23" x14ac:dyDescent="0.2">
      <c r="A128" s="401" t="s">
        <v>487</v>
      </c>
      <c r="B128" s="97">
        <v>20</v>
      </c>
      <c r="L128" s="97" t="s">
        <v>626</v>
      </c>
      <c r="M128" s="528">
        <v>-2.5000000000000001E-2</v>
      </c>
      <c r="N128" s="97" t="s">
        <v>655</v>
      </c>
      <c r="O128" s="6">
        <v>2</v>
      </c>
      <c r="P128" s="6" t="s">
        <v>694</v>
      </c>
      <c r="S128" s="426"/>
      <c r="T128" s="428"/>
      <c r="U128" s="424"/>
    </row>
    <row r="129" spans="1:23" x14ac:dyDescent="0.2">
      <c r="A129" s="401" t="s">
        <v>485</v>
      </c>
      <c r="B129" s="97">
        <v>0</v>
      </c>
      <c r="C129" s="97" t="s">
        <v>486</v>
      </c>
      <c r="M129"/>
      <c r="S129" s="426"/>
      <c r="T129" s="428"/>
    </row>
    <row r="130" spans="1:23" x14ac:dyDescent="0.2">
      <c r="L130" s="97" t="s">
        <v>628</v>
      </c>
      <c r="M130" s="2">
        <v>0.6</v>
      </c>
      <c r="N130" s="97" t="s">
        <v>777</v>
      </c>
      <c r="S130" s="428"/>
      <c r="T130" s="428"/>
    </row>
    <row r="131" spans="1:23" x14ac:dyDescent="0.2">
      <c r="A131" s="400" t="s">
        <v>778</v>
      </c>
      <c r="L131" s="97" t="s">
        <v>629</v>
      </c>
      <c r="M131" s="528">
        <v>-7.4999999999999997E-2</v>
      </c>
      <c r="N131" s="97" t="s">
        <v>679</v>
      </c>
      <c r="S131" s="426"/>
      <c r="T131" s="428"/>
      <c r="U131" s="424"/>
    </row>
    <row r="132" spans="1:23" x14ac:dyDescent="0.2">
      <c r="A132" s="401" t="s">
        <v>89</v>
      </c>
      <c r="B132" s="97" t="s">
        <v>3</v>
      </c>
      <c r="L132" s="97" t="s">
        <v>631</v>
      </c>
      <c r="M132">
        <v>1</v>
      </c>
      <c r="N132" s="97" t="s">
        <v>696</v>
      </c>
      <c r="S132" s="426"/>
      <c r="T132" s="428"/>
    </row>
    <row r="133" spans="1:23" x14ac:dyDescent="0.2">
      <c r="A133" s="401" t="s">
        <v>90</v>
      </c>
      <c r="B133" s="97" t="s">
        <v>3</v>
      </c>
      <c r="L133" s="97" t="s">
        <v>633</v>
      </c>
      <c r="M133" s="2">
        <v>0.3</v>
      </c>
      <c r="N133" s="97" t="s">
        <v>683</v>
      </c>
      <c r="S133" s="428"/>
      <c r="T133" s="428"/>
      <c r="U133" s="403"/>
    </row>
    <row r="134" spans="1:23" x14ac:dyDescent="0.2">
      <c r="A134" s="401" t="s">
        <v>91</v>
      </c>
      <c r="B134" s="97" t="s">
        <v>3</v>
      </c>
      <c r="M134"/>
      <c r="S134" s="426"/>
      <c r="T134" s="428"/>
    </row>
    <row r="135" spans="1:23" x14ac:dyDescent="0.2">
      <c r="A135" s="401" t="s">
        <v>92</v>
      </c>
      <c r="B135" s="97" t="s">
        <v>3</v>
      </c>
      <c r="L135" s="97" t="s">
        <v>634</v>
      </c>
      <c r="M135" s="2">
        <v>-0.15</v>
      </c>
      <c r="N135" s="97" t="s">
        <v>692</v>
      </c>
      <c r="O135" s="403">
        <v>-0.05</v>
      </c>
      <c r="P135" s="97" t="s">
        <v>669</v>
      </c>
      <c r="S135" s="426"/>
      <c r="T135" s="428"/>
      <c r="U135" s="403"/>
      <c r="W135" s="403"/>
    </row>
    <row r="136" spans="1:23" x14ac:dyDescent="0.2">
      <c r="A136" s="401" t="s">
        <v>93</v>
      </c>
      <c r="B136" s="97" t="s">
        <v>3</v>
      </c>
      <c r="L136" s="97" t="s">
        <v>636</v>
      </c>
      <c r="M136" s="528">
        <v>-2.5000000000000001E-2</v>
      </c>
      <c r="N136" s="97" t="s">
        <v>659</v>
      </c>
      <c r="S136" s="426"/>
      <c r="T136" s="428"/>
      <c r="U136" s="424"/>
    </row>
    <row r="137" spans="1:23" x14ac:dyDescent="0.2">
      <c r="A137" s="401" t="s">
        <v>94</v>
      </c>
      <c r="B137" s="97" t="s">
        <v>3</v>
      </c>
      <c r="L137" s="97" t="s">
        <v>637</v>
      </c>
      <c r="M137" s="2">
        <v>-0.25</v>
      </c>
      <c r="N137" s="97" t="s">
        <v>684</v>
      </c>
      <c r="S137" s="426"/>
      <c r="T137" s="428"/>
      <c r="U137" s="403"/>
    </row>
    <row r="138" spans="1:23" x14ac:dyDescent="0.2">
      <c r="A138" s="401" t="s">
        <v>95</v>
      </c>
      <c r="B138" s="97" t="s">
        <v>3</v>
      </c>
      <c r="M138"/>
      <c r="S138" s="426"/>
      <c r="T138" s="428"/>
    </row>
    <row r="139" spans="1:23" x14ac:dyDescent="0.2">
      <c r="A139" s="401" t="s">
        <v>96</v>
      </c>
      <c r="B139" s="97" t="s">
        <v>7</v>
      </c>
      <c r="L139" s="97" t="s">
        <v>638</v>
      </c>
      <c r="M139" s="2">
        <v>0.05</v>
      </c>
      <c r="N139" s="97" t="s">
        <v>681</v>
      </c>
      <c r="S139" s="428"/>
      <c r="T139" s="428"/>
      <c r="U139" s="424"/>
    </row>
    <row r="140" spans="1:23" x14ac:dyDescent="0.2">
      <c r="A140" s="401" t="s">
        <v>97</v>
      </c>
      <c r="B140" s="97" t="s">
        <v>3</v>
      </c>
      <c r="L140" s="97" t="s">
        <v>640</v>
      </c>
      <c r="M140" s="528">
        <v>-7.4999999999999997E-2</v>
      </c>
      <c r="N140" s="97" t="s">
        <v>678</v>
      </c>
      <c r="S140" s="428"/>
      <c r="T140" s="428"/>
      <c r="U140" s="403"/>
    </row>
    <row r="141" spans="1:23" x14ac:dyDescent="0.2">
      <c r="A141" s="401" t="s">
        <v>29</v>
      </c>
      <c r="B141" s="97" t="s">
        <v>3</v>
      </c>
      <c r="M141"/>
      <c r="T141" s="91"/>
    </row>
    <row r="142" spans="1:23" x14ac:dyDescent="0.2">
      <c r="A142" s="401" t="s">
        <v>99</v>
      </c>
      <c r="B142" s="97" t="s">
        <v>3</v>
      </c>
      <c r="L142" s="97" t="s">
        <v>641</v>
      </c>
      <c r="M142" s="2">
        <v>-0.05</v>
      </c>
      <c r="N142" s="97" t="s">
        <v>679</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335</v>
      </c>
      <c r="B148" s="97" t="s">
        <v>3</v>
      </c>
      <c r="L148" s="426"/>
    </row>
    <row r="149" spans="1:13" x14ac:dyDescent="0.2">
      <c r="A149" s="401" t="s">
        <v>349</v>
      </c>
      <c r="B149" s="97" t="s">
        <v>3</v>
      </c>
      <c r="L149" s="426"/>
      <c r="M149" s="403"/>
    </row>
    <row r="150" spans="1:13" x14ac:dyDescent="0.2">
      <c r="A150" s="401" t="s">
        <v>145</v>
      </c>
      <c r="B150" s="97" t="s">
        <v>3</v>
      </c>
    </row>
    <row r="151" spans="1:13" x14ac:dyDescent="0.2">
      <c r="A151" s="401" t="s">
        <v>508</v>
      </c>
      <c r="B151" s="97" t="s">
        <v>12</v>
      </c>
    </row>
    <row r="153" spans="1:13" x14ac:dyDescent="0.2">
      <c r="A153" s="401" t="s">
        <v>1077</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1078</v>
      </c>
    </row>
    <row r="160" spans="1:13" x14ac:dyDescent="0.2">
      <c r="A160" s="401" t="s">
        <v>284</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288</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783</v>
      </c>
      <c r="D4" s="436" t="s">
        <v>784</v>
      </c>
      <c r="E4" s="437" t="s">
        <v>785</v>
      </c>
      <c r="F4" s="437" t="s">
        <v>786</v>
      </c>
      <c r="G4" s="437" t="s">
        <v>787</v>
      </c>
      <c r="H4" s="442" t="s">
        <v>788</v>
      </c>
      <c r="I4" s="442" t="s">
        <v>236</v>
      </c>
      <c r="J4" s="531" t="s">
        <v>169</v>
      </c>
      <c r="K4" s="531" t="s">
        <v>105</v>
      </c>
      <c r="L4" s="531" t="s">
        <v>166</v>
      </c>
      <c r="M4" s="531" t="s">
        <v>107</v>
      </c>
      <c r="N4" s="531" t="s">
        <v>108</v>
      </c>
      <c r="O4" s="531" t="s">
        <v>109</v>
      </c>
      <c r="P4" s="531" t="s">
        <v>110</v>
      </c>
      <c r="Q4" s="531" t="s">
        <v>111</v>
      </c>
      <c r="R4" s="531" t="s">
        <v>112</v>
      </c>
      <c r="S4" s="531" t="s">
        <v>32</v>
      </c>
      <c r="T4" s="531" t="s">
        <v>31</v>
      </c>
      <c r="U4" s="532" t="s">
        <v>167</v>
      </c>
      <c r="V4" s="531" t="s">
        <v>168</v>
      </c>
      <c r="W4" s="531" t="s">
        <v>445</v>
      </c>
      <c r="X4" s="531" t="s">
        <v>496</v>
      </c>
      <c r="Y4" s="531" t="s">
        <v>497</v>
      </c>
      <c r="Z4" s="531" t="s">
        <v>534</v>
      </c>
      <c r="AA4" s="531" t="s">
        <v>1101</v>
      </c>
    </row>
    <row r="5" spans="1:27" s="449" customFormat="1" ht="19.5" customHeight="1" x14ac:dyDescent="0.2">
      <c r="A5" s="439" t="s">
        <v>89</v>
      </c>
      <c r="B5" s="443" t="s">
        <v>98</v>
      </c>
      <c r="C5" s="439" t="s">
        <v>249</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249</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249</v>
      </c>
      <c r="D7" s="444" t="s">
        <v>115</v>
      </c>
      <c r="E7" s="440">
        <v>2</v>
      </c>
      <c r="F7" s="440">
        <v>6</v>
      </c>
      <c r="G7" s="440">
        <v>1000</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249</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249</v>
      </c>
      <c r="D9" s="458" t="s">
        <v>1107</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249</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249</v>
      </c>
      <c r="D11" s="444" t="s">
        <v>118</v>
      </c>
      <c r="E11" s="440">
        <v>2</v>
      </c>
      <c r="F11" s="440">
        <v>5</v>
      </c>
      <c r="G11" s="440">
        <v>1000</v>
      </c>
      <c r="H11" s="439">
        <v>25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249</v>
      </c>
      <c r="D12" s="444" t="s">
        <v>1108</v>
      </c>
      <c r="E12" s="440">
        <v>6</v>
      </c>
      <c r="F12" s="440">
        <v>3</v>
      </c>
      <c r="G12" s="440">
        <v>1150</v>
      </c>
      <c r="H12" s="439">
        <v>40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251</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251</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251</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251</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250</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250</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250</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250</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251</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251</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251</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251</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250</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250</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250</v>
      </c>
      <c r="D39" s="444" t="s">
        <v>361</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250</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249</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249</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249</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249</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248</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248</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248</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248</v>
      </c>
      <c r="D48" s="450" t="s">
        <v>1102</v>
      </c>
      <c r="E48" s="451">
        <v>6.5</v>
      </c>
      <c r="F48" s="451">
        <v>2</v>
      </c>
      <c r="G48" s="451">
        <v>1200</v>
      </c>
      <c r="H48" s="452">
        <v>50</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1115</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151</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152</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380</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153</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1103</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1104</v>
      </c>
      <c r="E55" s="440">
        <v>3</v>
      </c>
      <c r="F55" s="440">
        <v>5</v>
      </c>
      <c r="G55" s="440">
        <v>1000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1105</v>
      </c>
      <c r="E56" s="451">
        <v>6</v>
      </c>
      <c r="F56" s="451">
        <v>0</v>
      </c>
      <c r="G56" s="451">
        <v>1150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248</v>
      </c>
      <c r="D57" s="458" t="s">
        <v>154</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248</v>
      </c>
      <c r="D58" s="444" t="s">
        <v>155</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248</v>
      </c>
      <c r="D59" s="444" t="s">
        <v>156</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248</v>
      </c>
      <c r="D60" s="450" t="s">
        <v>157</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250</v>
      </c>
      <c r="D61" s="458" t="s">
        <v>158</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250</v>
      </c>
      <c r="D62" s="444" t="s">
        <v>159</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250</v>
      </c>
      <c r="D63" s="444" t="s">
        <v>160</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250</v>
      </c>
      <c r="D64" s="450" t="s">
        <v>161</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162</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163</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164</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165</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335</v>
      </c>
      <c r="B69" s="457" t="s">
        <v>30</v>
      </c>
      <c r="C69" s="449" t="s">
        <v>251</v>
      </c>
      <c r="D69" s="458" t="s">
        <v>336</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335</v>
      </c>
      <c r="B70" s="443" t="s">
        <v>30</v>
      </c>
      <c r="C70" s="439" t="s">
        <v>251</v>
      </c>
      <c r="D70" s="444" t="s">
        <v>337</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335</v>
      </c>
      <c r="B71" s="443" t="s">
        <v>30</v>
      </c>
      <c r="C71" s="439" t="s">
        <v>251</v>
      </c>
      <c r="D71" s="444" t="s">
        <v>338</v>
      </c>
      <c r="E71" s="440">
        <v>3</v>
      </c>
      <c r="F71" s="440">
        <v>3</v>
      </c>
      <c r="G71" s="440">
        <v>900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335</v>
      </c>
      <c r="B72" s="462" t="s">
        <v>30</v>
      </c>
      <c r="C72" s="452" t="s">
        <v>251</v>
      </c>
      <c r="D72" s="450" t="s">
        <v>339</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349</v>
      </c>
      <c r="B73" s="457" t="s">
        <v>98</v>
      </c>
      <c r="C73" s="449" t="s">
        <v>248</v>
      </c>
      <c r="D73" s="458" t="s">
        <v>343</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349</v>
      </c>
      <c r="B74" s="443" t="s">
        <v>98</v>
      </c>
      <c r="C74" s="439" t="s">
        <v>248</v>
      </c>
      <c r="D74" s="444" t="s">
        <v>344</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349</v>
      </c>
      <c r="B75" s="443" t="s">
        <v>98</v>
      </c>
      <c r="C75" s="439" t="s">
        <v>248</v>
      </c>
      <c r="D75" s="444" t="s">
        <v>345</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349</v>
      </c>
      <c r="B76" s="462" t="s">
        <v>98</v>
      </c>
      <c r="C76" s="452" t="s">
        <v>248</v>
      </c>
      <c r="D76" s="450" t="s">
        <v>346</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362</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331</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381</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363</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508</v>
      </c>
      <c r="B81" s="457" t="s">
        <v>30</v>
      </c>
      <c r="C81" s="463" t="s">
        <v>60</v>
      </c>
      <c r="D81" s="449" t="s">
        <v>428</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508</v>
      </c>
      <c r="B82" s="443" t="s">
        <v>30</v>
      </c>
      <c r="C82" s="464" t="s">
        <v>60</v>
      </c>
      <c r="D82" s="439" t="s">
        <v>429</v>
      </c>
      <c r="E82" s="440"/>
      <c r="F82" s="440">
        <v>3</v>
      </c>
      <c r="G82" s="440">
        <v>325</v>
      </c>
      <c r="H82" s="439">
        <v>8</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508</v>
      </c>
      <c r="B83" s="443" t="s">
        <v>30</v>
      </c>
      <c r="C83" s="464" t="s">
        <v>60</v>
      </c>
      <c r="D83" s="439" t="s">
        <v>430</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508</v>
      </c>
      <c r="B84" s="443" t="s">
        <v>30</v>
      </c>
      <c r="C84" s="464" t="s">
        <v>60</v>
      </c>
      <c r="D84" s="439" t="s">
        <v>431</v>
      </c>
      <c r="E84" s="440">
        <v>5</v>
      </c>
      <c r="F84" s="440">
        <v>2</v>
      </c>
      <c r="G84" s="440">
        <v>970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789</v>
      </c>
      <c r="B85" s="443" t="s">
        <v>789</v>
      </c>
      <c r="C85" s="464" t="s">
        <v>789</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789</v>
      </c>
      <c r="B86" s="443" t="s">
        <v>789</v>
      </c>
      <c r="C86" s="464" t="s">
        <v>789</v>
      </c>
      <c r="D86" s="76" t="s">
        <v>187</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789</v>
      </c>
      <c r="B87" s="443" t="s">
        <v>789</v>
      </c>
      <c r="C87" s="464" t="s">
        <v>789</v>
      </c>
      <c r="D87" s="76" t="s">
        <v>188</v>
      </c>
      <c r="G87" s="440">
        <v>1000</v>
      </c>
      <c r="H87" s="440" t="s">
        <v>254</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366</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335</v>
      </c>
      <c r="B105" s="360">
        <v>69</v>
      </c>
      <c r="J105" s="472"/>
      <c r="K105" s="472"/>
      <c r="L105" s="472"/>
      <c r="M105" s="472"/>
      <c r="N105" s="472"/>
      <c r="O105" s="472"/>
      <c r="P105" s="472"/>
      <c r="Q105" s="472"/>
      <c r="R105" s="472"/>
      <c r="S105" s="472"/>
      <c r="T105" s="472"/>
      <c r="U105" s="472"/>
      <c r="V105" s="472"/>
    </row>
    <row r="106" spans="1:22" ht="19.5" customHeight="1" x14ac:dyDescent="0.2">
      <c r="A106" s="467" t="s">
        <v>349</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508</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240</v>
      </c>
      <c r="C2" s="3" t="s">
        <v>291</v>
      </c>
      <c r="D2" s="3" t="s">
        <v>292</v>
      </c>
      <c r="E2" s="3" t="s">
        <v>243</v>
      </c>
      <c r="F2" s="3" t="s">
        <v>242</v>
      </c>
      <c r="G2" s="3"/>
      <c r="H2" s="3"/>
      <c r="I2" s="3" t="s">
        <v>241</v>
      </c>
      <c r="J2" s="3" t="s">
        <v>244</v>
      </c>
      <c r="K2" s="12"/>
    </row>
    <row r="3" spans="2:11" ht="13.5" thickBot="1" x14ac:dyDescent="0.25">
      <c r="B3" s="8" t="s">
        <v>379</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246</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247</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289</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290</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446</v>
      </c>
      <c r="I18" s="607"/>
      <c r="J18" s="607"/>
      <c r="K18" s="608"/>
    </row>
    <row r="20" spans="1:14" ht="13.5" thickBot="1" x14ac:dyDescent="0.25">
      <c r="H20" s="1"/>
      <c r="I20" s="1"/>
      <c r="L20" t="s">
        <v>438</v>
      </c>
    </row>
    <row r="21" spans="1:14" ht="13.5" thickBot="1" x14ac:dyDescent="0.25">
      <c r="E21" t="s">
        <v>302</v>
      </c>
      <c r="F21" s="36">
        <v>0.125</v>
      </c>
      <c r="H21" s="1"/>
      <c r="I21" s="1"/>
      <c r="J21" t="s">
        <v>439</v>
      </c>
      <c r="K21" t="s">
        <v>440</v>
      </c>
      <c r="L21" s="35">
        <v>0.3</v>
      </c>
      <c r="M21" t="s">
        <v>441</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436</v>
      </c>
      <c r="J27" s="29">
        <v>1250</v>
      </c>
      <c r="K27" s="1">
        <f>J27*25</f>
        <v>31250</v>
      </c>
      <c r="M27" s="37">
        <f>SUM(M22:M26)</f>
        <v>52425.504910394266</v>
      </c>
      <c r="N27" t="s">
        <v>441</v>
      </c>
    </row>
    <row r="28" spans="1:14" ht="13.5" thickBot="1" x14ac:dyDescent="0.25">
      <c r="H28" s="1"/>
      <c r="I28" s="1" t="s">
        <v>437</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5">
        <v>0.2</v>
      </c>
      <c r="M32" t="s">
        <v>441</v>
      </c>
      <c r="N32" t="s">
        <v>452</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361</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436</v>
      </c>
      <c r="J38" s="29">
        <v>2337</v>
      </c>
      <c r="K38" s="1">
        <f>J38*25</f>
        <v>58425</v>
      </c>
      <c r="M38" s="37"/>
      <c r="N38" s="37"/>
    </row>
    <row r="39" spans="1:14" ht="13.5" thickBot="1" x14ac:dyDescent="0.25">
      <c r="H39" s="1"/>
      <c r="I39" s="1" t="s">
        <v>451</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2022-02-02T20:50:25Z</dcterms:modified>
</cp:coreProperties>
</file>