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0683CD49-F82D-4C2A-A8E8-E22E27E6C4D9}"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Constants!$C$131</definedName>
    <definedName name="abyss_enforcer_cap">Constants!$F$131</definedName>
    <definedName name="adept_dp_bonus">Constants!$C$125</definedName>
    <definedName name="adept_dp_cap">Constants!$F$125</definedName>
    <definedName name="adept_op_bonus">Constants!$C$124</definedName>
    <definedName name="adept_op_cap">Constants!$F$124</definedName>
    <definedName name="alch_frost_bonus">Constants!$F$91</definedName>
    <definedName name="alch_plat">Constants!$B$4</definedName>
    <definedName name="alchemist_flame_bonus">Constants!$F$87</definedName>
    <definedName name="alchemist_flame_invest">Constants!$F$88</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Constants!$B$97</definedName>
    <definedName name="bone_breaker_bonus">Constants!$C$129</definedName>
    <definedName name="bone_breaker_cap">Constants!$F$129</definedName>
    <definedName name="bonus_jobs_facts">Constants!$B$171</definedName>
    <definedName name="building_employment">Constants!$B$134</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Constants!$F$93</definedName>
    <definedName name="demonic_pact_plat">Constants!$F$92</definedName>
    <definedName name="dm_gems">Constants!$B$8</definedName>
    <definedName name="dock_boats_hr">Constants!$B$10</definedName>
    <definedName name="dock_food">Constants!$D$10</definedName>
    <definedName name="druid_dp_bonus">Constants!$C$121</definedName>
    <definedName name="druid_dp_cap">Constants!$F$121</definedName>
    <definedName name="druid_op_bonus">Constants!$C$120</definedName>
    <definedName name="druid_op_cap">Constants!$F$120</definedName>
    <definedName name="dryad_bonus">Constants!$C$122</definedName>
    <definedName name="dryad_cap">Constants!$F$122</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Constants!$D$90</definedName>
    <definedName name="favorable_terrain_max">Constants!$F$90</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Constants!$C$126</definedName>
    <definedName name="frost_mage_cap">Constants!$F$126</definedName>
    <definedName name="gaias_blessing_food">Constants!$F$84</definedName>
    <definedName name="gaias_blessing_lumber">Constants!$H$84</definedName>
    <definedName name="gaias_watch_bonus">Constants!$F$75</definedName>
    <definedName name="gem_invest">Constants!$B$165</definedName>
    <definedName name="global_constr_cap">Constants!$B$168</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Constants!$D$110</definedName>
    <definedName name="harbor_towers_param">Constants!$D$115</definedName>
    <definedName name="harmony_bonus">Constants!$F$78</definedName>
    <definedName name="home_land">Overview!$B$73</definedName>
    <definedName name="howling_dp_bonus">Constants!$H$85</definedName>
    <definedName name="howling_op_bonus">Constants!$F$85</definedName>
    <definedName name="ice_elem_bonus">Constants!$C$127</definedName>
    <definedName name="ice_elem_cap">Constants!$F$127</definedName>
    <definedName name="icekin">Military!$CO$10</definedName>
    <definedName name="Imps">Imps!$CE$35:$CE$40</definedName>
    <definedName name="infernal_cmd_op">Constants!$F$94</definedName>
    <definedName name="keep_cap">Constants!$D$107</definedName>
    <definedName name="keep_param">Constants!$D$112</definedName>
    <definedName name="kobold">Military!$CO$9</definedName>
    <definedName name="lumber_invest">Constants!$B$163</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Constants!$C$119</definedName>
    <definedName name="mystic_cap">Constants!$F$119</definedName>
    <definedName name="nightfall_bonus">Constants!$F$89</definedName>
    <definedName name="nightshade_bonus">Constants!$C$130</definedName>
    <definedName name="nox">Military!$CO$12</definedName>
    <definedName name="nox_nightshade_cap">Constants!$F$130</definedName>
    <definedName name="nox_nightshade_swamp_bonus">Constants!$C$130</definedName>
    <definedName name="om_ore">Constants!$B$7</definedName>
    <definedName name="orc">Military!$CO$11</definedName>
    <definedName name="ore_invest">Constants!$B$164</definedName>
    <definedName name="plat_invest">Constants!$B$162</definedName>
    <definedName name="pop_in_building">Constants!$B$68</definedName>
    <definedName name="pop_in_home">Constants!$B$65</definedName>
    <definedName name="pop_on_barren">Constants!$B$69</definedName>
    <definedName name="prestige_food_bonus">Constants!$B$101</definedName>
    <definedName name="prestige_multiplier">Constants!$B$102</definedName>
    <definedName name="prestige_offense_bonus">Constants!$B$103</definedName>
    <definedName name="prestige_pop_multiplier">Constants!$B$102</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Imps!$CE$30:$CE$33</definedName>
    <definedName name="rocka_bonus">Constants!$C$123</definedName>
    <definedName name="rocka_cap">Constants!$F$123</definedName>
    <definedName name="school_max">Constants!$D$23</definedName>
    <definedName name="school_rp">Constants!$B$23</definedName>
    <definedName name="science_cap">Constants!$D$108</definedName>
    <definedName name="science_param">Constants!$D$113</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Constants!$B$176</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Constants!$B$100</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Constants!$D$116</definedName>
    <definedName name="voodoo_magi_bonus">Constants!$C$128</definedName>
    <definedName name="voodoo_magi_cap">Constants!$F$128</definedName>
    <definedName name="walls_forges_cap">Constants!$D$109</definedName>
    <definedName name="walls_forges_param">Constants!$D$114</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Constants!$C$174</definedName>
    <definedName name="wisp_cap">Constants!$E$174</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7" i="6"/>
  <c r="E15" i="4"/>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E98" i="4" l="1"/>
  <c r="E89" i="4"/>
  <c r="CO13" i="8"/>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U4" i="11"/>
  <c r="BT4" i="11"/>
  <c r="BS4" i="11"/>
  <c r="BR4" i="11"/>
  <c r="BP4" i="11"/>
  <c r="BN4" i="11"/>
  <c r="BI4"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4"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4"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U5" i="11"/>
  <c r="BU6" i="11"/>
  <c r="BU7" i="11"/>
  <c r="BU8" i="11"/>
  <c r="BU9" i="11"/>
  <c r="BU10" i="11"/>
  <c r="BU11" i="11"/>
  <c r="BU12" i="11"/>
  <c r="BU13" i="11"/>
  <c r="BU14" i="11"/>
  <c r="BU15" i="11"/>
  <c r="BU16" i="11"/>
  <c r="BU17" i="11"/>
  <c r="BU18" i="11"/>
  <c r="BU19" i="11"/>
  <c r="BU20" i="11"/>
  <c r="BU21" i="11"/>
  <c r="BU22" i="11"/>
  <c r="BU23" i="11"/>
  <c r="BU24" i="11"/>
  <c r="BU25" i="11"/>
  <c r="BU26" i="11"/>
  <c r="BU27" i="11"/>
  <c r="BU28" i="11"/>
  <c r="BU29" i="11"/>
  <c r="BU30" i="11"/>
  <c r="BU31" i="11"/>
  <c r="BU32" i="11"/>
  <c r="BU33" i="11"/>
  <c r="BU34" i="11"/>
  <c r="BU35" i="11"/>
  <c r="BU36" i="11"/>
  <c r="BU37" i="11"/>
  <c r="BU38" i="11"/>
  <c r="BU39" i="11"/>
  <c r="BU40" i="11"/>
  <c r="BU41" i="11"/>
  <c r="BU42" i="11"/>
  <c r="BU43" i="11"/>
  <c r="BU44" i="11"/>
  <c r="BU45" i="11"/>
  <c r="BU46" i="11"/>
  <c r="BU47" i="11"/>
  <c r="BU48" i="11"/>
  <c r="BU49" i="11"/>
  <c r="BU50" i="11"/>
  <c r="BU51" i="11"/>
  <c r="BU52" i="11"/>
  <c r="BU53" i="11"/>
  <c r="BU54" i="11"/>
  <c r="BU55" i="11"/>
  <c r="BU56" i="11"/>
  <c r="BU57" i="11"/>
  <c r="BU58" i="11"/>
  <c r="BU59" i="11"/>
  <c r="BU60" i="11"/>
  <c r="BU61" i="11"/>
  <c r="BU62" i="11"/>
  <c r="BU63" i="11"/>
  <c r="BU64" i="11"/>
  <c r="BU65" i="11"/>
  <c r="BU66" i="11"/>
  <c r="BU67" i="11"/>
  <c r="BU68" i="11"/>
  <c r="BU69" i="11"/>
  <c r="BU70" i="11"/>
  <c r="BU71" i="11"/>
  <c r="BU72" i="11"/>
  <c r="BU73" i="11"/>
  <c r="BU74" i="11"/>
  <c r="BU75" i="11"/>
  <c r="BU76" i="11"/>
  <c r="BU77" i="11"/>
  <c r="BU78" i="11"/>
  <c r="BU79" i="11"/>
  <c r="BU80" i="11"/>
  <c r="BU81" i="11"/>
  <c r="BU82" i="11"/>
  <c r="BU83" i="11"/>
  <c r="BU84" i="11"/>
  <c r="BU85" i="11"/>
  <c r="BU86" i="11"/>
  <c r="BU87" i="11"/>
  <c r="BU88" i="11"/>
  <c r="BU89" i="11"/>
  <c r="BU90" i="11"/>
  <c r="BU91" i="11"/>
  <c r="BU92" i="11"/>
  <c r="BU93" i="11"/>
  <c r="BU94" i="11"/>
  <c r="BU95" i="11"/>
  <c r="BU96" i="11"/>
  <c r="BU97" i="11"/>
  <c r="BU98" i="11"/>
  <c r="BU99" i="11"/>
  <c r="BU100" i="11"/>
  <c r="BU101" i="11"/>
  <c r="BU102" i="11"/>
  <c r="BU103" i="11"/>
  <c r="BU104" i="11"/>
  <c r="BU105" i="11"/>
  <c r="BU106" i="11"/>
  <c r="BU107" i="11"/>
  <c r="BU108" i="11"/>
  <c r="BU109" i="11"/>
  <c r="BU110" i="11"/>
  <c r="BU111" i="11"/>
  <c r="BU112" i="11"/>
  <c r="BU113" i="11"/>
  <c r="BU114" i="11"/>
  <c r="BU115" i="11"/>
  <c r="BU116" i="11"/>
  <c r="BU117" i="11"/>
  <c r="BU118" i="11"/>
  <c r="BU119" i="11"/>
  <c r="BU120" i="11"/>
  <c r="BU121" i="11"/>
  <c r="BU122" i="11"/>
  <c r="BU123" i="11"/>
  <c r="BU124" i="11"/>
  <c r="BU125" i="11"/>
  <c r="BU126" i="11"/>
  <c r="BU127" i="11"/>
  <c r="BU128" i="11"/>
  <c r="BU129" i="11"/>
  <c r="BU130" i="11"/>
  <c r="BU131" i="11"/>
  <c r="BU132" i="11"/>
  <c r="BU133" i="11"/>
  <c r="BU134" i="11"/>
  <c r="BU135" i="11"/>
  <c r="BU136" i="11"/>
  <c r="BP5" i="11"/>
  <c r="BP6" i="11"/>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CA4" i="11"/>
  <c r="Z7" i="9"/>
  <c r="BW4" i="11"/>
  <c r="BW5" i="11"/>
  <c r="BW6" i="11"/>
  <c r="BW7" i="11"/>
  <c r="BW8" i="11"/>
  <c r="BW9" i="11"/>
  <c r="BW10" i="11"/>
  <c r="BW11" i="11"/>
  <c r="BW12" i="11"/>
  <c r="BW13" i="11"/>
  <c r="BW14" i="11"/>
  <c r="BW15" i="11"/>
  <c r="BW16" i="11"/>
  <c r="BW17" i="11"/>
  <c r="BW18" i="11"/>
  <c r="BW19" i="11"/>
  <c r="BW20" i="11"/>
  <c r="BW21" i="11"/>
  <c r="BW22" i="11"/>
  <c r="BW23" i="11"/>
  <c r="BW24" i="11"/>
  <c r="BW25" i="11"/>
  <c r="BW26" i="11"/>
  <c r="BW27" i="11"/>
  <c r="BW28" i="11"/>
  <c r="BW29" i="11"/>
  <c r="BW30" i="11"/>
  <c r="BW31" i="11"/>
  <c r="BW32" i="11"/>
  <c r="BW33" i="11"/>
  <c r="BW34" i="11"/>
  <c r="BW35" i="11"/>
  <c r="BW36" i="11"/>
  <c r="BW37" i="11"/>
  <c r="BW38" i="11"/>
  <c r="BW39" i="11"/>
  <c r="BW40" i="11"/>
  <c r="BW41" i="11"/>
  <c r="BW42" i="11"/>
  <c r="BW43" i="11"/>
  <c r="BW44" i="11"/>
  <c r="BW45" i="11"/>
  <c r="BW46" i="11"/>
  <c r="BW47" i="11"/>
  <c r="BW48" i="11"/>
  <c r="BW49" i="11"/>
  <c r="BW50" i="11"/>
  <c r="BW51" i="11"/>
  <c r="BW52" i="11"/>
  <c r="BW53" i="11"/>
  <c r="BW54" i="11"/>
  <c r="BW55" i="11"/>
  <c r="BW56" i="11"/>
  <c r="BW57" i="11"/>
  <c r="BW58" i="11"/>
  <c r="BW59" i="11"/>
  <c r="BW60" i="11"/>
  <c r="BW61" i="11"/>
  <c r="BW62" i="11"/>
  <c r="BW63" i="11"/>
  <c r="BW64" i="11"/>
  <c r="BW65" i="11"/>
  <c r="BW66" i="11"/>
  <c r="BW67" i="11"/>
  <c r="BW68" i="11"/>
  <c r="BW69" i="11"/>
  <c r="BW70" i="11"/>
  <c r="BW71" i="11"/>
  <c r="BW72" i="11"/>
  <c r="BW73" i="11"/>
  <c r="BW74" i="11"/>
  <c r="BW75" i="11"/>
  <c r="BW76" i="11"/>
  <c r="BW77" i="11"/>
  <c r="BW78" i="11"/>
  <c r="BW79" i="11"/>
  <c r="BW80" i="11"/>
  <c r="BW81" i="11"/>
  <c r="BW82" i="11"/>
  <c r="BW83" i="11"/>
  <c r="BW84" i="11"/>
  <c r="BW85" i="11"/>
  <c r="BW86" i="11"/>
  <c r="BW87" i="11"/>
  <c r="BW88" i="11"/>
  <c r="BW89" i="11"/>
  <c r="BW90" i="11"/>
  <c r="BW91" i="11"/>
  <c r="BW92" i="11"/>
  <c r="BW93" i="11"/>
  <c r="BW94" i="11"/>
  <c r="BW95" i="11"/>
  <c r="BW96" i="11"/>
  <c r="BW97" i="11"/>
  <c r="BW98" i="11"/>
  <c r="BW99" i="11"/>
  <c r="BW100" i="11"/>
  <c r="BW101" i="11"/>
  <c r="BW102" i="11"/>
  <c r="BW103" i="11"/>
  <c r="BW104" i="11"/>
  <c r="BW105" i="11"/>
  <c r="BW106" i="11"/>
  <c r="BW107" i="11"/>
  <c r="BW108" i="11"/>
  <c r="BW109" i="11"/>
  <c r="BW110" i="11"/>
  <c r="BW111" i="11"/>
  <c r="BW112" i="11"/>
  <c r="BW113" i="11"/>
  <c r="BW114" i="11"/>
  <c r="BW115" i="11"/>
  <c r="BW116" i="11"/>
  <c r="BW117" i="11"/>
  <c r="BW118" i="11"/>
  <c r="BW119" i="11"/>
  <c r="BW120" i="11"/>
  <c r="BW121" i="11"/>
  <c r="BW122" i="11"/>
  <c r="BW123" i="11"/>
  <c r="BW124" i="11"/>
  <c r="BW125" i="11"/>
  <c r="BW126" i="11"/>
  <c r="BW127" i="11"/>
  <c r="BW128" i="11"/>
  <c r="BW129" i="11"/>
  <c r="BW130" i="11"/>
  <c r="BW131" i="11"/>
  <c r="BW132" i="11"/>
  <c r="BW133" i="11"/>
  <c r="BW134" i="11"/>
  <c r="BW135" i="11"/>
  <c r="BW136" i="11"/>
  <c r="AQ17" i="9" l="1"/>
  <c r="CM17" i="8" s="1"/>
  <c r="AI12" i="9"/>
  <c r="J4" i="2"/>
  <c r="AT2" i="8"/>
  <c r="CO25" i="8"/>
  <c r="CO26" i="8"/>
  <c r="CO24" i="8"/>
  <c r="CA5" i="11"/>
  <c r="CA6" i="11" s="1"/>
  <c r="CA7" i="11" s="1"/>
  <c r="CA8" i="11" s="1"/>
  <c r="CA9" i="11" s="1"/>
  <c r="CA10" i="11" s="1"/>
  <c r="CA11" i="11" s="1"/>
  <c r="CA12" i="11" s="1"/>
  <c r="CA13" i="11" s="1"/>
  <c r="CA14" i="11" s="1"/>
  <c r="CA15" i="11" s="1"/>
  <c r="CA16" i="11" s="1"/>
  <c r="CA17" i="11" s="1"/>
  <c r="CA18" i="11" s="1"/>
  <c r="CA19" i="11" s="1"/>
  <c r="CA20" i="11" s="1"/>
  <c r="CA21" i="11" s="1"/>
  <c r="CA22" i="11" s="1"/>
  <c r="CA23" i="11" s="1"/>
  <c r="CA24" i="11" s="1"/>
  <c r="CA25" i="11" s="1"/>
  <c r="CA26" i="11" s="1"/>
  <c r="CA27" i="11" s="1"/>
  <c r="CA28" i="11" s="1"/>
  <c r="CA29" i="11" s="1"/>
  <c r="CA30" i="11" s="1"/>
  <c r="CA31" i="11" s="1"/>
  <c r="CA32" i="11" s="1"/>
  <c r="CA33" i="11" s="1"/>
  <c r="CA34" i="11" s="1"/>
  <c r="CA35" i="11" s="1"/>
  <c r="CA36" i="11" s="1"/>
  <c r="CA37" i="11" s="1"/>
  <c r="CA38" i="11" s="1"/>
  <c r="CA39" i="11" s="1"/>
  <c r="CA40" i="11" s="1"/>
  <c r="CA41" i="11" s="1"/>
  <c r="CA42" i="11" s="1"/>
  <c r="CA43" i="11" s="1"/>
  <c r="CA44" i="11" s="1"/>
  <c r="CA45" i="11" s="1"/>
  <c r="CA46" i="11" s="1"/>
  <c r="CA47" i="11" s="1"/>
  <c r="CA48" i="11" s="1"/>
  <c r="CA49" i="11" s="1"/>
  <c r="CA50" i="11" s="1"/>
  <c r="CA51" i="11" s="1"/>
  <c r="CA52" i="11" s="1"/>
  <c r="CA53" i="11" s="1"/>
  <c r="CA54" i="11" s="1"/>
  <c r="CA55" i="11" s="1"/>
  <c r="CA56" i="11" s="1"/>
  <c r="CA57" i="11" s="1"/>
  <c r="CA58" i="11" s="1"/>
  <c r="CA59" i="11" s="1"/>
  <c r="CA60" i="11" s="1"/>
  <c r="CA61" i="11" s="1"/>
  <c r="CA62" i="11" s="1"/>
  <c r="CA63" i="11" s="1"/>
  <c r="CA64" i="11" s="1"/>
  <c r="CA65" i="11" s="1"/>
  <c r="CA66" i="11" s="1"/>
  <c r="CA67" i="11" s="1"/>
  <c r="CA68" i="11" s="1"/>
  <c r="CA69" i="11" s="1"/>
  <c r="CA70" i="11" s="1"/>
  <c r="CA71" i="11" s="1"/>
  <c r="CA72" i="11" s="1"/>
  <c r="CA73" i="11" s="1"/>
  <c r="CA74" i="11" s="1"/>
  <c r="CA75" i="11" s="1"/>
  <c r="CA76" i="11" s="1"/>
  <c r="CA77" i="11" s="1"/>
  <c r="CA78" i="11" s="1"/>
  <c r="CA79" i="11" s="1"/>
  <c r="CA80" i="11" s="1"/>
  <c r="CA81" i="11" s="1"/>
  <c r="CA82" i="11" s="1"/>
  <c r="CA83" i="11" s="1"/>
  <c r="CA84" i="11" s="1"/>
  <c r="CA85" i="11" s="1"/>
  <c r="CA86" i="11" s="1"/>
  <c r="CA87" i="11" s="1"/>
  <c r="CA88" i="11" s="1"/>
  <c r="CA89" i="11" s="1"/>
  <c r="CA90" i="11" s="1"/>
  <c r="CA91" i="11" s="1"/>
  <c r="CA92" i="11" s="1"/>
  <c r="CA93" i="11" s="1"/>
  <c r="CA94" i="11" s="1"/>
  <c r="CA95" i="11" s="1"/>
  <c r="CA96" i="11" s="1"/>
  <c r="CA97" i="11" s="1"/>
  <c r="CA98" i="11" s="1"/>
  <c r="CA99" i="11" s="1"/>
  <c r="CA100" i="11" s="1"/>
  <c r="CA101" i="11" s="1"/>
  <c r="CA102" i="11" s="1"/>
  <c r="CA103" i="11" s="1"/>
  <c r="CA104" i="11" s="1"/>
  <c r="CA105" i="11" s="1"/>
  <c r="CA106" i="11" s="1"/>
  <c r="CA107" i="11" s="1"/>
  <c r="CA108" i="11" s="1"/>
  <c r="CA109" i="11" s="1"/>
  <c r="CA110" i="11" s="1"/>
  <c r="CA111" i="11" s="1"/>
  <c r="CA112" i="11" s="1"/>
  <c r="CA113" i="11" s="1"/>
  <c r="CA114" i="11" s="1"/>
  <c r="CA115" i="11" s="1"/>
  <c r="CA116" i="11" s="1"/>
  <c r="CA117" i="11" s="1"/>
  <c r="CA118" i="11" s="1"/>
  <c r="CA119" i="11" s="1"/>
  <c r="CA120" i="11" s="1"/>
  <c r="CA121" i="11" s="1"/>
  <c r="CA122" i="11" s="1"/>
  <c r="CA123" i="11" s="1"/>
  <c r="CA124" i="11" s="1"/>
  <c r="CA125" i="11" s="1"/>
  <c r="CA126" i="11" s="1"/>
  <c r="CA127" i="11" s="1"/>
  <c r="CA128" i="11" s="1"/>
  <c r="CA129" i="11" s="1"/>
  <c r="CA130" i="11" s="1"/>
  <c r="CA131" i="11" s="1"/>
  <c r="CA132" i="11" s="1"/>
  <c r="CA133" i="11" s="1"/>
  <c r="CA134" i="11" s="1"/>
  <c r="CA135" i="11" s="1"/>
  <c r="CA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N5" i="9" l="1"/>
  <c r="BK6" i="11" s="1"/>
  <c r="BK5" i="11"/>
  <c r="AQ21" i="9"/>
  <c r="CM21" i="8" s="1"/>
  <c r="AI16" i="9"/>
  <c r="AH6" i="9"/>
  <c r="AG6" i="9"/>
  <c r="AK6" i="9"/>
  <c r="AE6" i="9"/>
  <c r="AM6" i="9"/>
  <c r="AN6" i="9" l="1"/>
  <c r="AN7" i="9" s="1"/>
  <c r="AQ22" i="9"/>
  <c r="CM22" i="8" s="1"/>
  <c r="AI17" i="9"/>
  <c r="AM7" i="9"/>
  <c r="AH7" i="9"/>
  <c r="AG7" i="9"/>
  <c r="AK7" i="9"/>
  <c r="AE7" i="9"/>
  <c r="BK7" i="11" l="1"/>
  <c r="AN8" i="9"/>
  <c r="BK8" i="11"/>
  <c r="AQ23" i="9"/>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N9" i="9" l="1"/>
  <c r="BK9" i="11"/>
  <c r="AQ24" i="9"/>
  <c r="CM24" i="8" s="1"/>
  <c r="AI19" i="9"/>
  <c r="AO19" i="8" s="1"/>
  <c r="AM9" i="9"/>
  <c r="O6" i="1"/>
  <c r="AH9" i="9"/>
  <c r="AG9" i="9"/>
  <c r="AK9" i="9"/>
  <c r="AE9" i="9"/>
  <c r="AB4" i="1"/>
  <c r="AN10" i="9" l="1"/>
  <c r="BK10" i="11"/>
  <c r="AQ25" i="9"/>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N11" i="9" l="1"/>
  <c r="BK11" i="11"/>
  <c r="AQ26" i="9"/>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Z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9" i="6" s="1"/>
  <c r="C90" i="6" s="1"/>
  <c r="C91" i="6" s="1"/>
  <c r="C92"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X6" i="11" s="1"/>
  <c r="M7" i="11"/>
  <c r="BX7" i="11" s="1"/>
  <c r="M8" i="11"/>
  <c r="BX8" i="11" s="1"/>
  <c r="M9" i="11"/>
  <c r="BX9" i="11" s="1"/>
  <c r="M10" i="11"/>
  <c r="BX10" i="11" s="1"/>
  <c r="M11" i="11"/>
  <c r="BX11" i="11" s="1"/>
  <c r="M12" i="11"/>
  <c r="BX12" i="11" s="1"/>
  <c r="M13" i="11"/>
  <c r="BX13" i="11" s="1"/>
  <c r="M14" i="11"/>
  <c r="BX14" i="11" s="1"/>
  <c r="M15" i="11"/>
  <c r="BX15" i="11" s="1"/>
  <c r="M16" i="11"/>
  <c r="BX16" i="11" s="1"/>
  <c r="M17" i="11"/>
  <c r="BX17" i="11" s="1"/>
  <c r="M18" i="11"/>
  <c r="BX18" i="11" s="1"/>
  <c r="M19" i="11"/>
  <c r="BX19" i="11" s="1"/>
  <c r="M20" i="11"/>
  <c r="BX20" i="11" s="1"/>
  <c r="M21" i="11"/>
  <c r="BX21" i="11" s="1"/>
  <c r="M22" i="11"/>
  <c r="BX22" i="11" s="1"/>
  <c r="M23" i="11"/>
  <c r="BX23" i="11" s="1"/>
  <c r="M24" i="11"/>
  <c r="BX24" i="11" s="1"/>
  <c r="M25" i="11"/>
  <c r="BX25" i="11" s="1"/>
  <c r="M26" i="11"/>
  <c r="BX26" i="11" s="1"/>
  <c r="M27" i="11"/>
  <c r="BX27" i="11" s="1"/>
  <c r="M28" i="11"/>
  <c r="BX28" i="11" s="1"/>
  <c r="M29" i="11"/>
  <c r="BX29" i="11" s="1"/>
  <c r="M30" i="11"/>
  <c r="BX30" i="11" s="1"/>
  <c r="M31" i="11"/>
  <c r="BX31" i="11" s="1"/>
  <c r="M32" i="11"/>
  <c r="BX32" i="11" s="1"/>
  <c r="M33" i="11"/>
  <c r="BX33" i="11" s="1"/>
  <c r="M34" i="11"/>
  <c r="BX34" i="11" s="1"/>
  <c r="M35" i="11"/>
  <c r="BX35" i="11" s="1"/>
  <c r="M36" i="11"/>
  <c r="BX36" i="11" s="1"/>
  <c r="M37" i="11"/>
  <c r="BX37" i="11" s="1"/>
  <c r="M38" i="11"/>
  <c r="BX38" i="11" s="1"/>
  <c r="M39" i="11"/>
  <c r="BX39" i="11" s="1"/>
  <c r="M40" i="11"/>
  <c r="BX40" i="11" s="1"/>
  <c r="M41" i="11"/>
  <c r="BX41" i="11" s="1"/>
  <c r="M42" i="11"/>
  <c r="BX42" i="11" s="1"/>
  <c r="M43" i="11"/>
  <c r="BX43" i="11" s="1"/>
  <c r="M44" i="11"/>
  <c r="BX44" i="11" s="1"/>
  <c r="M45" i="11"/>
  <c r="BX45" i="11" s="1"/>
  <c r="M46" i="11"/>
  <c r="BX46" i="11" s="1"/>
  <c r="M47" i="11"/>
  <c r="BX47" i="11" s="1"/>
  <c r="M48" i="11"/>
  <c r="BX48" i="11" s="1"/>
  <c r="M49" i="11"/>
  <c r="BX49" i="11" s="1"/>
  <c r="M50" i="11"/>
  <c r="BX50" i="11" s="1"/>
  <c r="M51" i="11"/>
  <c r="BX51" i="11" s="1"/>
  <c r="M52" i="11"/>
  <c r="BX52" i="11" s="1"/>
  <c r="M53" i="11"/>
  <c r="BX53" i="11" s="1"/>
  <c r="M54" i="11"/>
  <c r="BX54" i="11" s="1"/>
  <c r="M55" i="11"/>
  <c r="BX55" i="11" s="1"/>
  <c r="M56" i="11"/>
  <c r="BX56" i="11" s="1"/>
  <c r="M57" i="11"/>
  <c r="BX57" i="11" s="1"/>
  <c r="M58" i="11"/>
  <c r="BX58" i="11" s="1"/>
  <c r="M59" i="11"/>
  <c r="BX59" i="11" s="1"/>
  <c r="M60" i="11"/>
  <c r="BX60" i="11" s="1"/>
  <c r="M61" i="11"/>
  <c r="BX61" i="11" s="1"/>
  <c r="M62" i="11"/>
  <c r="BX62" i="11" s="1"/>
  <c r="M63" i="11"/>
  <c r="BX63" i="11" s="1"/>
  <c r="M64" i="11"/>
  <c r="BX64" i="11" s="1"/>
  <c r="M65" i="11"/>
  <c r="BX65" i="11" s="1"/>
  <c r="M66" i="11"/>
  <c r="BX66" i="11" s="1"/>
  <c r="M67" i="11"/>
  <c r="BX67" i="11" s="1"/>
  <c r="M68" i="11"/>
  <c r="BX68" i="11" s="1"/>
  <c r="M69" i="11"/>
  <c r="BX69" i="11" s="1"/>
  <c r="M70" i="11"/>
  <c r="BX70" i="11" s="1"/>
  <c r="M71" i="11"/>
  <c r="BX71" i="11" s="1"/>
  <c r="M72" i="11"/>
  <c r="BX72" i="11" s="1"/>
  <c r="M73" i="11"/>
  <c r="BX73" i="11" s="1"/>
  <c r="M74" i="11"/>
  <c r="BX74" i="11" s="1"/>
  <c r="M75" i="11"/>
  <c r="BX75" i="11" s="1"/>
  <c r="M76" i="11"/>
  <c r="BX76" i="11" s="1"/>
  <c r="M77" i="11"/>
  <c r="BX77" i="11" s="1"/>
  <c r="M78" i="11"/>
  <c r="BX78" i="11" s="1"/>
  <c r="M79" i="11"/>
  <c r="BX79" i="11" s="1"/>
  <c r="M80" i="11"/>
  <c r="BX80" i="11" s="1"/>
  <c r="M81" i="11"/>
  <c r="BX81" i="11" s="1"/>
  <c r="M82" i="11"/>
  <c r="BX82" i="11" s="1"/>
  <c r="M83" i="11"/>
  <c r="BX83" i="11" s="1"/>
  <c r="M84" i="11"/>
  <c r="BX84" i="11" s="1"/>
  <c r="M85" i="11"/>
  <c r="BX85" i="11" s="1"/>
  <c r="M86" i="11"/>
  <c r="BX86" i="11" s="1"/>
  <c r="M87" i="11"/>
  <c r="BX87" i="11" s="1"/>
  <c r="M88" i="11"/>
  <c r="BX88" i="11" s="1"/>
  <c r="M89" i="11"/>
  <c r="BX89" i="11" s="1"/>
  <c r="M90" i="11"/>
  <c r="BX90" i="11" s="1"/>
  <c r="M91" i="11"/>
  <c r="BX91" i="11" s="1"/>
  <c r="M92" i="11"/>
  <c r="BX92" i="11" s="1"/>
  <c r="M93" i="11"/>
  <c r="BX93" i="11" s="1"/>
  <c r="M94" i="11"/>
  <c r="BX94" i="11" s="1"/>
  <c r="M95" i="11"/>
  <c r="BX95" i="11" s="1"/>
  <c r="M96" i="11"/>
  <c r="BX96" i="11" s="1"/>
  <c r="M97" i="11"/>
  <c r="BX97" i="11" s="1"/>
  <c r="M98" i="11"/>
  <c r="BX98" i="11" s="1"/>
  <c r="M99" i="11"/>
  <c r="BX99" i="11" s="1"/>
  <c r="M100" i="11"/>
  <c r="BX100" i="11" s="1"/>
  <c r="M101" i="11"/>
  <c r="BX101" i="11" s="1"/>
  <c r="M102" i="11"/>
  <c r="BX102" i="11" s="1"/>
  <c r="M103" i="11"/>
  <c r="BX103" i="11" s="1"/>
  <c r="M104" i="11"/>
  <c r="BX104" i="11" s="1"/>
  <c r="M105" i="11"/>
  <c r="BX105" i="11" s="1"/>
  <c r="M106" i="11"/>
  <c r="BX106" i="11" s="1"/>
  <c r="M107" i="11"/>
  <c r="BX107" i="11" s="1"/>
  <c r="M108" i="11"/>
  <c r="BX108" i="11" s="1"/>
  <c r="M109" i="11"/>
  <c r="BX109" i="11" s="1"/>
  <c r="M110" i="11"/>
  <c r="BX110" i="11" s="1"/>
  <c r="M111" i="11"/>
  <c r="BX111" i="11" s="1"/>
  <c r="M112" i="11"/>
  <c r="BX112" i="11" s="1"/>
  <c r="M113" i="11"/>
  <c r="BX113" i="11" s="1"/>
  <c r="M114" i="11"/>
  <c r="BX114" i="11" s="1"/>
  <c r="M115" i="11"/>
  <c r="BX115" i="11" s="1"/>
  <c r="M116" i="11"/>
  <c r="BX116" i="11" s="1"/>
  <c r="M117" i="11"/>
  <c r="BX117" i="11" s="1"/>
  <c r="M118" i="11"/>
  <c r="BX118" i="11" s="1"/>
  <c r="M119" i="11"/>
  <c r="BX119" i="11" s="1"/>
  <c r="M120" i="11"/>
  <c r="BX120" i="11" s="1"/>
  <c r="M121" i="11"/>
  <c r="BX121" i="11" s="1"/>
  <c r="M122" i="11"/>
  <c r="BX122" i="11" s="1"/>
  <c r="M123" i="11"/>
  <c r="BX123" i="11" s="1"/>
  <c r="M124" i="11"/>
  <c r="BX124" i="11" s="1"/>
  <c r="M125" i="11"/>
  <c r="BX125" i="11" s="1"/>
  <c r="M126" i="11"/>
  <c r="BX126" i="11" s="1"/>
  <c r="M127" i="11"/>
  <c r="BX127" i="11" s="1"/>
  <c r="M128" i="11"/>
  <c r="BX128" i="11" s="1"/>
  <c r="M129" i="11"/>
  <c r="BX129" i="11" s="1"/>
  <c r="M130" i="11"/>
  <c r="BX130" i="11" s="1"/>
  <c r="M131" i="11"/>
  <c r="BX131" i="11" s="1"/>
  <c r="M132" i="11"/>
  <c r="BX132" i="11" s="1"/>
  <c r="M133" i="11"/>
  <c r="BX133" i="11" s="1"/>
  <c r="M134" i="11"/>
  <c r="BX134" i="11" s="1"/>
  <c r="M135" i="11"/>
  <c r="BX135" i="11" s="1"/>
  <c r="M136" i="11"/>
  <c r="BX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N12" i="9" l="1"/>
  <c r="BK12" i="11"/>
  <c r="AQ27" i="9"/>
  <c r="CM27" i="8" s="1"/>
  <c r="BX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X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Z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N13" i="9" l="1"/>
  <c r="BK13" i="11"/>
  <c r="AQ28" i="9"/>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Z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N14" i="9" l="1"/>
  <c r="BK14" i="11"/>
  <c r="AQ29" i="9"/>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Z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N15" i="9" l="1"/>
  <c r="BK15" i="11"/>
  <c r="AQ30" i="9"/>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Z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N16" i="9" l="1"/>
  <c r="BK16" i="11"/>
  <c r="AQ31" i="9"/>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Z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N17" i="9" l="1"/>
  <c r="BK17" i="11"/>
  <c r="AG4" i="7"/>
  <c r="AI4" i="7" s="1"/>
  <c r="AA4" i="8" s="1"/>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Z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N18" i="9" l="1"/>
  <c r="BK18" i="11"/>
  <c r="AQ33" i="9"/>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Z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N19" i="9" l="1"/>
  <c r="BK19" i="11"/>
  <c r="AQ34" i="9"/>
  <c r="CM34" i="8" s="1"/>
  <c r="AO7" i="5"/>
  <c r="AM7" i="5"/>
  <c r="AN7" i="5"/>
  <c r="AV8" i="5"/>
  <c r="AW8" i="5"/>
  <c r="BF11" i="5" a="1"/>
  <c r="BF11" i="5" s="1"/>
  <c r="AE10" i="1" s="1"/>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Z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N20" i="9" l="1"/>
  <c r="BK20" i="11"/>
  <c r="AQ35" i="9"/>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Z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N21" i="9" l="1"/>
  <c r="BK21" i="11"/>
  <c r="AQ36" i="9"/>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Z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N22" i="9" l="1"/>
  <c r="BK22" i="11"/>
  <c r="AQ37" i="9"/>
  <c r="CM37" i="8" s="1"/>
  <c r="AO10" i="5"/>
  <c r="AM10" i="5"/>
  <c r="AN10" i="5"/>
  <c r="AR10" i="5" s="1"/>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Z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N23" i="9" l="1"/>
  <c r="BK23" i="11"/>
  <c r="AQ38" i="9"/>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Z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N24" i="9" l="1"/>
  <c r="BK24" i="11"/>
  <c r="AS16" i="5"/>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Z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N25" i="9" l="1"/>
  <c r="BK25" i="11"/>
  <c r="AQ40" i="9"/>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Z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N26" i="9" l="1"/>
  <c r="BK26" i="11"/>
  <c r="AQ41" i="9"/>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Z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N27" i="9" l="1"/>
  <c r="BK27" i="11"/>
  <c r="AQ42" i="9"/>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Z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N28" i="9" l="1"/>
  <c r="BK28" i="11"/>
  <c r="AQ43" i="9"/>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Z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N29" i="9" l="1"/>
  <c r="BK29" i="11"/>
  <c r="AQ44" i="9"/>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Z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N30" i="9" l="1"/>
  <c r="BK30" i="11"/>
  <c r="AQ45" i="9"/>
  <c r="CM45" i="8" s="1"/>
  <c r="AO18" i="5"/>
  <c r="AM18" i="5"/>
  <c r="AN18" i="5"/>
  <c r="AR18" i="5" s="1"/>
  <c r="AV19" i="5"/>
  <c r="AW19" i="5"/>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Z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N31" i="9" l="1"/>
  <c r="BK31" i="11"/>
  <c r="AQ46" i="9"/>
  <c r="CM46" i="8" s="1"/>
  <c r="AO19" i="5"/>
  <c r="AM19" i="5"/>
  <c r="AN19" i="5"/>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Z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N32" i="9" l="1"/>
  <c r="BK32" i="11"/>
  <c r="AQ47" i="9"/>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Z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N33" i="9" l="1"/>
  <c r="BK33" i="11"/>
  <c r="AQ48" i="9"/>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Z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N34" i="9" l="1"/>
  <c r="BK34" i="11"/>
  <c r="AQ49" i="9"/>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Z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N35" i="9" l="1"/>
  <c r="BK35" i="11"/>
  <c r="AQ50" i="9"/>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Z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N36" i="9" l="1"/>
  <c r="BK36" i="11"/>
  <c r="AQ51" i="9"/>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Z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N37" i="9" l="1"/>
  <c r="BK37" i="11"/>
  <c r="AQ52" i="9"/>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Z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N38" i="9" l="1"/>
  <c r="BK38" i="11"/>
  <c r="AQ53" i="9"/>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Z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N39" i="9" l="1"/>
  <c r="BK39" i="11"/>
  <c r="AQ54" i="9"/>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Z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BK40" i="11" l="1"/>
  <c r="AN40" i="9"/>
  <c r="AQ55" i="9"/>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Z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N41" i="9" l="1"/>
  <c r="BK41" i="11"/>
  <c r="AQ56" i="9"/>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Z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N42" i="9" l="1"/>
  <c r="BK42" i="11"/>
  <c r="AQ57" i="9"/>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Z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N43" i="9" l="1"/>
  <c r="BK43" i="11"/>
  <c r="AQ58" i="9"/>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Z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N44" i="9" l="1"/>
  <c r="BK44" i="11"/>
  <c r="AQ59" i="9"/>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Z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N45" i="9" l="1"/>
  <c r="BK45" i="11"/>
  <c r="AQ60" i="9"/>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Z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N46" i="9" l="1"/>
  <c r="BK46" i="11"/>
  <c r="AQ61" i="9"/>
  <c r="CM61" i="8" s="1"/>
  <c r="AO34" i="5"/>
  <c r="AM34" i="5"/>
  <c r="AN34" i="5"/>
  <c r="AR34" i="5" s="1"/>
  <c r="AI56" i="9"/>
  <c r="AO56" i="8" s="1"/>
  <c r="AV35" i="5"/>
  <c r="AW35" i="5"/>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Z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N47" i="9" l="1"/>
  <c r="BK47" i="11"/>
  <c r="AQ62" i="9"/>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Z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N48" i="9" l="1"/>
  <c r="BK48" i="11"/>
  <c r="AQ63" i="9"/>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Z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N49" i="9" l="1"/>
  <c r="BK49" i="11"/>
  <c r="AQ64" i="9"/>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Z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N50" i="9" l="1"/>
  <c r="BK50" i="11"/>
  <c r="AQ65" i="9"/>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Z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N51" i="9" l="1"/>
  <c r="BK51" i="11"/>
  <c r="AQ66" i="9"/>
  <c r="CM66" i="8" s="1"/>
  <c r="AO39" i="5"/>
  <c r="AM39" i="5"/>
  <c r="AN39" i="5"/>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Z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N52" i="9" l="1"/>
  <c r="BK52" i="11"/>
  <c r="AQ67" i="9"/>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Z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N53" i="9" l="1"/>
  <c r="BK53" i="11"/>
  <c r="AQ68" i="9"/>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Z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N54" i="9" l="1"/>
  <c r="BK54" i="11"/>
  <c r="AQ69" i="9"/>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Z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N55" i="9" l="1"/>
  <c r="BK55" i="11"/>
  <c r="AQ70" i="9"/>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Z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N56" i="9" l="1"/>
  <c r="BK56" i="11"/>
  <c r="AQ71" i="9"/>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Z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N57" i="9" l="1"/>
  <c r="BK57" i="11"/>
  <c r="AQ72" i="9"/>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Z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N58" i="9" l="1"/>
  <c r="BK58" i="11"/>
  <c r="AQ73" i="9"/>
  <c r="CM73" i="8" s="1"/>
  <c r="AO46" i="5"/>
  <c r="AM46" i="5"/>
  <c r="AN46" i="5"/>
  <c r="AV47" i="5"/>
  <c r="AW47" i="5"/>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Z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N59" i="9" l="1"/>
  <c r="BK59" i="11"/>
  <c r="AQ74" i="9"/>
  <c r="CM74" i="8" s="1"/>
  <c r="AO47" i="5"/>
  <c r="AM47" i="5"/>
  <c r="AN47" i="5"/>
  <c r="AV48" i="5"/>
  <c r="AW48" i="5"/>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Z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N60" i="9" l="1"/>
  <c r="BK60" i="11"/>
  <c r="AQ75" i="9"/>
  <c r="CM75" i="8" s="1"/>
  <c r="AO48" i="5"/>
  <c r="AM48" i="5"/>
  <c r="AN48" i="5"/>
  <c r="AV49" i="5"/>
  <c r="AW49" i="5"/>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Z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N61" i="9" l="1"/>
  <c r="BK61" i="11"/>
  <c r="AQ76" i="9"/>
  <c r="CM76" i="8" s="1"/>
  <c r="AO49" i="5"/>
  <c r="AM49" i="5"/>
  <c r="AN49" i="5"/>
  <c r="AR49" i="5" s="1"/>
  <c r="AV50" i="5"/>
  <c r="AW50" i="5"/>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Z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N62" i="9" l="1"/>
  <c r="BK62" i="11"/>
  <c r="AQ77" i="9"/>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Z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N63" i="9" l="1"/>
  <c r="BK63" i="11"/>
  <c r="AQ78" i="9"/>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Z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N64" i="9" l="1"/>
  <c r="BK64" i="11"/>
  <c r="AQ79" i="9"/>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Z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N65" i="9" l="1"/>
  <c r="BK65" i="11"/>
  <c r="AQ80" i="9"/>
  <c r="CM80" i="8" s="1"/>
  <c r="B69" i="4"/>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Z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N66" i="9" l="1"/>
  <c r="BK66" i="11"/>
  <c r="AQ81" i="9"/>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Z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N67" i="9" l="1"/>
  <c r="BK67" i="11"/>
  <c r="AQ82" i="9"/>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Z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N68" i="9" l="1"/>
  <c r="BK68" i="11"/>
  <c r="AQ83" i="9"/>
  <c r="CM83" i="8" s="1"/>
  <c r="AO56" i="5"/>
  <c r="AM56" i="5"/>
  <c r="AN56" i="5"/>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Z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N69" i="9" l="1"/>
  <c r="BK69" i="11"/>
  <c r="AQ84" i="9"/>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Z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N70" i="9" l="1"/>
  <c r="BK70" i="11"/>
  <c r="AQ85" i="9"/>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Z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N71" i="9" l="1"/>
  <c r="BK71" i="11"/>
  <c r="AQ86" i="9"/>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Z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N72" i="9" l="1"/>
  <c r="BK72" i="11"/>
  <c r="AQ87" i="9"/>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Z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N73" i="9" l="1"/>
  <c r="BK73" i="11"/>
  <c r="AQ88" i="9"/>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Z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N74" i="9" l="1"/>
  <c r="BK74" i="11"/>
  <c r="AQ89" i="9"/>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Z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N75" i="9" l="1"/>
  <c r="BK75" i="11"/>
  <c r="AQ90" i="9"/>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Z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N76" i="9" l="1"/>
  <c r="BK76" i="11"/>
  <c r="AQ91" i="9"/>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Z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N77" i="9" l="1"/>
  <c r="BK77" i="11"/>
  <c r="AQ92" i="9"/>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Z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N78" i="9" l="1"/>
  <c r="BK78" i="11"/>
  <c r="AQ93" i="9"/>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Z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N79" i="9" l="1"/>
  <c r="BK79" i="11"/>
  <c r="AQ94" i="9"/>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Z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N80" i="9" l="1"/>
  <c r="BK80" i="11"/>
  <c r="AQ95" i="9"/>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Z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N81" i="9" l="1"/>
  <c r="BK81" i="11"/>
  <c r="AQ96" i="9"/>
  <c r="CM96" i="8" s="1"/>
  <c r="AO69" i="5"/>
  <c r="AM69" i="5"/>
  <c r="AN69" i="5"/>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Z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N82" i="9" l="1"/>
  <c r="BK82" i="11"/>
  <c r="AQ97" i="9"/>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Z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N83" i="9" l="1"/>
  <c r="BK83" i="11"/>
  <c r="AQ98" i="9"/>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Z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N84" i="9" l="1"/>
  <c r="BK84" i="11"/>
  <c r="AQ99" i="9"/>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Z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N85" i="9" l="1"/>
  <c r="BK85" i="11"/>
  <c r="AQ100" i="9"/>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Z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N86" i="9" l="1"/>
  <c r="BK86" i="11"/>
  <c r="AQ101" i="9"/>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Z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N87" i="9" l="1"/>
  <c r="BK87" i="11"/>
  <c r="AQ102" i="9"/>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Z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N88" i="9" l="1"/>
  <c r="BK88" i="11"/>
  <c r="AQ103" i="9"/>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Z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N89" i="9" l="1"/>
  <c r="BK89" i="11"/>
  <c r="AQ104" i="9"/>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Z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N90" i="9" l="1"/>
  <c r="BK90" i="11"/>
  <c r="AQ105" i="9"/>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Z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N91" i="9" l="1"/>
  <c r="BK91" i="11"/>
  <c r="AQ106" i="9"/>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Z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N92" i="9" l="1"/>
  <c r="BK92" i="11"/>
  <c r="AQ107" i="9"/>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Z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N93" i="9" l="1"/>
  <c r="BK93" i="11"/>
  <c r="AQ108" i="9"/>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Z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N94" i="9" l="1"/>
  <c r="BK94" i="11"/>
  <c r="AQ109" i="9"/>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Z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N95" i="9" l="1"/>
  <c r="BK95" i="11"/>
  <c r="AQ110" i="9"/>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Z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N96" i="9" l="1"/>
  <c r="BK96" i="11"/>
  <c r="AQ111" i="9"/>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Z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N97" i="9" l="1"/>
  <c r="BK97" i="11"/>
  <c r="AQ112" i="9"/>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Z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N98" i="9" l="1"/>
  <c r="BK98" i="11"/>
  <c r="AQ113" i="9"/>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Z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N99" i="9" l="1"/>
  <c r="BK99" i="11"/>
  <c r="AQ114" i="9"/>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Z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N100" i="9" l="1"/>
  <c r="BK100" i="11"/>
  <c r="AQ115" i="9"/>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Z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N101" i="9" l="1"/>
  <c r="BK101" i="11"/>
  <c r="AQ116" i="9"/>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Z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N102" i="9" l="1"/>
  <c r="BK102" i="11"/>
  <c r="AQ117" i="9"/>
  <c r="CM117" i="8" s="1"/>
  <c r="AO90" i="5"/>
  <c r="AM90" i="5"/>
  <c r="AN90" i="5"/>
  <c r="AR90" i="5" s="1"/>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Z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N103" i="9" l="1"/>
  <c r="BK103" i="11"/>
  <c r="AQ118" i="9"/>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Z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N104" i="9" l="1"/>
  <c r="BK104" i="11"/>
  <c r="AQ119" i="9"/>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Z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N105" i="9" l="1"/>
  <c r="BK105" i="11"/>
  <c r="AQ120" i="9"/>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Z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N106" i="9" l="1"/>
  <c r="BK106" i="11"/>
  <c r="AQ121" i="9"/>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Z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N107" i="9" l="1"/>
  <c r="BK107" i="11"/>
  <c r="AQ122" i="9"/>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Z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N108" i="9" l="1"/>
  <c r="BK108" i="11"/>
  <c r="AQ123" i="9"/>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Z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N109" i="9" l="1"/>
  <c r="BK109" i="11"/>
  <c r="AQ124" i="9"/>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Z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N110" i="9" l="1"/>
  <c r="BK110" i="11"/>
  <c r="AQ125" i="9"/>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Z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N111" i="9" l="1"/>
  <c r="BK111" i="11"/>
  <c r="AQ126" i="9"/>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Z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N112" i="9" l="1"/>
  <c r="BK112" i="11"/>
  <c r="AQ127" i="9"/>
  <c r="CM127" i="8" s="1"/>
  <c r="AO100" i="5"/>
  <c r="AM100" i="5"/>
  <c r="AN100" i="5"/>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Z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N113" i="9" l="1"/>
  <c r="BK113" i="11"/>
  <c r="AQ128" i="9"/>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Z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N114" i="9" l="1"/>
  <c r="BK114" i="11"/>
  <c r="AQ129" i="9"/>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Z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N115" i="9" l="1"/>
  <c r="BK115" i="11"/>
  <c r="AQ130" i="9"/>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Z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N116" i="9" l="1"/>
  <c r="BK116" i="11"/>
  <c r="AQ131" i="9"/>
  <c r="CM131" i="8" s="1"/>
  <c r="AO104" i="5"/>
  <c r="AM104" i="5"/>
  <c r="AN104" i="5"/>
  <c r="AR104" i="5" s="1"/>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Z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N117" i="9" l="1"/>
  <c r="BK117" i="11"/>
  <c r="AQ132" i="9"/>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Z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N118" i="9" l="1"/>
  <c r="BK118" i="11"/>
  <c r="AQ133" i="9"/>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Z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N119" i="9" l="1"/>
  <c r="BK119" i="11"/>
  <c r="AQ134" i="9"/>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Z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N120" i="9" l="1"/>
  <c r="BK120" i="11"/>
  <c r="AQ135" i="9"/>
  <c r="CM135" i="8" s="1"/>
  <c r="AO108" i="5"/>
  <c r="AM108" i="5"/>
  <c r="AN108" i="5"/>
  <c r="AR108" i="5" s="1"/>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Z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N121" i="9" l="1"/>
  <c r="BK121" i="11"/>
  <c r="AQ136" i="9"/>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Z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N122" i="9" l="1"/>
  <c r="BK122" i="11"/>
  <c r="AO110" i="5"/>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Z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N123" i="9" l="1"/>
  <c r="BK123" i="11"/>
  <c r="AO111" i="5"/>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Z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N124" i="9" l="1"/>
  <c r="BK124" i="11"/>
  <c r="AO112" i="5"/>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Z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N125" i="9" l="1"/>
  <c r="BK125" i="11"/>
  <c r="AI112" i="7"/>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Z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N126" i="9" l="1"/>
  <c r="BK126" i="11"/>
  <c r="AO114" i="5"/>
  <c r="AM114" i="5"/>
  <c r="AN114" i="5"/>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Z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N127" i="9" l="1"/>
  <c r="BK127" i="11"/>
  <c r="AO115" i="5"/>
  <c r="AM115" i="5"/>
  <c r="AN115" i="5"/>
  <c r="AR115" i="5" s="1"/>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Z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N128" i="9" l="1"/>
  <c r="BK128" i="11"/>
  <c r="AI115" i="7"/>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Z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N129" i="9" l="1"/>
  <c r="BK129" i="11"/>
  <c r="AO117" i="5"/>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Z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N130" i="9" l="1"/>
  <c r="BK130" i="11"/>
  <c r="AO118" i="5"/>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Z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N131" i="9" l="1"/>
  <c r="BK131" i="11"/>
  <c r="AO119" i="5"/>
  <c r="AM119" i="5"/>
  <c r="AN119" i="5"/>
  <c r="AR119" i="5" s="1"/>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Z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N132" i="9" l="1"/>
  <c r="BK132" i="11"/>
  <c r="AO120" i="5"/>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Z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N133" i="9" l="1"/>
  <c r="BK133" i="11"/>
  <c r="AO121" i="5"/>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Z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N134" i="9" l="1"/>
  <c r="BK134" i="11"/>
  <c r="AO122" i="5"/>
  <c r="AM122" i="5"/>
  <c r="AN122" i="5"/>
  <c r="AR122" i="5" s="1"/>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Z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N135" i="9" l="1"/>
  <c r="BK135" i="11"/>
  <c r="AO123" i="5"/>
  <c r="AM123" i="5"/>
  <c r="AN123" i="5"/>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Z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N136" i="9" l="1"/>
  <c r="BK136" i="11"/>
  <c r="AO124" i="5"/>
  <c r="AM124" i="5"/>
  <c r="AN124" i="5"/>
  <c r="AR124" i="5" s="1"/>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Z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Z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Z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Z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Z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Z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Z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Z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Z4" i="2" s="1"/>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T10" i="1"/>
  <c r="I11" i="1" s="1"/>
  <c r="AO11" i="1" s="1"/>
  <c r="J10" i="11"/>
  <c r="AO11" i="8" l="1"/>
  <c r="E23" i="8" s="1"/>
  <c r="M23" i="2" s="1"/>
  <c r="Z10" i="2"/>
  <c r="BJ11" i="1"/>
  <c r="P10" i="7"/>
  <c r="F10" i="9"/>
  <c r="C10" i="8"/>
  <c r="DF23" i="8" l="1"/>
  <c r="G23" i="1" s="1"/>
  <c r="N23" i="8" s="1"/>
  <c r="CG23" i="8"/>
  <c r="P23" i="8" s="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J11" i="11"/>
  <c r="F11" i="9" s="1"/>
  <c r="I11" i="11"/>
  <c r="O11" i="7"/>
  <c r="V11" i="8"/>
  <c r="AK12" i="5"/>
  <c r="C12" i="11"/>
  <c r="BI12" i="1"/>
  <c r="AQ12" i="8"/>
  <c r="V12" i="10"/>
  <c r="AO12" i="8" l="1"/>
  <c r="E24" i="8" s="1"/>
  <c r="M24" i="2" s="1"/>
  <c r="Z11" i="2"/>
  <c r="Y11" i="2" s="1"/>
  <c r="X11" i="2" s="1"/>
  <c r="AO12" i="1"/>
  <c r="BJ12" i="1"/>
  <c r="C11" i="8"/>
  <c r="P11" i="7"/>
  <c r="CG24" i="8" l="1"/>
  <c r="P24" i="8" s="1"/>
  <c r="R24" i="8" s="1"/>
  <c r="DF24" i="8"/>
  <c r="G24" i="1" s="1"/>
  <c r="N24" i="8" s="1"/>
  <c r="AA12" i="8"/>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AQ14" i="8"/>
  <c r="J13" i="11"/>
  <c r="P13" i="7" s="1"/>
  <c r="O13" i="7"/>
  <c r="I13" i="11"/>
  <c r="BI14" i="1"/>
  <c r="V14" i="10"/>
  <c r="AK14" i="5"/>
  <c r="AC14" i="7"/>
  <c r="C14" i="11"/>
  <c r="BJ14" i="1"/>
  <c r="AO14" i="8" l="1"/>
  <c r="E26" i="8" s="1"/>
  <c r="DF26" i="8" s="1"/>
  <c r="G26" i="1" s="1"/>
  <c r="N26" i="8" s="1"/>
  <c r="Z13" i="2"/>
  <c r="AA14" i="8" s="1"/>
  <c r="C13" i="8"/>
  <c r="F13" i="9"/>
  <c r="Y13" i="2" l="1"/>
  <c r="X13" i="2" s="1"/>
  <c r="M26" i="2"/>
  <c r="CG26" i="8"/>
  <c r="P26" i="8" s="1"/>
  <c r="R26" i="8" s="1"/>
  <c r="B14" i="8"/>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AO15" i="8" l="1"/>
  <c r="E27" i="8" s="1"/>
  <c r="M27" i="2" s="1"/>
  <c r="Z14" i="2"/>
  <c r="BJ15" i="1"/>
  <c r="P14" i="7"/>
  <c r="F14" i="9"/>
  <c r="C14" i="8"/>
  <c r="AK15" i="5"/>
  <c r="AQ15" i="8"/>
  <c r="C15" i="11"/>
  <c r="BI15" i="1"/>
  <c r="V15" i="10"/>
  <c r="AC15" i="7"/>
  <c r="AA15" i="8" l="1"/>
  <c r="DF27" i="8"/>
  <c r="G27" i="1" s="1"/>
  <c r="N27" i="8" s="1"/>
  <c r="CG27" i="8"/>
  <c r="P27" i="8" s="1"/>
  <c r="R27" i="8" s="1"/>
  <c r="Y14" i="2"/>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AO17" i="8" l="1"/>
  <c r="E29" i="8" s="1"/>
  <c r="E30" i="8" s="1"/>
  <c r="Z16" i="2"/>
  <c r="AA17" i="8" s="1"/>
  <c r="C16" i="8"/>
  <c r="BJ17" i="1"/>
  <c r="P16" i="7"/>
  <c r="F16" i="9"/>
  <c r="BI17" i="1"/>
  <c r="V17" i="10"/>
  <c r="AC17" i="7"/>
  <c r="AQ17" i="8"/>
  <c r="AK17" i="5"/>
  <c r="C17" i="11"/>
  <c r="DF29" i="8" l="1"/>
  <c r="G29" i="1" s="1"/>
  <c r="N29" i="8" s="1"/>
  <c r="CG29" i="8"/>
  <c r="P29" i="8" s="1"/>
  <c r="R29" i="8" s="1"/>
  <c r="M29" i="2"/>
  <c r="E31" i="8"/>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AP22" i="1"/>
  <c r="T22" i="1" s="1"/>
  <c r="I23" i="1" s="1"/>
  <c r="AO23" i="1" s="1"/>
  <c r="AA22" i="1"/>
  <c r="S22" i="1" s="1"/>
  <c r="H23" i="1" s="1"/>
  <c r="O22" i="7"/>
  <c r="T22" i="8"/>
  <c r="W22" i="8" s="1"/>
  <c r="J22" i="11"/>
  <c r="P22" i="7" s="1"/>
  <c r="Z22" i="2" l="1"/>
  <c r="AA23" i="8" s="1"/>
  <c r="B23" i="8" s="1"/>
  <c r="C23" i="11"/>
  <c r="C22" i="8"/>
  <c r="F22" i="9"/>
  <c r="AC23" i="7"/>
  <c r="V23" i="10"/>
  <c r="AK23" i="5"/>
  <c r="BI23" i="1"/>
  <c r="AQ23" i="8"/>
  <c r="BJ23" i="1"/>
  <c r="Y22" i="2" l="1"/>
  <c r="X22" i="2" s="1"/>
  <c r="D23" i="2"/>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AP41" i="1"/>
  <c r="T41" i="1" s="1"/>
  <c r="I42" i="1" s="1"/>
  <c r="AO42" i="1" s="1"/>
  <c r="J41" i="11"/>
  <c r="P41" i="7" s="1"/>
  <c r="I41" i="11"/>
  <c r="AA41" i="1"/>
  <c r="S41" i="1" s="1"/>
  <c r="H42" i="1" s="1"/>
  <c r="Z41" i="2" l="1"/>
  <c r="AA42" i="8" s="1"/>
  <c r="B42" i="8" s="1"/>
  <c r="AK42" i="5"/>
  <c r="C41" i="8"/>
  <c r="F41" i="9"/>
  <c r="BJ42" i="1"/>
  <c r="AC42" i="7"/>
  <c r="BI42" i="1"/>
  <c r="C42" i="11"/>
  <c r="AQ42" i="8"/>
  <c r="V42" i="10"/>
  <c r="Y41" i="2" l="1"/>
  <c r="X41" i="2" s="1"/>
  <c r="D42" i="2"/>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l="1"/>
  <c r="W94" i="2" s="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l="1"/>
  <c r="W131" i="2" s="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<sst xmlns="http://schemas.openxmlformats.org/spreadsheetml/2006/main" count="3098" uniqueCount="1169">
  <si>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</si>
  <si>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</si>
  <si>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</si>
  <si>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</si>
  <si>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</si>
  <si>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</si>
  <si>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</si>
  <si>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</si>
  <si>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</si>
  <si>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</si>
  <si>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</si>
  <si>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</si>
  <si>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</si>
  <si>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</si>
  <si>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</si>
  <si>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</si>
  <si>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</si>
  <si>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</si>
  <si>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</si>
  <si>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</si>
  <si>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</si>
  <si>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</si>
  <si>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</si>
  <si>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</si>
  <si>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</si>
  <si>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</si>
  <si>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</si>
  <si>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</si>
  <si>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</si>
  <si>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</si>
  <si>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</si>
  <si>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</si>
  <si>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</si>
  <si>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</si>
  <si>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</si>
  <si>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</si>
  <si>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</si>
  <si>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</si>
  <si>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</si>
  <si>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</si>
  <si>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</si>
  <si>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</si>
  <si>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</si>
  <si>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</si>
  <si>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</si>
  <si>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</si>
  <si>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</si>
  <si>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</si>
  <si>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</si>
  <si>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</si>
  <si>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</si>
  <si>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</si>
  <si>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</si>
  <si>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</si>
  <si>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</si>
  <si>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</si>
  <si>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</si>
  <si>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</si>
  <si>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</si>
  <si>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</si>
  <si>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</si>
  <si>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</si>
  <si>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</si>
  <si>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</si>
  <si>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</si>
  <si>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</si>
  <si>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</si>
  <si>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</si>
  <si>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</si>
  <si>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</si>
  <si>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</si>
  <si>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</si>
  <si>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</si>
  <si>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</si>
  <si>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</si>
  <si>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</si>
  <si>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</si>
  <si>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</si>
  <si>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</si>
  <si>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</si>
  <si>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</si>
  <si>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</si>
  <si>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</si>
  <si>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</si>
  <si>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</si>
  <si>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</si>
  <si>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</si>
  <si>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</si>
  <si>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</si>
  <si>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</si>
  <si>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</si>
  <si>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</si>
  <si>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</si>
  <si>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</si>
  <si>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</si>
  <si>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</si>
  <si>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</si>
  <si>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</si>
  <si>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</si>
  <si>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</si>
  <si>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</si>
  <si>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</si>
  <si>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</si>
  <si>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</si>
  <si>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</si>
  <si>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</si>
  <si>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</si>
  <si>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</si>
  <si>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</si>
  <si>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</si>
  <si>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</si>
  <si>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</si>
  <si>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</si>
  <si>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</si>
  <si>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</si>
  <si>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</si>
  <si>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</si>
  <si>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</si>
  <si>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</si>
  <si>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</si>
  <si>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</si>
  <si>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</si>
  <si>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</si>
  <si>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</si>
  <si>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</si>
  <si>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</si>
  <si>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</si>
  <si>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</si>
  <si>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</si>
  <si>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</si>
  <si>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</si>
  <si>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</si>
  <si>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</si>
  <si>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</si>
  <si>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</si>
  <si>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</si>
  <si>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</si>
  <si>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</si>
  <si>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</si>
  <si>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</si>
  <si>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</si>
  <si>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</si>
  <si>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</si>
  <si>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</si>
  <si>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</si>
  <si>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</si>
  <si>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</si>
  <si>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</si>
  <si>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</si>
  <si>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</si>
  <si>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</si>
  <si>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</si>
  <si>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</si>
  <si>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</si>
  <si>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</si>
  <si>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</si>
  <si>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</si>
  <si>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</si>
  <si>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</si>
  <si>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</si>
  <si>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</si>
  <si>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</si>
  <si>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</si>
  <si>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</si>
  <si>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</si>
  <si>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</si>
  <si>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</si>
  <si>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</si>
  <si>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</si>
  <si>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</si>
  <si>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</si>
  <si>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</si>
  <si>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</si>
  <si>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</si>
  <si>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</si>
  <si>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</si>
  <si>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</si>
  <si>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</si>
  <si>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</si>
  <si>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</si>
  <si>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</si>
  <si>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</si>
  <si>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</si>
  <si>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</si>
  <si>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</si>
  <si>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</si>
  <si>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</si>
  <si>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</si>
  <si>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</si>
  <si>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</si>
  <si>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</si>
  <si>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</si>
  <si>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</si>
  <si>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</si>
  <si>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</si>
  <si>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</si>
  <si>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</si>
  <si>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</si>
  <si>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</si>
  <si>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</si>
  <si>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</si>
  <si>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</si>
  <si>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</si>
  <si>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</si>
  <si>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</si>
  <si>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</si>
  <si>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</si>
  <si>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</si>
  <si>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</si>
  <si>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</si>
  <si>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</si>
  <si>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</si>
  <si>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</si>
  <si>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</si>
  <si>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</si>
  <si>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</si>
  <si>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</si>
  <si>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</si>
  <si>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</si>
  <si>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</si>
  <si>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</si>
  <si>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</si>
  <si>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</si>
  <si>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</si>
  <si>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</si>
  <si>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</si>
  <si>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</si>
  <si>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</si>
  <si>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</si>
  <si>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</si>
  <si>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</si>
  <si>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</si>
  <si>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</si>
  <si>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</si>
  <si>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</si>
  <si>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</si>
  <si>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</si>
  <si>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</si>
  <si>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</si>
  <si>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</si>
  <si>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</si>
  <si>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</si>
  <si>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</si>
  <si>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</si>
  <si>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</si>
  <si>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</si>
  <si>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</si>
  <si>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</si>
  <si>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</si>
  <si>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</si>
  <si>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</si>
  <si>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</si>
  <si>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</si>
  <si>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</si>
  <si>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</si>
  <si>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</si>
  <si>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</si>
  <si>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</si>
  <si>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</si>
  <si>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</si>
  <si>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</si>
  <si>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</si>
  <si>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</si>
  <si>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</si>
  <si>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</si>
  <si>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</si>
  <si>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</si>
  <si>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</si>
  <si>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</si>
  <si>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</si>
  <si>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</si>
  <si>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</si>
  <si>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</si>
  <si>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</si>
  <si>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</si>
  <si>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</si>
  <si>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</si>
  <si>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</si>
  <si>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</si>
  <si>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</si>
  <si>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</si>
  <si>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</si>
  <si>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</si>
  <si>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</si>
  <si>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</si>
  <si>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</si>
  <si>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</si>
  <si>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</si>
  <si>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</si>
  <si>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</si>
  <si>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</si>
  <si>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</si>
  <si>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</si>
  <si>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</si>
  <si>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</si>
  <si>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</si>
  <si>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</si>
  <si>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</si>
  <si>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</si>
  <si>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</si>
  <si>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</si>
  <si>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</si>
  <si>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</si>
  <si>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</si>
  <si>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</si>
  <si>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</si>
  <si>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</si>
  <si>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</si>
  <si>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</si>
  <si>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</si>
  <si>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</si>
  <si>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</si>
  <si>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</si>
  <si>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</si>
  <si>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</si>
  <si>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</si>
  <si>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</si>
  <si>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</si>
  <si>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</si>
  <si>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</si>
  <si>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</si>
  <si>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</si>
  <si>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</si>
  <si>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</si>
  <si>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</si>
  <si>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</si>
  <si>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</si>
  <si>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</si>
  <si>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</si>
  <si>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</si>
  <si>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</si>
  <si>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</si>
  <si>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</si>
  <si>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</si>
  <si>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</si>
  <si>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</si>
  <si>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</si>
  <si>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</si>
  <si>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</si>
  <si>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</si>
  <si>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</si>
  <si>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</si>
  <si>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</si>
  <si>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</si>
  <si>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</si>
  <si>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</si>
  <si>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</si>
  <si>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</si>
  <si>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</si>
  <si>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</si>
  <si>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</si>
  <si>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</si>
  <si>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</si>
  <si>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</si>
  <si>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</si>
  <si>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</si>
  <si>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</si>
  <si>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</si>
  <si>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</si>
  <si>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</si>
  <si>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</si>
  <si>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</si>
  <si>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</si>
  <si>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</si>
  <si>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</si>
  <si>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</si>
  <si>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</si>
  <si>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</si>
  <si>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</si>
  <si>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</si>
  <si>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</si>
  <si>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</si>
  <si>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</si>
  <si>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</si>
  <si>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</si>
  <si>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</si>
  <si>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</si>
  <si>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</si>
  <si>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</si>
  <si>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</si>
  <si>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</si>
  <si>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</si>
  <si>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</si>
  <si>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</si>
  <si>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</si>
  <si>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</si>
  <si>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</si>
  <si>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</si>
  <si>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</si>
  <si>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</si>
  <si>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</si>
  <si>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</si>
  <si>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</si>
  <si>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</si>
  <si>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</si>
  <si>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</si>
  <si>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</si>
  <si>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</si>
  <si>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</si>
  <si>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</si>
  <si>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</si>
  <si>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</si>
  <si>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</si>
  <si>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</si>
  <si>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</si>
  <si>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</si>
  <si>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</si>
  <si>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</si>
  <si>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</si>
  <si>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</si>
  <si>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</si>
  <si>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</si>
  <si>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</si>
  <si>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</si>
  <si>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</si>
  <si>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</si>
  <si>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</si>
  <si>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</si>
  <si>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</si>
  <si>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</si>
  <si>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</si>
  <si>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</si>
  <si>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</si>
  <si>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</si>
  <si>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</si>
  <si>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</si>
  <si>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</si>
  <si>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</si>
  <si>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</si>
  <si>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</si>
  <si>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</si>
  <si>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</si>
  <si>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</si>
  <si>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</si>
  <si>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</si>
  <si>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</si>
  <si>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</si>
  <si>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</si>
  <si>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</si>
  <si>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</si>
  <si>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</si>
  <si>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</si>
  <si>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</si>
  <si>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</si>
  <si>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</si>
  <si>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</si>
  <si>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</si>
  <si>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</si>
  <si>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</si>
  <si>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</si>
  <si>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</si>
  <si>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</si>
  <si>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</si>
  <si>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</si>
  <si>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</si>
  <si>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</si>
  <si>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</si>
  <si>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</si>
  <si>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</si>
  <si>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</si>
  <si>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</si>
  <si>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</si>
  <si>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</si>
  <si>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</si>
  <si>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</si>
  <si>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</si>
  <si>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</si>
  <si>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</si>
  <si>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</si>
  <si>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</si>
  <si>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</si>
  <si>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</si>
  <si>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</si>
  <si>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</si>
  <si>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</si>
  <si>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</si>
  <si>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</si>
  <si>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</si>
  <si>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</si>
  <si>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</si>
  <si>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</si>
  <si>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</si>
  <si>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</si>
  <si>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</si>
  <si>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</si>
  <si>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</si>
  <si>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</si>
  <si>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</si>
  <si>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</si>
  <si>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</si>
  <si>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</si>
  <si>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</si>
  <si>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</si>
  <si>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</si>
  <si>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</si>
  <si>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</si>
  <si>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</si>
  <si>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</si>
  <si>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</si>
  <si>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</si>
  <si>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</si>
  <si>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</si>
  <si>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</si>
  <si>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</si>
  <si>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</si>
  <si>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</si>
  <si>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</si>
  <si>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</si>
  <si>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</si>
  <si>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</si>
  <si>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</si>
  <si>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</si>
  <si>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</si>
  <si>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</si>
  <si>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</si>
  <si>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</si>
  <si>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</si>
  <si>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</si>
  <si>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</si>
  <si>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</si>
  <si>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</si>
  <si>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</si>
  <si>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</si>
  <si>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</si>
  <si>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</si>
  <si>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</si>
  <si>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</si>
  <si>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</si>
  <si>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</si>
  <si>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</si>
  <si>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</si>
  <si>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</si>
  <si>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</si>
  <si>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</si>
  <si>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</si>
  <si>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</si>
  <si>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</si>
  <si>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</si>
  <si>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</si>
  <si>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</si>
  <si>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</si>
  <si>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</si>
  <si>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</si>
  <si>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</si>
  <si>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</si>
  <si>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</si>
  <si>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</si>
  <si>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</si>
  <si>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</si>
  <si>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</si>
  <si>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</si>
  <si>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</si>
  <si>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</si>
  <si>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</si>
  <si>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</si>
  <si>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</si>
  <si>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</si>
  <si>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</si>
  <si>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</si>
  <si>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</si>
  <si>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</si>
  <si>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</si>
  <si>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</si>
  <si>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</si>
  <si>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</si>
  <si>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</si>
  <si>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</si>
  <si>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</si>
  <si>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</si>
  <si>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</si>
  <si>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</si>
  <si>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</si>
  <si>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</si>
  <si>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</si>
  <si>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</si>
  <si>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</si>
  <si>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</si>
  <si>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</si>
  <si>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</si>
  <si>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</si>
  <si>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</si>
  <si>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</si>
  <si>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</si>
  <si>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</si>
  <si>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</si>
  <si>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</si>
  <si>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</si>
  <si>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</si>
  <si>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</si>
  <si>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</si>
  <si>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</si>
  <si>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</si>
  <si>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</si>
  <si>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</si>
  <si>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</si>
  <si>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</si>
  <si>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</si>
  <si>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</si>
  <si>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</si>
  <si>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</si>
  <si>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</si>
  <si>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</si>
  <si>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</si>
  <si>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</si>
  <si>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</si>
  <si>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</si>
  <si>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</si>
  <si>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</si>
  <si>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</si>
  <si>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</si>
  <si>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</si>
  <si>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</si>
  <si>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</si>
  <si>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</si>
  <si>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</si>
  <si>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</si>
  <si>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</si>
  <si>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</si>
  <si>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</si>
  <si>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</si>
  <si>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</si>
  <si>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</si>
  <si>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</si>
  <si>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</si>
  <si>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</si>
  <si>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</si>
  <si>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</si>
  <si>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</si>
  <si>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</si>
  <si>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</si>
  <si>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</si>
  <si>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</si>
  <si>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</si>
  <si>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</si>
  <si>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</si>
  <si>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</si>
  <si>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</si>
  <si>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</si>
  <si>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</si>
  <si>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</si>
  <si>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</si>
  <si>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</si>
  <si>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</si>
  <si>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</si>
  <si>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</si>
  <si>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</si>
  <si>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</si>
  <si>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</si>
  <si>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</si>
  <si>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</si>
  <si>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</si>
  <si>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</si>
  <si>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</si>
  <si>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</si>
  <si>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</si>
  <si>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</si>
  <si>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</si>
  <si>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</si>
  <si>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</si>
  <si>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</si>
  <si>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</si>
  <si>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</si>
  <si>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</si>
  <si>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</si>
  <si>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</si>
  <si>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</si>
  <si>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</si>
  <si>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</si>
  <si>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</si>
  <si>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</si>
  <si>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</si>
  <si>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</si>
  <si>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</si>
  <si>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</si>
  <si>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</si>
  <si>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</si>
  <si>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</si>
  <si>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</si>
  <si>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</si>
  <si>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</si>
  <si>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</si>
  <si>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</si>
  <si>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</si>
  <si>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</si>
  <si>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</si>
  <si>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</si>
  <si>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</si>
  <si>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</si>
  <si>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</si>
  <si>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</si>
  <si>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</si>
  <si>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</si>
  <si>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</si>
  <si>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</si>
  <si>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</si>
  <si>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</si>
  <si>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</si>
  <si>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</si>
  <si>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</si>
  <si>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</si>
  <si>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</si>
  <si>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</si>
  <si>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</si>
  <si>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</si>
  <si>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</si>
  <si>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</si>
  <si>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</si>
  <si>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</si>
  <si>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</si>
  <si>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</si>
  <si>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</si>
  <si>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</si>
  <si>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</si>
  <si>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</si>
  <si>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</si>
  <si>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</si>
  <si>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</si>
  <si>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</si>
  <si>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</si>
  <si>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</si>
  <si>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</si>
  <si>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</si>
  <si>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</si>
  <si>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</si>
  <si>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</si>
  <si>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</si>
  <si>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</si>
  <si>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</si>
  <si>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</si>
  <si>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</si>
  <si>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</si>
  <si>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</si>
  <si>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</si>
  <si>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</si>
  <si>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</si>
  <si>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</si>
  <si>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</si>
  <si>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</si>
  <si>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</si>
  <si>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</si>
  <si>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</si>
  <si>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</si>
  <si>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</si>
  <si>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</si>
  <si>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</si>
  <si>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</si>
  <si>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</si>
  <si>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</si>
  <si>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</si>
  <si>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</si>
  <si>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</si>
  <si>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</si>
  <si>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</si>
  <si>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</si>
  <si>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</si>
  <si>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</si>
  <si>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</si>
  <si>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</si>
  <si>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</si>
  <si>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</si>
  <si>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</si>
  <si>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</si>
  <si>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</si>
  <si>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</si>
  <si>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</si>
  <si>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</si>
  <si>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</si>
  <si>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</si>
  <si>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</si>
  <si>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</si>
  <si>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</si>
  <si>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</si>
  <si>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</si>
  <si>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</si>
  <si>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</si>
  <si>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</si>
  <si>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</si>
  <si>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</si>
  <si>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</si>
  <si>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</si>
  <si>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</si>
  <si>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</si>
  <si>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</si>
  <si>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</si>
  <si>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</si>
  <si>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</si>
  <si>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</si>
  <si>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</si>
  <si>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</si>
  <si>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</si>
  <si>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</si>
  <si>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</si>
  <si>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</si>
  <si>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</si>
  <si>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</si>
  <si>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</si>
  <si>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</si>
  <si>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</si>
  <si>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</si>
  <si>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</si>
  <si>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</si>
  <si>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</si>
  <si>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</si>
  <si>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</si>
  <si>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</si>
  <si>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</si>
  <si>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</si>
  <si>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</si>
  <si>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</si>
  <si>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</si>
  <si>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</si>
  <si>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</si>
  <si>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</si>
  <si>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</si>
  <si>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</si>
  <si>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</si>
  <si>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</si>
  <si>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</si>
  <si>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</si>
  <si>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</si>
  <si>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</si>
  <si>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</si>
  <si>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</si>
  <si>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</si>
  <si>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</si>
  <si>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</si>
  <si>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</si>
  <si>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</si>
  <si>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</si>
  <si>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</si>
  <si>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</si>
  <si>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</si>
  <si>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</si>
  <si>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</si>
  <si>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</si>
  <si>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</si>
  <si>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</si>
  <si>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</si>
  <si>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</si>
  <si>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</si>
  <si>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</si>
  <si>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</si>
  <si>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</si>
  <si>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</si>
  <si>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</si>
  <si>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</si>
  <si>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</si>
  <si>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</si>
  <si>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</si>
  <si>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</si>
  <si>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</si>
  <si>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</si>
  <si>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</si>
  <si>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</si>
  <si>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</si>
  <si>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</si>
  <si>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</si>
  <si>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</si>
  <si>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</si>
  <si>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</si>
  <si>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</si>
  <si>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</si>
  <si>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</si>
  <si>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</si>
  <si>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</si>
  <si>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</si>
  <si>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</si>
  <si>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</si>
  <si>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</si>
  <si>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</si>
  <si>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</si>
  <si>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</si>
  <si>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</si>
  <si>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</si>
  <si>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</si>
  <si>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</si>
  <si>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</si>
  <si>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</si>
  <si>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</si>
  <si>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</si>
  <si>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</si>
  <si>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</si>
  <si>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</si>
  <si>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</si>
  <si>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</si>
  <si>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</si>
  <si>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</si>
  <si>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</si>
  <si>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</si>
  <si>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</si>
  <si>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</si>
  <si>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</si>
  <si>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</si>
  <si>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</si>
  <si>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</si>
  <si>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</si>
  <si>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</si>
  <si>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</si>
  <si>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</si>
  <si>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</si>
  <si>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</si>
  <si>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</si>
  <si>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</si>
  <si>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</si>
  <si>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</si>
  <si>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</si>
  <si>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</si>
  <si>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</si>
  <si>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</si>
  <si>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</si>
  <si>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</si>
  <si>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</si>
  <si>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</si>
  <si>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</si>
  <si>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</si>
  <si>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</si>
  <si>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</si>
  <si>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</si>
  <si>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</si>
  <si>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</si>
  <si>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</si>
  <si>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</si>
  <si>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</si>
  <si>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</si>
  <si>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</si>
  <si>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</si>
  <si>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</si>
  <si>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</si>
  <si>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</si>
  <si>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</si>
  <si>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</si>
  <si>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</si>
  <si>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</si>
  <si>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</si>
  <si>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</si>
  <si>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</si>
  <si>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</si>
  <si>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</si>
  <si>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</si>
  <si>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</si>
  <si>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</si>
  <si>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</si>
  <si>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</si>
  <si>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</si>
  <si>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</si>
  <si>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</si>
  <si>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</si>
  <si>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</si>
  <si>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</si>
  <si>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</si>
  <si>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</si>
  <si>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</si>
  <si>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</si>
  <si>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</si>
  <si>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</si>
  <si>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</si>
  <si>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</si>
  <si>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</si>
  <si>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</si>
  <si>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</si>
  <si>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</si>
  <si>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</si>
  <si>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</si>
  <si>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</si>
  <si>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</si>
  <si>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</si>
  <si>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</si>
  <si>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</si>
  <si>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</si>
  <si>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</si>
  <si>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</si>
  <si>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</si>
  <si>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</si>
  <si>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</si>
  <si>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</si>
  <si>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</si>
  <si>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</si>
  <si>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</si>
  <si>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</si>
  <si>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</si>
  <si>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</si>
  <si>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</si>
  <si>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</si>
  <si>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</si>
  <si>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</si>
  <si>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</si>
  <si>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</si>
  <si>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</si>
  <si>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</si>
  <si>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</si>
  <si>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</si>
  <si>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</si>
  <si>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</si>
  <si>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</si>
  <si>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</si>
  <si>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</si>
  <si>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</si>
  <si>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</si>
  <si>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</si>
  <si>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</si>
  <si>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</si>
  <si>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</si>
  <si>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</si>
  <si>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</si>
  <si>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</si>
  <si>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</si>
  <si>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</si>
  <si>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</si>
  <si>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</si>
  <si>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</si>
  <si>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</si>
  <si>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</si>
  <si>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</si>
  <si>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</si>
  <si>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</si>
  <si>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</si>
  <si>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</si>
  <si>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</si>
  <si>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</si>
  <si>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</si>
  <si>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</si>
  <si>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</si>
  <si>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</si>
  <si>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</si>
  <si>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</si>
  <si>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</si>
  <si>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</si>
  <si>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</si>
  <si>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</si>
  <si>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</si>
  <si>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</si>
  <si>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</si>
  <si>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</si>
  <si>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</si>
  <si>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</si>
  <si>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</si>
  <si>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</si>
  <si>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</si>
  <si>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</si>
  <si>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</si>
  <si>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</si>
  <si>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</si>
  <si>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</si>
  <si>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</si>
  <si>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</si>
  <si>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</si>
  <si>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</si>
  <si>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</si>
  <si>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</si>
  <si>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</si>
  <si>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</si>
  <si>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</si>
  <si>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</si>
  <si>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</si>
  <si>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</si>
  <si>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</si>
  <si>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</si>
  <si>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</si>
  <si>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</si>
  <si>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</si>
  <si>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</si>
  <si>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</si>
  <si>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</si>
  <si>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</si>
  <si>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</si>
  <si>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</si>
  <si>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</si>
  <si>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</si>
  <si>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</si>
  <si>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</si>
  <si>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</si>
  <si>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</si>
  <si>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</si>
  <si>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</si>
  <si>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</si>
  <si>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</si>
  <si>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</si>
  <si>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</si>
  <si>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</si>
  <si>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</si>
  <si>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</si>
  <si>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</si>
  <si>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</si>
  <si>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</si>
  <si>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</si>
  <si>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</si>
  <si>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</si>
  <si>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</si>
  <si>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</si>
  <si>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</si>
  <si>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</si>
  <si>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</si>
  <si>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</si>
  <si>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</si>
  <si>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</si>
  <si>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</si>
  <si>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</si>
  <si>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</si>
  <si>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</si>
  <si>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</si>
  <si>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</si>
  <si>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</si>
  <si>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</si>
  <si>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</si>
  <si>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</si>
  <si>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</si>
  <si>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</si>
  <si>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</si>
  <si>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</si>
  <si>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</si>
  <si>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</si>
  <si>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</si>
  <si>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</si>
  <si>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</si>
  <si>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</si>
  <si>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</si>
  <si>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</si>
  <si>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</si>
  <si>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</si>
  <si>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</si>
  <si>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</si>
  <si>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</si>
  <si>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</si>
  <si>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</si>
  <si>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</si>
  <si>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</si>
  <si>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</si>
  <si>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</si>
  <si>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</si>
  <si>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</si>
  <si>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</si>
  <si>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</si>
  <si>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</si>
  <si>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</si>
  <si>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</si>
  <si>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</si>
  <si>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</si>
  <si>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</si>
  <si>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</si>
  <si>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</si>
  <si>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</si>
  <si>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</si>
  <si>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</si>
  <si>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</si>
  <si>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</si>
  <si>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</si>
  <si>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</si>
  <si>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</si>
  <si>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</si>
  <si>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</si>
  <si>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</si>
  <si>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</si>
  <si>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</si>
  <si>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</si>
  <si>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</si>
  <si>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</si>
  <si>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</si>
  <si>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</si>
  <si>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</si>
  <si>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</si>
  <si>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</si>
  <si>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</si>
  <si>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</si>
  <si>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</si>
  <si>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</si>
  <si>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forges per alchemy</t>
  </si>
  <si>
    <t>FW5</t>
  </si>
  <si>
    <t>FW Spell</t>
  </si>
  <si>
    <t>OD Round 50 QuickStart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</si>
</sst>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7">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6"/>
      <tableStyleElement type="headerRow" dxfId="1025"/>
      <tableStyleElement type="totalRow" dxfId="1024"/>
      <tableStyleElement type="firstColumn" dxfId="1023"/>
      <tableStyleElement type="lastColumn" dxfId="1022"/>
      <tableStyleElement type="firstRowStripe" dxfId="1021"/>
      <tableStyleElement type="secondRowStripe" dxfId="1020"/>
      <tableStyleElement type="firstColumnStripe" dxfId="1019"/>
    </tableStyle>
    <tableStyle name="TableStyleLight1 3" pivot="0" count="8" xr9:uid="{40048D91-B7B4-48AD-ADA3-F7B5F24E3A0B}">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2" pivot="0" count="8" xr9:uid="{C5C8B11A-65E1-47E8-8B6A-A638EA763C9D}">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4" pivot="0" count="8" xr9:uid="{879439EA-876F-405F-B69E-85273FF10F93}">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2" pivot="0" count="8" xr9:uid="{A2A787F1-3FC0-4774-93F6-6F67EEF4DC05}">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5" pivot="0" count="8" xr9:uid="{CB689928-D93B-4088-A9C6-560B4B9C5E7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2" pivot="0" count="8" xr9:uid="{7B8F54C5-86FC-4F37-89FD-016FBCC24E0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2" pivot="0" count="8" xr9:uid="{03577705-4D4B-4BC8-BE21-E9B4AACE52E1}">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2" dataDxfId="951">
  <tableColumns count="6">
    <tableColumn id="1" xr3:uid="{00000000-0010-0000-0000-000001000000}" name="Unit Names" headerRowDxfId="950" dataDxfId="949">
      <calculatedColumnFormula>_xlfn.SINGLE(INDEX(TblRaces[],MATCH(race,TblRaces[Race],0),4))</calculatedColumnFormula>
    </tableColumn>
    <tableColumn id="2" xr3:uid="{00000000-0010-0000-0000-000002000000}" name="Offense" headerRowDxfId="948" dataDxfId="947">
      <calculatedColumnFormula>_xlfn.IFNA(INDEX(TblRaces[],MATCH(TblUnits[[#This Row],[Unit Names]],TblRaces[Unitname],0),5),"")</calculatedColumnFormula>
    </tableColumn>
    <tableColumn id="3" xr3:uid="{00000000-0010-0000-0000-000003000000}" name="Defense" headerRowDxfId="946" dataDxfId="945">
      <calculatedColumnFormula>_xlfn.IFNA(INDEX(TblRaces[],MATCH(TblUnits[[#This Row],[Unit Names]],TblRaces[Unitname],0),6),"")</calculatedColumnFormula>
    </tableColumn>
    <tableColumn id="4" xr3:uid="{00000000-0010-0000-0000-000004000000}" name="Platinum" headerRowDxfId="944" dataDxfId="943">
      <calculatedColumnFormula>_xlfn.IFNA(INDEX(TblRaces[],MATCH(TblUnits[[#This Row],[Unit Names]],TblRaces[Unitname],0),7),"")</calculatedColumnFormula>
    </tableColumn>
    <tableColumn id="5" xr3:uid="{00000000-0010-0000-0000-000005000000}" name="Ore" headerRowDxfId="942" dataDxfId="941">
      <calculatedColumnFormula>_xlfn.IFNA(INDEX(TblRaces[],MATCH(TblUnits[[#This Row],[Unit Names]],TblRaces[Unitname],0),8),"")</calculatedColumnFormula>
    </tableColumn>
    <tableColumn id="6" xr3:uid="{00000000-0010-0000-0000-000006000000}" name="Networth" headerRowDxfId="940" dataDxfId="93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8" dataDxfId="936" headerRowBorderDxfId="937" tableBorderDxfId="935">
  <autoFilter ref="H15:I33" xr:uid="{6EDA5300-DB26-4799-A5D1-5432AC102827}">
    <filterColumn colId="0" hiddenButton="1"/>
    <filterColumn colId="1" hiddenButton="1"/>
  </autoFilter>
  <tableColumns count="2">
    <tableColumn id="1" xr3:uid="{C93253AD-A598-462C-985D-E538FB5404AF}" name="Race Bonuses" dataDxfId="934"/>
    <tableColumn id="2" xr3:uid="{7301230A-1354-4459-BA19-9D8AE9608978}" name="Bonus" dataDxfId="93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2" dataDxfId="931" tableBorderDxfId="930">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9"/>
    <tableColumn id="2" xr3:uid="{F7BA9D3F-F979-435F-AF55-B8562C7F08C8}" name=" " dataDxfId="928"/>
    <tableColumn id="3" xr3:uid="{C661B1D0-1EAD-42B7-889A-9265EA75CB1D}" name="Offense" dataDxfId="927"/>
    <tableColumn id="4" xr3:uid="{594F8FE6-285D-432D-AB90-DE26655C8963}" name="Bonus" dataDxfId="926"/>
    <tableColumn id="5" xr3:uid="{1A4EBEB0-1016-4D5D-920D-08D8AD7AFC97}" name="OP Mod" dataDxfId="925"/>
    <tableColumn id="6" xr3:uid="{0A455978-2417-4AD7-8969-95433ADAC6F4}" name="Defense" dataDxfId="924"/>
    <tableColumn id="7" xr3:uid="{3C4FEC10-2BEB-4EC0-AA98-F67CC8DBE5B5}" name="DP Bonus" dataDxfId="923"/>
    <tableColumn id="8" xr3:uid="{9CE669CC-5E7B-4E7B-8FFE-265EB626E935}" name="DP Mod" dataDxfId="922"/>
    <tableColumn id="9" xr3:uid="{7DE0C022-18E9-48B5-8835-9B63E8CC1CDF}" name="." dataDxfId="92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20" dataDxfId="918" headerRowBorderDxfId="919" tableBorderDxfId="917">
  <autoFilter ref="H50:J54" xr:uid="{86CCA094-2F84-4D6A-BB34-AED37B4839D4}">
    <filterColumn colId="0" hiddenButton="1"/>
    <filterColumn colId="1" hiddenButton="1"/>
    <filterColumn colId="2" hiddenButton="1"/>
  </autoFilter>
  <tableColumns count="3">
    <tableColumn id="1" xr3:uid="{E0152EC7-4145-4063-BAB4-B6301A014F4B}" name="Type" dataDxfId="916"/>
    <tableColumn id="2" xr3:uid="{FAE1A1FE-F8EC-48F0-A8AF-ADF4B1F44E93}" name="Raw" dataDxfId="915"/>
    <tableColumn id="3" xr3:uid="{AFD4C97E-F124-4CC9-8087-32A6EB65C3D5}" name="Modded" dataDxfId="91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3" dataDxfId="911" headerRowBorderDxfId="912" tableBorderDxfId="910">
  <autoFilter ref="H57:J60" xr:uid="{4A95BFF0-5AE4-4064-BA31-9F687E8E34BD}">
    <filterColumn colId="0" hiddenButton="1"/>
    <filterColumn colId="1" hiddenButton="1"/>
    <filterColumn colId="2" hiddenButton="1"/>
  </autoFilter>
  <tableColumns count="3">
    <tableColumn id="1" xr3:uid="{ACCDFB1C-E1AE-4F10-BB67-59F2B9780D01}" name="Hour" dataDxfId="909"/>
    <tableColumn id="2" xr3:uid="{277A266C-0AEF-4864-99C7-1E807FF68978}" name="Amount" dataDxfId="908"/>
    <tableColumn id="3" xr3:uid="{DD724D20-8039-4E15-A45D-F535D999ED97}" name="Without Training" dataDxfId="90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6" dataDxfId="905" totalsRowDxfId="903" tableBorderDxfId="904">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2" totalsRowDxfId="901"/>
    <tableColumn id="2" xr3:uid="{739DBC51-BC77-4631-B107-088DC25245EB}" name="Amount" totalsRowFunction="sum" dataDxfId="900" totalsRowDxfId="899"/>
    <tableColumn id="3" xr3:uid="{41BF49B0-731E-480A-A25D-802B4380182E}" name="Relative" totalsRowFunction="custom" totalsRowDxfId="89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7" dataDxfId="896" tableBorderDxfId="895">
  <autoFilter ref="D49:F72" xr:uid="{6C8ACB43-975F-416A-A510-CF883452891C}">
    <filterColumn colId="0" hiddenButton="1"/>
    <filterColumn colId="1" hiddenButton="1"/>
    <filterColumn colId="2" hiddenButton="1"/>
  </autoFilter>
  <tableColumns count="3">
    <tableColumn id="1" xr3:uid="{97F6A0D7-4C71-45E8-A9DA-F3DBEC3693D1}" name="Acres" dataDxfId="894"/>
    <tableColumn id="2" xr3:uid="{70370623-AE12-4AC1-B3BC-5FA6F33097E0}" name=" " dataDxfId="893"/>
    <tableColumn id="3" xr3:uid="{76F2AA18-B160-4225-A8AB-03D1370169AB}" name="   " dataDxfId="89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1" dataDxfId="889" headerRowBorderDxfId="890" tableBorderDxfId="888">
  <autoFilter ref="D14:E18" xr:uid="{AF658822-94AE-4FD8-9D6D-E660E1B5C629}">
    <filterColumn colId="0" hiddenButton="1"/>
    <filterColumn colId="1" hiddenButton="1"/>
  </autoFilter>
  <tableColumns count="2">
    <tableColumn id="1" xr3:uid="{EFD90BA2-CBAC-4BDB-9434-40FB9C2485F4}" name="Date&amp;Time" dataDxfId="887"/>
    <tableColumn id="2" xr3:uid="{CCEF9A0F-7383-4941-A440-9E2452942487}" name="." dataDxfId="88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5" dataDxfId="884" tableBorderDxfId="883">
  <autoFilter ref="K15:L34" xr:uid="{D133DF78-1AE9-48BB-91CA-D0AE4B36CC49}">
    <filterColumn colId="0" hiddenButton="1"/>
    <filterColumn colId="1" hiddenButton="1"/>
  </autoFilter>
  <tableColumns count="2">
    <tableColumn id="1" xr3:uid="{3C9ED756-1E7B-43BC-9693-67AD91370593}" name="Building" dataDxfId="882"/>
    <tableColumn id="2" xr3:uid="{1A5D6F48-D49E-4549-A12C-3D6329B8F5BF}" name="Amount" dataDxfId="881"/>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4" dataDxfId="873" totalsRowDxfId="87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1" totalsRowDxfId="870">
      <calculatedColumnFormula>TblRezone[[#This Row],[Hour]]</calculatedColumnFormula>
    </tableColumn>
    <tableColumn id="2" xr3:uid="{7657952B-D9DB-46FC-BD8D-612DECDC04FD}" name="Time" dataDxfId="869" totalsRowDxfId="868">
      <calculatedColumnFormula>TblImps[[#This Row],[Time]]</calculatedColumnFormula>
    </tableColumn>
    <tableColumn id="3" xr3:uid="{767542B9-4E58-42E2-85BA-5C1DB6108363}" name="Peasants" dataDxfId="867">
      <calculatedColumnFormula>OFFSET(TblPop[[#This Row],[Peasants]],-1,0)+OFFSET(TblPop[[#This Row],[Net Peasant]],-1,0)+TblMili[[#This Row],[Release Draft]]</calculatedColumnFormula>
    </tableColumn>
    <tableColumn id="4" xr3:uid="{F5DC2705-5767-4AD0-A2E0-E36086D164C0}" name="Military" dataDxfId="866" totalsRowDxfId="865">
      <calculatedColumnFormula>TblMili[[#This Row],[Military]]</calculatedColumnFormula>
    </tableColumn>
    <tableColumn id="5" xr3:uid="{57E397CE-6C2C-48AE-9B2E-52E14099EAFC}" name="Draftees" dataDxfId="864" totalsRowDxfId="863">
      <calculatedColumnFormula>TblMili[[#This Row],[Draftees]]</calculatedColumnFormula>
    </tableColumn>
    <tableColumn id="6" xr3:uid="{7339086D-8AEE-45A5-B78D-EA6FDBA34E10}" name="Total" dataDxfId="862" totalsRowDxfId="861">
      <calculatedColumnFormula>TblPop[[#This Row],[Peasants]]+TblPop[[#This Row],[Military]]</calculatedColumnFormula>
    </tableColumn>
    <tableColumn id="7" xr3:uid="{75D92B6D-F4CA-42F7-80B3-4BF8A336E69C}" name="Military%" dataDxfId="860" totalsRowDxfId="859" dataCellStyle="Percent">
      <calculatedColumnFormula>TblPop[[#This Row],[Military]]/TblPop[[#This Row],[Total]]</calculatedColumnFormula>
    </tableColumn>
    <tableColumn id="8" xr3:uid="{257C6438-3205-4A45-9F91-ACD066CD59E8}" name="Employed" dataDxfId="858" totalsRowDxfId="857" dataCellStyle="Percent">
      <calculatedColumnFormula>MIN(TblPop[[#This Row],[Peasants]],TblPop[[#This Row],[Jobs]])</calculatedColumnFormula>
    </tableColumn>
    <tableColumn id="9" xr3:uid="{B05B6937-2C12-476B-B555-2A8ED6FF34EF}" name="Employment" dataDxfId="856" totalsRowDxfId="855" dataCellStyle="Percent">
      <calculatedColumnFormula>MIN(OFFSET(TblPop[[#This Row],[Jobs]],1,0)/TblPop[[#This Row],[Peasants]],1)</calculatedColumnFormula>
    </tableColumn>
    <tableColumn id="10" xr3:uid="{AD7F9BB7-A630-4BBB-AFEA-37B907196778}" name="Jobs" dataDxfId="854" totalsRowDxfId="853"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2" totalsRowDxfId="851" dataCellStyle="Percent"/>
    <tableColumn id="12" xr3:uid="{2EEFBFF9-40A4-412F-8FEC-C2F4799A06E6}" name=" Draftees" dataDxfId="850" totalsRowDxfId="849">
      <calculatedColumnFormula>TblPop[[#This Row],[Draftees]]</calculatedColumnFormula>
    </tableColumn>
    <tableColumn id="13" xr3:uid="{43729A62-E847-4DBB-BC42-62B1FB3DA7A5}" name="Unit 1" dataDxfId="848" totalsRowDxfId="847">
      <calculatedColumnFormula>TblMili[[#This Row],[Unit 1]]</calculatedColumnFormula>
    </tableColumn>
    <tableColumn id="14" xr3:uid="{C7A024F4-2376-4871-897D-90BEBEBC78B7}" name="Unit 2" dataDxfId="846" totalsRowDxfId="845">
      <calculatedColumnFormula>TblMili[[#This Row],[Unit 2]]</calculatedColumnFormula>
    </tableColumn>
    <tableColumn id="15" xr3:uid="{93EC8730-4D26-4E19-ADAA-3ED5C943F257}" name="Unit 3" dataDxfId="844" totalsRowDxfId="843">
      <calculatedColumnFormula>TblMili[[#This Row],[Unit 3]]</calculatedColumnFormula>
    </tableColumn>
    <tableColumn id="16" xr3:uid="{1A382ACC-9ED2-4A5E-BEE3-781B1DBCF186}" name="Unit 4" dataDxfId="842" totalsRowDxfId="841">
      <calculatedColumnFormula>TblMili[[#This Row],[Unit 4]]</calculatedColumnFormula>
    </tableColumn>
    <tableColumn id="17" xr3:uid="{491D1C19-D1B1-48C7-8FC6-BE77B7CD2635}" name="Spies" dataDxfId="840" totalsRowDxfId="839">
      <calculatedColumnFormula>TblMili[[#This Row],[Spies]]</calculatedColumnFormula>
    </tableColumn>
    <tableColumn id="18" xr3:uid="{1AF95FC5-21CD-41AC-A69F-CF5E9AF4AB85}" name="Wizards" dataDxfId="838" totalsRowDxfId="837">
      <calculatedColumnFormula>TblMili[[#This Row],[Wizards]]</calculatedColumnFormula>
    </tableColumn>
    <tableColumn id="19" xr3:uid="{C157D21E-FD58-4F24-A070-1819A7E2DA97}" name="Archmage" dataDxfId="836" totalsRowDxfId="835">
      <calculatedColumnFormula>TblMili[[#This Row],[Archmages]]</calculatedColumnFormula>
    </tableColumn>
    <tableColumn id="20" xr3:uid="{6BBFB632-E92F-4F29-AE3D-534C8288C615}" name=".." dataDxfId="834" totalsRowDxfId="833"/>
    <tableColumn id="21" xr3:uid="{59CAD00B-A8EE-455B-A015-E17ADF56A7B2}" name="Net max" dataDxfId="832" totalsRowDxfId="831">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30" totalsRowDxfId="829">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8" totalsRowDxfId="827">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6" totalsRowDxfId="825">
      <calculatedColumnFormula>ROUND(TblPop[[#This Row],[Raw Birth]]*(1+TblPop[[#This Row],[Growth]]),0)</calculatedColumnFormula>
    </tableColumn>
    <tableColumn id="25" xr3:uid="{26E60E7F-6DA3-49EF-99E8-26A0DAD2D630}" name="Raw Birth" dataDxfId="824" totalsRowDxfId="823">
      <calculatedColumnFormula>(TblPop[[#This Row],[Peasants]]-TblPop[[#This Row],[Draft Growth]])*raw_pop_growth</calculatedColumnFormula>
    </tableColumn>
    <tableColumn id="26" xr3:uid="{6E1274BE-772F-4747-A295-D51601B4FE11}" name="Draft Growth" dataDxfId="822">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21" totalsRowDxfId="820"/>
    <tableColumn id="28" xr3:uid="{B271B9C7-94D1-498F-9FBB-69DF5F1BCE3F}" name="Growth" dataDxfId="819" totalsRowDxfId="818"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7" totalsRowDxfId="816"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7" dataDxfId="805" headerRowBorderDxfId="806" tableBorderDxfId="804">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3"/>
    <tableColumn id="2" xr3:uid="{A509F8BB-FCD1-4951-8F3F-2AE2B32FB91D}" name="Time" dataDxfId="802">
      <calculatedColumnFormula>TblImps[[#This Row],[Time]]</calculatedColumnFormula>
    </tableColumn>
    <tableColumn id="3" xr3:uid="{BD173BCD-6C73-484D-BDFC-2CBFE8B32234}" name="Plat Bonus" dataDxfId="801"/>
    <tableColumn id="4" xr3:uid="{9A9B3DEC-EBEC-4801-BF4F-F90BBBCDF331}" name="." dataDxfId="800"/>
    <tableColumn id="5" xr3:uid="{6F9B5905-FA1D-4099-B9CC-6BE237355D58}" name="Land" dataDxfId="799">
      <calculatedColumnFormula>TblConstr[[#This Row],[Land]]</calculatedColumnFormula>
    </tableColumn>
    <tableColumn id="6" xr3:uid="{5ADA8DA4-36DC-4D4F-AE4E-76BDD26AF270}" name="Peasants" dataDxfId="798">
      <calculatedColumnFormula>TblPop[[#This Row],[Peasants]]</calculatedColumnFormula>
    </tableColumn>
    <tableColumn id="7" xr3:uid="{EE7F0FC7-4D30-4144-88EE-9A05AD7BF609}" name="Networth" dataDxfId="797">
      <calculatedColumnFormula>TblMili[[#This Row],[Networth (2)]]</calculatedColumnFormula>
    </tableColumn>
    <tableColumn id="8" xr3:uid="{F7B8E7A7-7AD4-4D83-8297-946670C39E55}" name="Platinum" dataDxfId="796">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5">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4">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3">
      <calculatedColumnFormula>OFFSET(TblProd[[#This Row],[Mana]],-1,0)+OFFSET(TblProd[[#This Row],[Mana/hr]],-1,0)- TblProd[[#This Row],[Expenses Mana]]</calculatedColumnFormula>
    </tableColumn>
    <tableColumn id="12" xr3:uid="{C80C4246-7273-429F-BE79-86B1B4181061}" name="Ore" dataDxfId="792">
      <calculatedColumnFormula>OFFSET(TblProd[[#This Row],[Ore]],-1,0)+OFFSET(TblProd[[#This Row],[Ore/hr]],-1,0) -TblProd[[#This Row],[Expenses Ore]]</calculatedColumnFormula>
    </tableColumn>
    <tableColumn id="13" xr3:uid="{4174B9D9-5881-42F2-A514-2A7372C2B486}" name="Gems" dataDxfId="791">
      <calculatedColumnFormula>OFFSET(TblProd[[#This Row],[Gems]],-1,0)+OFFSET(TblProd[[#This Row],[Gems/hr]],-1,0) - TblProd[[#This Row],[Expenses Gems]]</calculatedColumnFormula>
    </tableColumn>
    <tableColumn id="14" xr3:uid="{C9DF5508-173B-4E9B-BD32-3313FC0AECA9}" name="Boats" dataDxfId="790">
      <calculatedColumnFormula>OFFSET(TblProd[[#This Row],[Boats]],-1,0)+OFFSET(TblProd[[#This Row],[Boats/hr]],-1,0)</calculatedColumnFormula>
    </tableColumn>
    <tableColumn id="15" xr3:uid="{C2EE37F5-4C79-4BD9-BE97-5B3BBB490CD3}" name="Prestige" dataDxfId="789">
      <calculatedColumnFormula>OFFSET(TblProd[[#This Row],[Prestige]],-1,0)</calculatedColumnFormula>
    </tableColumn>
    <tableColumn id="16" xr3:uid="{5EEA2772-71AB-4FF8-BF5F-D1D5B4044943}" name="Techpoints" dataDxfId="788">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7">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CA136" totalsRowShown="0" headerRowDxfId="123" dataDxfId="121" headerRowBorderDxfId="122" tableBorderDxfId="120">
  <autoFilter ref="A3:CA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79" xr3:uid="{7AC2B48C-6676-42B5-AC1B-CF8C1F18718C}" name="FW5" dataDxfId="57">
      <calculatedColumnFormula>IF(OFFSET(TblMagic[[#This Row],[Active Alchemists Flame]],-1,0)&gt;0,TblConstr[[#This Row],[Tot Alc]]*alchemist_flame_invest,0)</calculatedColumnFormula>
    </tableColumn>
    <tableColumn id="63" xr3:uid="{22605E6F-6335-44A7-8340-9D5A857286D7}" name="…......." dataDxfId="56"/>
    <tableColumn id="64" xr3:uid="{74BD3EE9-84CB-4606-9851-F46947A6E124}" name="P6" dataDxfId="55">
      <calculatedColumnFormula>IF(TblImps[[#This Row],[Resource]]=BM$2,IF(TblImps[[#This Row],[Part]]=$AC$2,TblImps[[#This Row],[Amount]]*plat_invest)) + IF(TblImps[[#This Row],[Resource 2]]=BM$2,IF(TblImps[[#This Row],[Part 2]]=$AC$2,TblImps[[#This Row],[Amount 2]]*plat_invest)) + IF(TblImps[[#This Row],[Resource 3]]=BM$2,IF(TblImps[[#This Row],[Part 3]]=$AC$2,TblImps[[#This Row],[Amount 3]]*plat_invest))</calculatedColumnFormula>
    </tableColumn>
    <tableColumn id="65" xr3:uid="{F266A8BA-8CC3-4601-95F2-5F977F23CC3C}" name="L6" dataDxfId="54">
      <calculatedColumnFormula>IF(TblImps[[#This Row],[Resource]]=BN$2,IF(TblImps[[#This Row],[Part]]=$AC$2,TblImps[[#This Row],[Amount]]*lumber_invest)) + IF(TblImps[[#This Row],[Resource 2]]=BN$2,IF(TblImps[[#This Row],[Part 2]]=$AC$2,TblImps[[#This Row],[Amount 2]]*lumber_invest)) + IF(TblImps[[#This Row],[Resource 3]]=BN$2,IF(TblImps[[#This Row],[Part 3]]=$AC$2,TblImps[[#This Row],[Amount 3]]*lumber_invest))</calculatedColumnFormula>
    </tableColumn>
    <tableColumn id="66" xr3:uid="{73623468-7991-4CDF-BBF6-67A0C3387D2F}" name="O6" dataDxfId="53">
      <calculatedColumnFormula>IF(TblImps[[#This Row],[Resource]]=BO$2,IF(TblImps[[#This Row],[Part]]=$AC$2,TblImps[[#This Row],[Amount]]*ore_invest)) + IF(TblImps[[#This Row],[Resource 2]]=BO$2,IF(TblImps[[#This Row],[Part 2]]=$AC$2,TblImps[[#This Row],[Amount 2]]*ore_invest)) + IF(TblImps[[#This Row],[Resource 3]]=BO$2,IF(TblImps[[#This Row],[Part 3]]=$AC$2,TblImps[[#This Row],[Amount 3]]*ore_invest))</calculatedColumnFormula>
    </tableColumn>
    <tableColumn id="67" xr3:uid="{82BAE55C-FE60-4E58-BBAD-C4C76AA392E3}" name="G6" dataDxfId="52">
      <calculatedColumnFormula>IF(TblImps[[#This Row],[Resource]]=BP$2,IF(TblImps[[#This Row],[Part]]=$AC$2,TblImps[[#This Row],[Amount]]*gem_invest)) + IF(TblImps[[#This Row],[Resource 2]]=BP$2,IF(TblImps[[#This Row],[Part 2]]=$AC$2,TblImps[[#This Row],[Amount 2]]*gem_invest)) + IF(TblImps[[#This Row],[Resource 3]]=BP$2,IF(TblImps[[#This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Row],[Resource]]=BR$2,IF(TblImps[[#This Row],[Part]]=$AD$2,TblImps[[#This Row],[Amount]]*plat_invest)) + IF(TblImps[[#This Row],[Resource 2]]=BR$2,IF(TblImps[[#This Row],[Part 2]]=$AD$2,TblImps[[#This Row],[Amount 2]]*plat_invest)) + IF(TblImps[[#This Row],[Resource 3]]=BR$2,IF(TblImps[[#This Row],[Part 3]]=$AD$2,TblImps[[#This Row],[Amount 3]]*plat_invest))</calculatedColumnFormula>
    </tableColumn>
    <tableColumn id="70" xr3:uid="{48F49DEB-7DDE-4B3E-8C67-B32AB76DD814}" name="L7" dataDxfId="49">
      <calculatedColumnFormula>IF(TblImps[[#This Row],[Resource]]=BS$2,IF(TblImps[[#This Row],[Part]]=$AD$2,TblImps[[#This Row],[Amount]]*lumber_invest)) + IF(TblImps[[#This Row],[Resource 2]]=BS$2,IF(TblImps[[#This Row],[Part 2]]=$AD$2,TblImps[[#This Row],[Amount 2]]*lumber_invest)) + IF(TblImps[[#This Row],[Resource 3]]=BS$2,IF(TblImps[[#This Row],[Part 3]]=$AD$2,TblImps[[#This Row],[Amount 3]]*lumber_invest))</calculatedColumnFormula>
    </tableColumn>
    <tableColumn id="71" xr3:uid="{DD30EA2C-7008-455C-B999-AF907234A41D}" name="O7" dataDxfId="48">
      <calculatedColumnFormula>IF(TblImps[[#This Row],[Resource]]=BT$2,IF(TblImps[[#This Row],[Part]]=$AD$2,TblImps[[#This Row],[Amount]]*ore_invest)) + IF(TblImps[[#This Row],[Resource 2]]=BT$2,IF(TblImps[[#This Row],[Part 2]]=$AD$2,TblImps[[#This Row],[Amount 2]]*ore_invest)) + IF(TblImps[[#This Row],[Resource 3]]=BT$2,IF(TblImps[[#This Row],[Part 3]]=$AD$2,TblImps[[#This Row],[Amount 3]]*ore_invest))</calculatedColumnFormula>
    </tableColumn>
    <tableColumn id="72" xr3:uid="{609097EE-C87B-48ED-AFB5-7A961F13ECF1}" name="G7" dataDxfId="47">
      <calculatedColumnFormula>IF(TblImps[[#This Row],[Resource]]=BU$2,IF(TblImps[[#This Row],[Part]]=$AD$2,TblImps[[#This Row],[Amount]]*gem_invest)) + IF(TblImps[[#This Row],[Resource 2]]=BU$2,IF(TblImps[[#This Row],[Part 2]]=$AD$2,TblImps[[#This Row],[Amount 2]]*gem_invest)) + IF(TblImps[[#This Row],[Resource 3]]=BU$2,IF(TblImps[[#This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1168</v>
      </c>
      <c r="K8" s="499"/>
      <c r="L8" s="500"/>
      <c r="M8" s="515"/>
      <c r="N8" s="516"/>
      <c r="O8" s="517"/>
    </row>
    <row r="9" spans="1:15" s="44" customFormat="1" ht="12.75" customHeight="1" x14ac:dyDescent="0.2">
      <c r="A9" s="493" t="s">
        <v>1160</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1161</v>
      </c>
      <c r="L14" s="44"/>
      <c r="M14" s="44"/>
      <c r="O14" s="79"/>
    </row>
    <row r="15" spans="1:15" s="44" customFormat="1" ht="12.75" customHeight="1" x14ac:dyDescent="0.2">
      <c r="A15" s="45" t="s">
        <v>446</v>
      </c>
      <c r="B15" s="131">
        <v>46180</v>
      </c>
      <c r="D15" s="45" t="s">
        <v>322</v>
      </c>
      <c r="E15" s="53">
        <f>B15+(1+B16-1)/24+B18-0/24</f>
        <v>46180</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46172.520468981478</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46172</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315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IF(Constants!F119="none",$F$70/Constants!C119,MIN(Constants!F119,$F$70/Constants!C119))</f>
        <v>2</v>
      </c>
      <c r="E79" s="124" t="b">
        <f>$B$14=A79</f>
        <v>0</v>
      </c>
    </row>
    <row r="80" spans="1:15" x14ac:dyDescent="0.2">
      <c r="A80" s="124"/>
      <c r="B80" s="124" t="s">
        <v>125</v>
      </c>
      <c r="C80" s="128">
        <f ca="1">IF(Constants!F120="none",$F$70/Constants!C120,MIN(Constants!F120,$F$70/Constants!C120))</f>
        <v>2</v>
      </c>
      <c r="D80" s="128">
        <f ca="1">IF(Constants!F121="none",$F$70/Constants!C121,MIN(Constants!F121,$F$70/Constants!C121))</f>
        <v>2</v>
      </c>
      <c r="E80" s="124"/>
    </row>
    <row r="81" spans="1:5" x14ac:dyDescent="0.2">
      <c r="A81" s="124" t="s">
        <v>96</v>
      </c>
      <c r="B81" s="124" t="s">
        <v>139</v>
      </c>
      <c r="C81" s="128"/>
      <c r="D81" s="128">
        <f ca="1">MIN(Constants!F122,$F$70/Constants!C122)</f>
        <v>4</v>
      </c>
      <c r="E81" s="124" t="b">
        <f>$B$14=A81</f>
        <v>0</v>
      </c>
    </row>
    <row r="82" spans="1:5" x14ac:dyDescent="0.2">
      <c r="A82" s="124" t="s">
        <v>94</v>
      </c>
      <c r="B82" s="124" t="s">
        <v>132</v>
      </c>
      <c r="C82" s="128"/>
      <c r="D82" s="128">
        <f ca="1">MIN(Constants!F123,$F$70/Constants!C123)</f>
        <v>2</v>
      </c>
      <c r="E82" s="124" t="b">
        <f>$B$14=A82</f>
        <v>0</v>
      </c>
    </row>
    <row r="83" spans="1:5" x14ac:dyDescent="0.2">
      <c r="A83" s="124" t="s">
        <v>99</v>
      </c>
      <c r="B83" s="124" t="s">
        <v>147</v>
      </c>
      <c r="C83" s="128">
        <f ca="1">MIN(Constants!F124,F66/Constants!C124)</f>
        <v>0</v>
      </c>
      <c r="D83" s="128">
        <f ca="1">MIN(Constants!F125,F66/Constants!C125)</f>
        <v>0</v>
      </c>
      <c r="E83" s="124" t="b">
        <f>$B$14=A83</f>
        <v>0</v>
      </c>
    </row>
    <row r="84" spans="1:5" x14ac:dyDescent="0.2">
      <c r="A84" s="124" t="s">
        <v>328</v>
      </c>
      <c r="B84" s="124" t="s">
        <v>331</v>
      </c>
      <c r="C84" s="124"/>
      <c r="D84" s="128">
        <f ca="1">MIN(Constants!F126,F70/Constants!C126)</f>
        <v>3</v>
      </c>
      <c r="E84" s="124" t="b">
        <f>$B$14=A84</f>
        <v>0</v>
      </c>
    </row>
    <row r="85" spans="1:5" x14ac:dyDescent="0.2">
      <c r="A85" s="124"/>
      <c r="B85" s="124" t="s">
        <v>332</v>
      </c>
      <c r="C85" s="124">
        <f ca="1">MIN(Constants!F127,I54*Constants!C127)</f>
        <v>0</v>
      </c>
      <c r="D85" s="124"/>
      <c r="E85" s="124"/>
    </row>
    <row r="86" spans="1:5" x14ac:dyDescent="0.2">
      <c r="A86" s="124" t="s">
        <v>143</v>
      </c>
      <c r="B86" s="124" t="s">
        <v>373</v>
      </c>
      <c r="C86" s="124"/>
      <c r="D86" s="128">
        <f>MIN(Constants!F128,250/Constants!C128)</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2" priority="7" stopIfTrue="1">
      <formula>$D$47&lt;&gt;""</formula>
    </cfRule>
  </conditionalFormatting>
  <conditionalFormatting sqref="E18">
    <cfRule type="cellIs" dxfId="961" priority="8" stopIfTrue="1" operator="equal">
      <formula>"""Yes"""</formula>
    </cfRule>
    <cfRule type="expression" dxfId="960" priority="9" stopIfTrue="1">
      <formula>ISERROR(E18)</formula>
    </cfRule>
  </conditionalFormatting>
  <conditionalFormatting sqref="E17">
    <cfRule type="cellIs" dxfId="959" priority="10" stopIfTrue="1" operator="lessThan">
      <formula>1</formula>
    </cfRule>
  </conditionalFormatting>
  <conditionalFormatting sqref="A30">
    <cfRule type="expression" dxfId="958" priority="5">
      <formula>$B$14&lt;&gt;"Dark Elf"</formula>
    </cfRule>
    <cfRule type="expression" dxfId="957" priority="6">
      <formula>$B$14="Dark Elf"</formula>
    </cfRule>
  </conditionalFormatting>
  <conditionalFormatting sqref="M69">
    <cfRule type="cellIs" dxfId="956" priority="3" operator="lessThan">
      <formula>$M$50</formula>
    </cfRule>
    <cfRule type="cellIs" dxfId="955" priority="4" operator="greaterThan">
      <formula>$M$50</formula>
    </cfRule>
  </conditionalFormatting>
  <conditionalFormatting sqref="L35">
    <cfRule type="expression" dxfId="954" priority="1">
      <formula>$L$35&lt;&gt;start_acres</formula>
    </cfRule>
    <cfRule type="expression" dxfId="953"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46180</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DnD]]&gt;6),1.5,1),0)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46180.041666666664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DnD]]&gt;6),1.5,1),0)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46180.083333333328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DnD]]&gt;6),1.5,1),0)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46180.124999999993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DnD]]&gt;6),1.5,1),0)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46180.166666666657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DnD]]&gt;6),1.5,1),0)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46180.208333333321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DnD]]&gt;6),1.5,1),0)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46180.249999999985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DnD]]&gt;6),1.5,1),0)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46180.29166666665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DnD]]&gt;6),1.5,1),0)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46180.333333333314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DnD]]&gt;6),1.5,1),0)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46180.374999999978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DnD]]&gt;6),1.5,1),0)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46180.416666666642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DnD]]&gt;6),1.5,1),0)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46180.458333333307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DnD]]&gt;6),1.5,1),0)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46180.499999999971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DnD]]&gt;6),1.5,1),0)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46180.541666666635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DnD]]&gt;6),1.5,1),0)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46180.583333333299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DnD]]&gt;6),1.5,1),0)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46180.624999999964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DnD]]&gt;6),1.5,1),0)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46180.666666666628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DnD]]&gt;6),1.5,1),0)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46180.708333333292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DnD]]&gt;6),1.5,1),0)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46180.749999999956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DnD]]&gt;6),1.5,1),0)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46180.791666666621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DnD]]&gt;6),1.5,1),0)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46180.833333333285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DnD]]&gt;6),1.5,1),0)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46180.874999999949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DnD]]&gt;6),1.5,1),0)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46180.916666666613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DnD]]&gt;6),1.5,1),0)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46180.958333333278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DnD]]&gt;6),1.5,1),0)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46180.999999999942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DnD]]&gt;6),1.5,1),0)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46181.041666666606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DnD]]&gt;6),1.5,1),0)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46181.08333333327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DnD]]&gt;6),1.5,1),0)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46181.124999999935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DnD]]&gt;6),1.5,1),0)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46181.166666666599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DnD]]&gt;6),1.5,1),0)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46181.208333333263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DnD]]&gt;6),1.5,1),0)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46181.249999999927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DnD]]&gt;6),1.5,1),0)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46181.291666666591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DnD]]&gt;6),1.5,1),0)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46181.333333333256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DnD]]&gt;6),1.5,1),0)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46181.37499999992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DnD]]&gt;6),1.5,1),0)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46181.416666666584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DnD]]&gt;6),1.5,1),0)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46181.458333333248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DnD]]&gt;6),1.5,1),0)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46181.499999999913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DnD]]&gt;6),1.5,1),0)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46181.541666666577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DnD]]&gt;6),1.5,1),0)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46181.583333333241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DnD]]&gt;6),1.5,1),0)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46181.624999999905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DnD]]&gt;6),1.5,1),0)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46181.66666666657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DnD]]&gt;6),1.5,1),0)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46181.708333333234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DnD]]&gt;6),1.5,1),0)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46181.749999999898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DnD]]&gt;6),1.5,1),0)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46181.791666666562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DnD]]&gt;6),1.5,1),0)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46181.833333333227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DnD]]&gt;6),1.5,1),0)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46181.874999999891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DnD]]&gt;6),1.5,1),0)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46181.916666666555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DnD]]&gt;6),1.5,1),0)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46181.958333333219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DnD]]&gt;6),1.5,1),0)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46181.999999999884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DnD]]&gt;6),1.5,1),0)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46182.041666666548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DnD]]&gt;6),1.5,1),0)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46182.083333333212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DnD]]&gt;6),1.5,1),0)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46182.124999999876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DnD]]&gt;6),1.5,1),0)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46182.166666666541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DnD]]&gt;6),1.5,1),0)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46182.208333333205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DnD]]&gt;6),1.5,1),0)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46182.249999999869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DnD]]&gt;6),1.5,1),0)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46182.291666666533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DnD]]&gt;6),1.5,1),0)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46182.333333333198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DnD]]&gt;6),1.5,1),0)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46182.374999999862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DnD]]&gt;6),1.5,1),0)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46182.416666666526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DnD]]&gt;6),1.5,1),0)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46182.45833333319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DnD]]&gt;6),1.5,1),0)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46182.499999999854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DnD]]&gt;6),1.5,1),0)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46182.541666666519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DnD]]&gt;6),1.5,1),0)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46182.583333333183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DnD]]&gt;6),1.5,1),0)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46182.624999999847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DnD]]&gt;6),1.5,1),0)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46182.666666666511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DnD]]&gt;6),1.5,1),0)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46182.708333333176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DnD]]&gt;6),1.5,1),0)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46182.74999999984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DnD]]&gt;6),1.5,1),0)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46182.791666666504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DnD]]&gt;6),1.5,1),0)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46182.833333333168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DnD]]&gt;6),1.5,1),0)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46182.874999999833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DnD]]&gt;6),1.5,1),0)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46182.916666666497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DnD]]&gt;6),1.5,1),0)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46182.958333333161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DnD]]&gt;6),1.5,1),0)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46182.999999999825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DnD]]&gt;6),1.5,1),0)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46183.04166666649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DnD]]&gt;6),1.5,1),0)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46183.083333333154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DnD]]&gt;6),1.5,1),0)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46183.124999999818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DnD]]&gt;6),1.5,1),0)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46183.166666666482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DnD]]&gt;6),1.5,1),0)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46183.208333333147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DnD]]&gt;6),1.5,1),0)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46183.249999999811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DnD]]&gt;6),1.5,1),0)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46183.291666666475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DnD]]&gt;6),1.5,1),0)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46183.333333333139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DnD]]&gt;6),1.5,1),0)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46183.374999999804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DnD]]&gt;6),1.5,1),0)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46183.416666666468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DnD]]&gt;6),1.5,1),0)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46183.458333333132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DnD]]&gt;6),1.5,1),0)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46183.499999999796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DnD]]&gt;6),1.5,1),0)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46183.541666666461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DnD]]&gt;6),1.5,1),0)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46183.583333333125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DnD]]&gt;6),1.5,1),0)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46183.624999999789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DnD]]&gt;6),1.5,1),0)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46183.666666666453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DnD]]&gt;6),1.5,1),0)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46183.708333333117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DnD]]&gt;6),1.5,1),0)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46183.749999999782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DnD]]&gt;6),1.5,1),0)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46183.791666666446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DnD]]&gt;6),1.5,1),0)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46183.83333333311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DnD]]&gt;6),1.5,1),0)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46183.874999999774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DnD]]&gt;6),1.5,1),0)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46183.916666666439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DnD]]&gt;6),1.5,1),0)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46183.958333333103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DnD]]&gt;6),1.5,1),0)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46183.999999999767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DnD]]&gt;6),1.5,1),0)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46184.041666666431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DnD]]&gt;6),1.5,1),0)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46184.083333333096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DnD]]&gt;6),1.5,1),0)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46184.12499999976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DnD]]&gt;6),1.5,1),0)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46184.166666666424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DnD]]&gt;6),1.5,1),0)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46184.208333333088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DnD]]&gt;6),1.5,1),0)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46184.249999999753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DnD]]&gt;6),1.5,1),0)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46184.291666666417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DnD]]&gt;6),1.5,1),0)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46184.333333333081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DnD]]&gt;6),1.5,1),0)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46184.374999999745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DnD]]&gt;6),1.5,1),0)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46184.41666666641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DnD]]&gt;6),1.5,1),0)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46184.458333333074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DnD]]&gt;6),1.5,1),0)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46184.499999999738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DnD]]&gt;6),1.5,1),0)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46184.541666666402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DnD]]&gt;6),1.5,1),0)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46184.583333333067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DnD]]&gt;6),1.5,1),0)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46184.624999999731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DnD]]&gt;6),1.5,1),0)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46184.666666666395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DnD]]&gt;6),1.5,1),0)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46184.708333333059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DnD]]&gt;6),1.5,1),0)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46184.749999999724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DnD]]&gt;6),1.5,1),0)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46184.791666666388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DnD]]&gt;6),1.5,1),0)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46184.833333333052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DnD]]&gt;6),1.5,1),0)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46184.874999999716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DnD]]&gt;6),1.5,1),0)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46184.91666666638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DnD]]&gt;6),1.5,1),0)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46184.958333333045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DnD]]&gt;6),1.5,1),0)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46184.999999999709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DnD]]&gt;6),1.5,1),0)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46185.041666666373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DnD]]&gt;6),1.5,1),0)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46185.083333333037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DnD]]&gt;6),1.5,1),0)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46185.124999999702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DnD]]&gt;6),1.5,1),0)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46185.166666666366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DnD]]&gt;6),1.5,1),0)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46185.20833333303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DnD]]&gt;6),1.5,1),0)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46185.249999999694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DnD]]&gt;6),1.5,1),0)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46185.291666666359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DnD]]&gt;6),1.5,1),0)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46185.333333333023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DnD]]&gt;6),1.5,1),0)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46185.374999999687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DnD]]&gt;6),1.5,1),0)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46185.416666666351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DnD]]&gt;6),1.5,1),0)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46185.458333333016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DnD]]&gt;6),1.5,1),0)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46185.49999999968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DnD]]&gt;6),1.5,1),0)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80" priority="1" stopIfTrue="1">
      <formula>OR(C4&lt;0,ROW()-3=$C$1270)</formula>
    </cfRule>
  </conditionalFormatting>
  <conditionalFormatting sqref="A1269:XFD1270">
    <cfRule type="expression" dxfId="879" priority="106" stopIfTrue="1">
      <formula>$C$1270&gt;144</formula>
    </cfRule>
  </conditionalFormatting>
  <conditionalFormatting sqref="A4:AC136">
    <cfRule type="expression" dxfId="878" priority="12" stopIfTrue="1">
      <formula>ROW()-3=$C$1270</formula>
    </cfRule>
    <cfRule type="expression" dxfId="877" priority="112">
      <formula>$A4=49</formula>
    </cfRule>
    <cfRule type="expression" dxfId="876" priority="113">
      <formula>ROUND(($A4-1)/12,0)=INT($A4-1)/12</formula>
    </cfRule>
  </conditionalFormatting>
  <conditionalFormatting sqref="A1:XFD3">
    <cfRule type="expression" dxfId="875"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46180</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46180</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46180.041666666664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46180.041666666664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46180.083333333328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46180.083333333328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46180.124999999993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46180.124999999993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46180.166666666657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46180.166666666657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46180.208333333321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46180.208333333321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46180.249999999985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46180.249999999985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46180.29166666665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46180.29166666665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46180.333333333314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46180.333333333314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46180.374999999978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46180.374999999978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46180.416666666642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46180.416666666642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46180.458333333307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46180.458333333307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46180.499999999971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46180.499999999971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46180.541666666635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46180.541666666635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46180.583333333299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46180.583333333299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46180.624999999964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46180.624999999964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46180.666666666628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46180.666666666628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46180.708333333292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46180.708333333292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46180.749999999956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46180.749999999956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46180.791666666621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46180.791666666621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46180.833333333285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46180.833333333285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46180.874999999949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46180.874999999949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46180.916666666613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46180.916666666613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46180.958333333278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46180.958333333278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46180.999999999942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46180.999999999942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46181.041666666606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46181.041666666606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46181.08333333327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46181.08333333327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46181.124999999935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46181.124999999935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46181.166666666599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46181.166666666599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46181.208333333263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46181.208333333263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46181.249999999927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46181.249999999927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46181.291666666591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46181.291666666591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46181.333333333256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46181.333333333256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46181.37499999992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46181.37499999992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46181.416666666584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46181.416666666584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46181.458333333248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46181.458333333248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46181.499999999913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46181.499999999913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46181.541666666577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46181.541666666577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46181.583333333241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46181.583333333241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46181.624999999905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46181.624999999905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46181.66666666657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46181.66666666657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46181.708333333234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46181.708333333234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46181.749999999898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46181.749999999898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46181.791666666562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46181.791666666562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46181.833333333227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46181.833333333227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46181.874999999891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46181.874999999891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46181.916666666555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46181.916666666555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46181.958333333219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46181.958333333219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46181.999999999884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46181.999999999884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46182.041666666548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46182.041666666548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46182.083333333212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46182.083333333212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46182.124999999876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46182.124999999876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46182.166666666541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46182.166666666541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46182.208333333205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46182.208333333205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46182.249999999869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46182.249999999869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46182.291666666533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46182.291666666533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46182.333333333198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46182.333333333198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46182.374999999862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46182.374999999862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46182.416666666526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46182.416666666526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46182.45833333319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46182.45833333319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46182.499999999854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46182.499999999854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46182.541666666519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46182.541666666519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46182.583333333183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46182.583333333183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46182.624999999847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46182.624999999847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46182.666666666511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46182.666666666511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46182.708333333176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46182.708333333176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46182.74999999984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46182.74999999984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46182.791666666504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46182.791666666504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46182.833333333168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46182.833333333168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46182.874999999833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46182.874999999833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46182.916666666497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46182.916666666497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46182.958333333161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46182.958333333161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46182.999999999825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46182.999999999825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46183.04166666649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46183.04166666649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46183.083333333154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46183.083333333154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46183.124999999818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46183.124999999818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46183.166666666482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46183.166666666482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46183.208333333147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46183.208333333147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46183.249999999811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46183.249999999811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46183.291666666475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46183.291666666475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46183.333333333139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46183.333333333139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46183.374999999804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46183.374999999804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46183.416666666468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46183.416666666468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46183.458333333132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46183.458333333132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46183.499999999796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46183.499999999796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46183.541666666461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46183.541666666461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46183.583333333125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46183.583333333125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46183.624999999789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46183.624999999789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46183.666666666453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46183.666666666453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46183.708333333117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46183.708333333117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46183.749999999782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46183.749999999782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46183.791666666446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46183.791666666446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46183.83333333311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46183.83333333311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46183.874999999774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46183.874999999774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46183.916666666439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46183.916666666439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46183.958333333103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46183.958333333103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46183.999999999767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46183.999999999767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46184.041666666431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46184.041666666431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46184.083333333096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46184.083333333096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46184.12499999976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46184.12499999976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46184.166666666424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46184.166666666424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46184.208333333088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46184.208333333088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46184.249999999753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46184.249999999753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46184.291666666417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46184.291666666417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46184.333333333081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46184.333333333081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46184.374999999745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46184.374999999745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46184.41666666641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46184.41666666641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46184.458333333074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46184.458333333074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46184.499999999738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46184.499999999738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46184.541666666402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46184.541666666402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46184.583333333067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46184.583333333067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46184.624999999731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46184.624999999731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46184.666666666395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46184.666666666395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46184.708333333059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46184.708333333059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46184.749999999724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46184.749999999724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46184.791666666388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46184.791666666388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46184.833333333052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46184.833333333052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46184.874999999716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46184.874999999716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46184.91666666638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46184.91666666638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46184.958333333045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46184.958333333045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46184.999999999709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46184.999999999709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46185.041666666373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46185.041666666373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46185.083333333037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46185.083333333037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46185.124999999702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46185.124999999702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46185.166666666366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46185.166666666366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46185.20833333303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46185.20833333303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46185.249999999694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46185.249999999694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46185.291666666359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46185.291666666359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46185.333333333023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46185.333333333023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46185.374999999687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46185.374999999687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46185.416666666351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46185.416666666351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46185.458333333016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46185.458333333016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46185.49999999968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46185.49999999968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5" priority="58" stopIfTrue="1">
      <formula>ROW()-2=#REF!</formula>
    </cfRule>
  </conditionalFormatting>
  <conditionalFormatting sqref="A1269:XFD1270">
    <cfRule type="expression" dxfId="814" priority="59" stopIfTrue="1">
      <formula>$C$1270&gt;144</formula>
    </cfRule>
  </conditionalFormatting>
  <conditionalFormatting sqref="E4:Q136">
    <cfRule type="expression" dxfId="813" priority="39" stopIfTrue="1">
      <formula>OR(ROW()-3=$C$1270,E4&lt;0)</formula>
    </cfRule>
  </conditionalFormatting>
  <conditionalFormatting sqref="BH4:BH136">
    <cfRule type="cellIs" dxfId="812" priority="61" stopIfTrue="1" operator="equal">
      <formula>"Nope"</formula>
    </cfRule>
  </conditionalFormatting>
  <conditionalFormatting sqref="A4:BM136">
    <cfRule type="expression" dxfId="811" priority="1" stopIfTrue="1">
      <formula>ROW()-3=$C$1270</formula>
    </cfRule>
    <cfRule type="expression" dxfId="810" priority="56">
      <formula>$A4="OOP"</formula>
    </cfRule>
    <cfRule type="expression" dxfId="809" priority="57">
      <formula>ROUND(($A4-1)/12,0)=INT($A4-1)/12</formula>
    </cfRule>
  </conditionalFormatting>
  <conditionalFormatting sqref="A1:XFD3">
    <cfRule type="expression" dxfId="808"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46180</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46180</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46180.041666666664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46180.041666666664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46180.083333333328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46180.083333333328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46180.124999999993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46180.124999999993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46180.166666666657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46180.166666666657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46180.208333333321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46180.208333333321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46180.249999999985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46180.249999999985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46180.29166666665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46180.29166666665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46180.333333333314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46180.333333333314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46180.374999999978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46180.374999999978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46180.416666666642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46180.416666666642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46180.458333333307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46180.458333333307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46180.499999999971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46180.499999999971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46180.541666666635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46180.541666666635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46180.583333333299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46180.583333333299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46180.624999999964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46180.624999999964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46180.666666666628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46180.666666666628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46180.708333333292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46180.708333333292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46180.749999999956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46180.749999999956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46180.791666666621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46180.791666666621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46180.833333333285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46180.833333333285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46180.874999999949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46180.874999999949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46180.916666666613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46180.916666666613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46180.958333333278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46180.958333333278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46180.999999999942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46180.999999999942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46181.041666666606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46181.041666666606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46181.08333333327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46181.08333333327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46181.124999999935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46181.124999999935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46181.166666666599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46181.166666666599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46181.208333333263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46181.208333333263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46181.249999999927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46181.249999999927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46181.291666666591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46181.291666666591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46181.333333333256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46181.333333333256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46181.37499999992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46181.37499999992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46181.416666666584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46181.416666666584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46181.458333333248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46181.458333333248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46181.499999999913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46181.499999999913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46181.541666666577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46181.541666666577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46181.583333333241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46181.583333333241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46181.624999999905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46181.624999999905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46181.66666666657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46181.66666666657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46181.708333333234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46181.708333333234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46181.749999999898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46181.749999999898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46181.791666666562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46181.791666666562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46181.833333333227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46181.833333333227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46181.874999999891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46181.874999999891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46181.916666666555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46181.916666666555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46181.958333333219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46181.958333333219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46181.999999999884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46181.999999999884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46182.041666666548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46182.041666666548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46182.083333333212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46182.083333333212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46182.124999999876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46182.124999999876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46182.166666666541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46182.166666666541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46182.208333333205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46182.208333333205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46182.249999999869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46182.249999999869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46182.291666666533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46182.291666666533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46182.333333333198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46182.333333333198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46182.374999999862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46182.374999999862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46182.416666666526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46182.416666666526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46182.45833333319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46182.45833333319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46182.499999999854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46182.499999999854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46182.541666666519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46182.541666666519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46182.583333333183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46182.583333333183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46182.624999999847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46182.624999999847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46182.666666666511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46182.666666666511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46182.708333333176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46182.708333333176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46182.74999999984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46182.74999999984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46182.791666666504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46182.791666666504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46182.833333333168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46182.833333333168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46182.874999999833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46182.874999999833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46182.916666666497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46182.916666666497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46182.958333333161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46182.958333333161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46182.999999999825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46182.999999999825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46183.04166666649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46183.04166666649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46183.083333333154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46183.083333333154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46183.124999999818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46183.124999999818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46183.166666666482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46183.166666666482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46183.208333333147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46183.208333333147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46183.249999999811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46183.249999999811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46183.291666666475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46183.291666666475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46183.333333333139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46183.333333333139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46183.374999999804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46183.374999999804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46183.416666666468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46183.416666666468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46183.458333333132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46183.458333333132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46183.499999999796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46183.499999999796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46183.541666666461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46183.541666666461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46183.583333333125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46183.583333333125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46183.624999999789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46183.624999999789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46183.666666666453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46183.666666666453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46183.708333333117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46183.708333333117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46183.749999999782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46183.749999999782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46183.791666666446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46183.791666666446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46183.83333333311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46183.83333333311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46183.874999999774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46183.874999999774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46183.916666666439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46183.916666666439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46183.958333333103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46183.958333333103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46183.999999999767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46183.999999999767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46184.041666666431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46184.041666666431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46184.083333333096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46184.083333333096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46184.12499999976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46184.12499999976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46184.166666666424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46184.166666666424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46184.208333333088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46184.208333333088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46184.249999999753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46184.249999999753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46184.291666666417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46184.291666666417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46184.333333333081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46184.333333333081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46184.374999999745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46184.374999999745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46184.41666666641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46184.41666666641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46184.458333333074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46184.458333333074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46184.499999999738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46184.499999999738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46184.541666666402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46184.541666666402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46184.583333333067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46184.583333333067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46184.624999999731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46184.624999999731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46184.666666666395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46184.666666666395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46184.708333333059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46184.708333333059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46184.749999999724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46184.749999999724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46184.791666666388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46184.791666666388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46184.833333333052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46184.833333333052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46184.874999999716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46184.874999999716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46184.91666666638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46184.91666666638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46184.958333333045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46184.958333333045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46184.999999999709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46184.999999999709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46185.041666666373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46185.041666666373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46185.083333333037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46185.083333333037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46185.124999999702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46185.124999999702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46185.166666666366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46185.166666666366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46185.20833333303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46185.20833333303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46185.249999999694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46185.249999999694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46185.291666666359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46185.291666666359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46185.333333333023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46185.333333333023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46185.374999999687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46185.374999999687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46185.416666666351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46185.416666666351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46185.458333333016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46185.458333333016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46185.49999999968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46185.49999999968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$A4=37</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$A36=37</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$A36=37</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46180</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46180.041666666664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46180.083333333328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46180.124999999993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46180.166666666657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46180.208333333321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46180.249999999985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46180.29166666665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46180.333333333314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46180.374999999978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46180.416666666642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46180.458333333307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46180.499999999971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46180.541666666635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46180.583333333299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46180.624999999964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46180.666666666628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46180.708333333292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46180.749999999956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46180.791666666621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46180.833333333285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46180.874999999949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46180.916666666613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46180.958333333278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46180.999999999942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46181.041666666606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46181.08333333327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46181.124999999935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46181.166666666599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46181.208333333263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46181.249999999927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46181.291666666591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46181.333333333256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46181.37499999992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46181.416666666584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46181.458333333248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46181.499999999913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46181.541666666577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46181.583333333241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46181.624999999905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46181.66666666657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46181.708333333234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46181.749999999898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46181.791666666562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46181.833333333227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46181.874999999891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46181.916666666555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46181.958333333219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46181.999999999884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46182.041666666548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46182.083333333212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46182.124999999876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46182.166666666541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46182.208333333205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46182.249999999869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46182.291666666533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46182.333333333198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46182.374999999862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46182.416666666526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46182.45833333319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46182.499999999854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46182.541666666519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46182.583333333183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46182.624999999847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46182.666666666511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46182.708333333176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46182.74999999984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46182.791666666504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46182.833333333168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46182.874999999833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46182.916666666497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46182.958333333161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46182.999999999825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46183.04166666649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46183.083333333154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46183.124999999818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46183.166666666482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46183.208333333147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46183.249999999811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46183.291666666475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46183.333333333139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46183.374999999804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46183.416666666468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46183.458333333132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46183.499999999796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46183.541666666461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46183.583333333125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46183.624999999789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46183.666666666453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46183.708333333117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46183.749999999782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46183.791666666446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46183.83333333311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46183.874999999774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46183.916666666439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46183.958333333103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46183.999999999767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46184.041666666431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46184.083333333096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46184.12499999976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46184.166666666424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46184.208333333088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46184.249999999753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46184.291666666417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46184.333333333081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46184.374999999745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46184.41666666641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46184.458333333074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46184.499999999738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46184.541666666402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46184.583333333067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46184.624999999731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46184.666666666395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46184.708333333059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46184.749999999724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46184.791666666388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46184.833333333052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46184.874999999716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46184.91666666638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46184.958333333045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46184.999999999709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46185.041666666373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46185.083333333037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46185.124999999702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46185.166666666366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46185.20833333303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46185.249999999694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46185.291666666359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46185.333333333023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46185.374999999687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46185.416666666351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46185.458333333016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46185.49999999968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$A4=37</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$A13=37</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$A24=37</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46180</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46180.041666666664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46180.083333333328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46180.124999999993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46180.166666666657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46180.208333333321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46180.249999999985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46180.29166666665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46180.333333333314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46180.374999999978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46180.416666666642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46180.458333333307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46180.499999999971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46180.541666666635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46180.583333333299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46180.624999999964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46180.666666666628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46180.708333333292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46180.749999999956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46180.791666666621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46180.833333333285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46180.874999999949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46180.916666666613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46180.958333333278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46180.999999999942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46181.041666666606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46181.08333333327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46181.124999999935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46181.166666666599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46181.208333333263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46181.249999999927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46181.291666666591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46181.333333333256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46181.37499999992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46181.416666666584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46181.458333333248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46181.499999999913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46181.541666666577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46181.583333333241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46181.624999999905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46181.66666666657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46181.708333333234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46181.749999999898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46181.791666666562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46181.833333333227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46181.874999999891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46181.916666666555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46181.958333333219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46181.999999999884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46182.041666666548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46182.083333333212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46182.124999999876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46182.166666666541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46182.208333333205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46182.249999999869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46182.291666666533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46182.333333333198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46182.374999999862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46182.416666666526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46182.45833333319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46182.499999999854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46182.541666666519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46182.583333333183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46182.624999999847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46182.666666666511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46182.708333333176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46182.74999999984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46182.791666666504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46182.833333333168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46182.874999999833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46182.916666666497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46182.958333333161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46182.999999999825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46183.04166666649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46183.083333333154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46183.124999999818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46183.166666666482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46183.208333333147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46183.249999999811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46183.291666666475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46183.333333333139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46183.374999999804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46183.416666666468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46183.458333333132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46183.499999999796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46183.541666666461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46183.583333333125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46183.624999999789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46183.666666666453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46183.708333333117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46183.749999999782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46183.791666666446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46183.83333333311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46183.874999999774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46183.916666666439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46183.958333333103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46183.999999999767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46184.041666666431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46184.083333333096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46184.12499999976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46184.166666666424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46184.208333333088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46184.249999999753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46184.291666666417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46184.333333333081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46184.374999999745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46184.41666666641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46184.458333333074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46184.499999999738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46184.541666666402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46184.583333333067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46184.624999999731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46184.666666666395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46184.708333333059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46184.749999999724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46184.791666666388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46184.833333333052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46184.874999999716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46184.91666666638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46184.958333333045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46184.999999999709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46185.041666666373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46185.083333333037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46185.124999999702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46185.166666666366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46185.20833333303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46185.249999999694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46185.291666666359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46185.333333333023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46185.374999999687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46185.416666666351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46185.458333333016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46185.49999999968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INDEX(Constants!A138:B159,MATCH(race,Constants!A138:A159,0),2)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1162</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46180</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46180</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315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46180.041666666664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46180.041666666664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315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46180.083333333328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46180.083333333328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315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46180.124999999993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46180.124999999993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315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46180.166666666657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46180.166666666657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315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46180.208333333321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46180.208333333321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315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46180.249999999985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46180.249999999985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315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46180.29166666665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46180.29166666665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315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46180.333333333314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46180.333333333314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315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46180.374999999978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46180.374999999978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315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46180.416666666642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46180.416666666642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315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46180.458333333307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46180.458333333307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315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46180.499999999971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46180.499999999971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315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46180.541666666635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46180.541666666635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315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46180.583333333299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46180.583333333299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315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46180.624999999964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46180.624999999964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315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46180.666666666628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46180.666666666628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315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46180.708333333292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46180.708333333292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315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46180.749999999956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46180.749999999956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315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46180.791666666621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46180.791666666621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315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46180.833333333285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46180.833333333285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315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46180.874999999949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46180.874999999949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315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46180.916666666613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46180.916666666613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315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46180.958333333278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46180.958333333278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315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46180.999999999942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46180.999999999942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315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46181.041666666606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46181.041666666606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315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46181.08333333327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46181.08333333327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315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46181.124999999935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46181.124999999935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315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46181.166666666599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46181.166666666599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315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46181.208333333263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46181.208333333263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315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46181.249999999927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46181.249999999927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315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46181.291666666591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46181.291666666591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315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46181.333333333256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46181.333333333256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315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46181.37499999992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46181.37499999992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315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46181.416666666584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46181.416666666584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315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46181.458333333248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46181.458333333248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315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46181.499999999913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46181.499999999913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315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46181.541666666577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46181.541666666577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315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46181.583333333241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46181.583333333241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315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46181.624999999905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46181.624999999905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315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46181.66666666657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46181.66666666657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315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46181.708333333234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46181.708333333234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315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46181.749999999898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46181.749999999898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315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46181.791666666562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46181.791666666562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315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46181.833333333227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46181.833333333227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315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46181.874999999891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46181.874999999891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315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46181.916666666555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46181.916666666555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315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46181.958333333219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46181.958333333219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315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46181.999999999884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46181.999999999884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315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46182.041666666548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46182.041666666548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315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46182.083333333212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46182.083333333212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315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46182.124999999876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46182.124999999876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315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46182.166666666541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46182.166666666541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315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46182.208333333205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46182.208333333205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315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46182.249999999869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46182.249999999869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315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46182.291666666533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46182.291666666533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315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46182.333333333198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46182.333333333198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315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46182.374999999862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46182.374999999862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315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46182.416666666526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46182.416666666526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315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46182.45833333319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46182.45833333319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315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46182.499999999854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46182.499999999854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315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46182.541666666519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46182.541666666519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315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46182.583333333183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46182.583333333183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315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46182.624999999847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46182.624999999847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315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46182.666666666511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46182.666666666511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315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46182.708333333176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46182.708333333176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315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46182.74999999984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46182.74999999984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315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46182.791666666504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46182.791666666504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315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46182.833333333168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46182.833333333168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315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46182.874999999833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46182.874999999833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315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46182.916666666497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46182.916666666497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315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46182.958333333161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46182.958333333161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315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46182.999999999825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46182.999999999825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315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46183.04166666649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46183.04166666649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315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46183.083333333154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46183.083333333154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315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46183.124999999818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46183.124999999818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315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46183.166666666482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46183.166666666482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315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46183.208333333147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46183.208333333147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315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46183.249999999811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46183.249999999811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315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46183.291666666475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46183.291666666475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315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46183.333333333139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46183.333333333139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315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46183.374999999804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46183.374999999804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315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46183.416666666468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46183.416666666468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315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46183.458333333132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46183.458333333132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315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46183.499999999796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46183.499999999796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315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46183.541666666461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46183.541666666461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315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46183.583333333125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46183.583333333125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315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46183.624999999789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46183.624999999789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315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46183.666666666453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46183.666666666453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315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46183.708333333117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46183.708333333117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315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46183.749999999782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46183.749999999782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315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46183.791666666446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46183.791666666446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315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46183.83333333311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46183.83333333311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315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46183.874999999774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46183.874999999774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315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46183.916666666439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46183.916666666439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315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46183.958333333103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46183.958333333103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315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46183.999999999767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46183.999999999767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315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46184.041666666431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46184.041666666431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315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46184.083333333096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46184.083333333096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315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46184.12499999976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46184.12499999976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315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46184.166666666424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46184.166666666424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315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46184.208333333088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46184.208333333088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315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46184.249999999753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46184.249999999753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315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46184.291666666417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46184.291666666417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315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46184.333333333081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46184.333333333081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315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46184.374999999745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46184.374999999745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315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46184.41666666641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46184.41666666641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315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46184.458333333074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46184.458333333074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315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46184.499999999738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46184.499999999738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315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46184.541666666402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46184.541666666402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315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46184.583333333067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46184.583333333067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315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46184.624999999731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46184.624999999731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315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46184.666666666395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46184.666666666395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315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46184.708333333059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46184.708333333059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315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46184.749999999724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46184.749999999724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315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46184.791666666388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46184.791666666388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315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46184.833333333052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46184.833333333052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315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46184.874999999716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46184.874999999716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315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46184.91666666638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46184.91666666638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315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46184.958333333045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46184.958333333045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315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46184.999999999709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46184.999999999709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315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46185.041666666373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46185.041666666373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315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46185.083333333037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46185.083333333037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315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46185.124999999702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46185.124999999702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315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46185.166666666366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46185.166666666366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315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46185.20833333303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46185.20833333303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315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46185.249999999694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46185.249999999694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315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46185.291666666359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46185.291666666359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315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46185.333333333023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46185.333333333023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315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46185.374999999687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46185.374999999687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315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46185.416666666351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46185.416666666351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315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46185.458333333016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46185.458333333016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315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46185.49999999968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46185.49999999968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315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1163</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1164</v>
      </c>
    </row>
    <row r="4" spans="1:43" x14ac:dyDescent="0.2">
      <c r="A4" s="137">
        <f>TblRezone[[#This Row],[Hour]]</f>
        <v>1</v>
      </c>
      <c r="B4" s="154">
        <f ca="1">TblConstr[[#This Row],[Land]]</f>
        <v>50</v>
      </c>
      <c r="C4" s="94">
        <f ca="1">TblProd[[#This Row],[Mana]]</f>
        <v>0</v>
      </c>
      <c r="D4" s="397">
        <f>1-TblMagic[[#This Row],[Wiz str cost]]</f>
        <v>1</v>
      </c>
      <c r="E4" s="159">
        <f>Imps!L4</f>
        <v>46180</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46180.041666666664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46180.083333333328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46180.124999999993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46180.166666666657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46180.208333333321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46180.249999999985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46180.29166666665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46180.333333333314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46180.374999999978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46180.416666666642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46180.458333333307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46180.499999999971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46180.541666666635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46180.583333333299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46180.624999999964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46180.666666666628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46180.708333333292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46180.749999999956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46180.791666666621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46180.833333333285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46180.874999999949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46180.916666666613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46180.958333333278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46180.999999999942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46181.041666666606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46181.08333333327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46181.124999999935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46181.166666666599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46181.208333333263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46181.249999999927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46181.291666666591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46181.333333333256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46181.37499999992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46181.416666666584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46181.458333333248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46181.499999999913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46181.541666666577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46181.583333333241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46181.624999999905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46181.66666666657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46181.708333333234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46181.749999999898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46181.791666666562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46181.833333333227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46181.874999999891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46181.916666666555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46181.958333333219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46181.999999999884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46182.041666666548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46182.083333333212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46182.124999999876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46182.166666666541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46182.208333333205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46182.249999999869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46182.291666666533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46182.333333333198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46182.374999999862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46182.416666666526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46182.45833333319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46182.499999999854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46182.541666666519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46182.583333333183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46182.624999999847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46182.666666666511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46182.708333333176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46182.74999999984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46182.791666666504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46182.833333333168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46182.874999999833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46182.916666666497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46182.958333333161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46182.999999999825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46183.04166666649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46183.083333333154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46183.124999999818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46183.166666666482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46183.208333333147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46183.249999999811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46183.291666666475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46183.333333333139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46183.374999999804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46183.416666666468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46183.458333333132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46183.499999999796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46183.541666666461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46183.583333333125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46183.624999999789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46183.666666666453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46183.708333333117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46183.749999999782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46183.791666666446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46183.83333333311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46183.874999999774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46183.916666666439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46183.958333333103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46183.999999999767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46184.041666666431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46184.083333333096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46184.12499999976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46184.166666666424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46184.208333333088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46184.249999999753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46184.291666666417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46184.333333333081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46184.374999999745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46184.41666666641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46184.458333333074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46184.499999999738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46184.541666666402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46184.583333333067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46184.624999999731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46184.666666666395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46184.708333333059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46184.749999999724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46184.791666666388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46184.833333333052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46184.874999999716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46184.91666666638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46184.958333333045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46184.999999999709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46185.041666666373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46185.083333333037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46185.124999999702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46185.166666666366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46185.20833333303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46185.249999999694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46185.291666666359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46185.333333333023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46185.374999999687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46185.416666666351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46185.458333333016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46185.49999999968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$A4=37</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G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3" width="11.42578125" style="57" hidden="1" customWidth="1"/>
    <col min="64" max="64" width="3" style="45" hidden="1" customWidth="1"/>
    <col min="65" max="68" width="11.42578125" style="57" hidden="1" customWidth="1"/>
    <col min="69" max="69" width="3" style="45" hidden="1" customWidth="1"/>
    <col min="70" max="73" width="11.42578125" style="57" hidden="1" customWidth="1"/>
    <col min="74" max="74" width="3" style="45" hidden="1" customWidth="1"/>
    <col min="75" max="75" width="12.140625" style="45" hidden="1" customWidth="1"/>
    <col min="76" max="76" width="10.42578125" style="45" hidden="1" customWidth="1"/>
    <col min="77" max="77" width="3" style="45" hidden="1" customWidth="1"/>
    <col min="78" max="78" width="9.85546875" style="45" hidden="1" customWidth="1"/>
    <col min="79" max="79" width="13.5703125" style="45" hidden="1" customWidth="1"/>
    <col min="80" max="80" width="10.7109375" style="45" customWidth="1"/>
    <col min="81" max="81" width="11" style="45" customWidth="1"/>
    <col min="82" max="82" width="10" style="45" customWidth="1"/>
    <col min="83" max="83" width="10.85546875" style="45" bestFit="1" customWidth="1"/>
    <col min="84" max="16384" width="9.140625" style="45"/>
  </cols>
  <sheetData>
    <row r="1" spans="1:85"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K1" s="28"/>
      <c r="BM1" s="531" t="s">
        <v>222</v>
      </c>
      <c r="BN1" s="532"/>
      <c r="BO1" s="532"/>
      <c r="BP1" s="28"/>
      <c r="BR1" s="531" t="s">
        <v>223</v>
      </c>
      <c r="BS1" s="531"/>
      <c r="BT1" s="531"/>
      <c r="BU1" s="28"/>
      <c r="BW1" s="5" t="s">
        <v>306</v>
      </c>
    </row>
    <row r="2" spans="1:85"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K2" s="266" t="s">
        <v>1167</v>
      </c>
      <c r="BM2" s="266" t="s">
        <v>2</v>
      </c>
      <c r="BN2" s="266" t="s">
        <v>7</v>
      </c>
      <c r="BO2" s="266" t="s">
        <v>3</v>
      </c>
      <c r="BP2" s="266" t="s">
        <v>4</v>
      </c>
      <c r="BR2" s="266" t="s">
        <v>2</v>
      </c>
      <c r="BS2" s="266" t="s">
        <v>7</v>
      </c>
      <c r="BT2" s="266" t="s">
        <v>3</v>
      </c>
      <c r="BU2" s="266" t="s">
        <v>4</v>
      </c>
    </row>
    <row r="3" spans="1:85"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1166</v>
      </c>
      <c r="BL3" s="243" t="s">
        <v>1032</v>
      </c>
      <c r="BM3" s="243" t="s">
        <v>953</v>
      </c>
      <c r="BN3" s="243" t="s">
        <v>954</v>
      </c>
      <c r="BO3" s="243" t="s">
        <v>955</v>
      </c>
      <c r="BP3" s="243" t="s">
        <v>956</v>
      </c>
      <c r="BQ3" s="243" t="s">
        <v>1033</v>
      </c>
      <c r="BR3" s="243" t="s">
        <v>957</v>
      </c>
      <c r="BS3" s="243" t="s">
        <v>958</v>
      </c>
      <c r="BT3" s="243" t="s">
        <v>959</v>
      </c>
      <c r="BU3" s="243" t="s">
        <v>960</v>
      </c>
      <c r="BV3" s="135" t="s">
        <v>1034</v>
      </c>
      <c r="BW3" s="282" t="s">
        <v>307</v>
      </c>
      <c r="BX3" s="135" t="s">
        <v>968</v>
      </c>
      <c r="BY3" s="135" t="s">
        <v>1035</v>
      </c>
      <c r="BZ3" s="135" t="s">
        <v>969</v>
      </c>
      <c r="CA3" s="135" t="s">
        <v>308</v>
      </c>
    </row>
    <row r="4" spans="1:85"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46180</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57">
        <v>0</v>
      </c>
      <c r="BL4" s="142"/>
      <c r="BM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 s="142"/>
      <c r="BR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 s="142"/>
      <c r="BW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 s="61">
        <f>TblImps[[#This Row],[Login]]</f>
        <v>0</v>
      </c>
      <c r="BY4" s="137"/>
      <c r="BZ4" s="289">
        <f>Overview!E15</f>
        <v>46180</v>
      </c>
      <c r="CA4" s="290">
        <f>Overview!B15</f>
        <v>46180</v>
      </c>
      <c r="CB4" s="57"/>
      <c r="CC4" s="291"/>
      <c r="CD4" s="292"/>
    </row>
    <row r="5" spans="1:85"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46180.041666666664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57">
        <f ca="1">IF(OFFSET(TblMagic[[#This Row],[Active Alchemists Flame]],-1,0)&gt;0,TblConstr[[#This Row],[Tot Alc]]*alchemist_flame_invest,0)</f>
        <v>0</v>
      </c>
      <c r="BL5" s="142"/>
      <c r="BM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 s="142"/>
      <c r="BR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 s="142"/>
      <c r="BW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 s="61">
        <f>TblImps[[#This Row],[Login]]</f>
        <v>0</v>
      </c>
      <c r="BY5" s="137"/>
      <c r="BZ5" s="293">
        <f ca="1">OFFSET(TblImps[[#This Row],[Real time]],-1,0)+1/24</f>
        <v>46180.041666666664</v>
      </c>
      <c r="CA5" s="294">
        <f ca="1">OFFSET(TblImps[[#This Row],[Servertime]],-1,0)+1/24</f>
        <v>46180.041666666664</v>
      </c>
      <c r="CB5" s="57"/>
      <c r="CC5" s="292"/>
      <c r="CD5" s="292"/>
    </row>
    <row r="6" spans="1:85"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46180.083333333328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57">
        <f ca="1">IF(OFFSET(TblMagic[[#This Row],[Active Alchemists Flame]],-1,0)&gt;0,TblConstr[[#This Row],[Tot Alc]]*alchemist_flame_invest,0)</f>
        <v>0</v>
      </c>
      <c r="BL6" s="142"/>
      <c r="BM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 s="142"/>
      <c r="BR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 s="142"/>
      <c r="BW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 s="61">
        <f>TblImps[[#This Row],[Login]]</f>
        <v>0</v>
      </c>
      <c r="BY6" s="137"/>
      <c r="BZ6" s="293">
        <f ca="1">OFFSET(TblImps[[#This Row],[Real time]],-1,0)+1/24</f>
        <v>46180.083333333328</v>
      </c>
      <c r="CA6" s="294">
        <f ca="1">OFFSET(TblImps[[#This Row],[Servertime]],-1,0)+1/24</f>
        <v>46180.083333333328</v>
      </c>
      <c r="CB6" s="57"/>
      <c r="CC6" s="292"/>
      <c r="CD6" s="292"/>
      <c r="CG6" s="295"/>
    </row>
    <row r="7" spans="1:85"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46180.124999999993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57">
        <f ca="1">IF(OFFSET(TblMagic[[#This Row],[Active Alchemists Flame]],-1,0)&gt;0,TblConstr[[#This Row],[Tot Alc]]*alchemist_flame_invest,0)</f>
        <v>0</v>
      </c>
      <c r="BL7" s="142"/>
      <c r="BM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 s="142"/>
      <c r="BR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 s="142"/>
      <c r="BW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 s="61">
        <f>TblImps[[#This Row],[Login]]</f>
        <v>0</v>
      </c>
      <c r="BY7" s="137"/>
      <c r="BZ7" s="293">
        <f ca="1">OFFSET(TblImps[[#This Row],[Real time]],-1,0)+1/24</f>
        <v>46180.124999999993</v>
      </c>
      <c r="CA7" s="294">
        <f ca="1">OFFSET(TblImps[[#This Row],[Servertime]],-1,0)+1/24</f>
        <v>46180.124999999993</v>
      </c>
      <c r="CB7" s="57"/>
      <c r="CC7" s="292"/>
      <c r="CD7" s="292"/>
      <c r="CG7" s="296"/>
    </row>
    <row r="8" spans="1:85"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46180.166666666657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57">
        <f ca="1">IF(OFFSET(TblMagic[[#This Row],[Active Alchemists Flame]],-1,0)&gt;0,TblConstr[[#This Row],[Tot Alc]]*alchemist_flame_invest,0)</f>
        <v>0</v>
      </c>
      <c r="BL8" s="142"/>
      <c r="BM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 s="142"/>
      <c r="BR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 s="142"/>
      <c r="BW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 s="61">
        <f>TblImps[[#This Row],[Login]]</f>
        <v>0</v>
      </c>
      <c r="BY8" s="137"/>
      <c r="BZ8" s="293">
        <f ca="1">OFFSET(TblImps[[#This Row],[Real time]],-1,0)+1/24</f>
        <v>46180.166666666657</v>
      </c>
      <c r="CA8" s="294">
        <f ca="1">OFFSET(TblImps[[#This Row],[Servertime]],-1,0)+1/24</f>
        <v>46180.166666666657</v>
      </c>
      <c r="CB8" s="57"/>
      <c r="CC8" s="292"/>
      <c r="CD8" s="292"/>
      <c r="CG8" s="295"/>
    </row>
    <row r="9" spans="1:85"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46180.208333333321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57">
        <f ca="1">IF(OFFSET(TblMagic[[#This Row],[Active Alchemists Flame]],-1,0)&gt;0,TblConstr[[#This Row],[Tot Alc]]*alchemist_flame_invest,0)</f>
        <v>0</v>
      </c>
      <c r="BL9" s="142"/>
      <c r="BM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 s="142"/>
      <c r="BR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 s="142"/>
      <c r="BW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 s="61">
        <f>TblImps[[#This Row],[Login]]</f>
        <v>0</v>
      </c>
      <c r="BY9" s="137"/>
      <c r="BZ9" s="293">
        <f ca="1">OFFSET(TblImps[[#This Row],[Real time]],-1,0)+1/24</f>
        <v>46180.208333333321</v>
      </c>
      <c r="CA9" s="294">
        <f ca="1">OFFSET(TblImps[[#This Row],[Servertime]],-1,0)+1/24</f>
        <v>46180.208333333321</v>
      </c>
      <c r="CB9" s="57"/>
      <c r="CC9" s="292"/>
      <c r="CD9" s="292"/>
      <c r="CG9" s="295"/>
    </row>
    <row r="10" spans="1:85"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46180.249999999985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57">
        <f ca="1">IF(OFFSET(TblMagic[[#This Row],[Active Alchemists Flame]],-1,0)&gt;0,TblConstr[[#This Row],[Tot Alc]]*alchemist_flame_invest,0)</f>
        <v>0</v>
      </c>
      <c r="BL10" s="142"/>
      <c r="BM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 s="142"/>
      <c r="BR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 s="142"/>
      <c r="BW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 s="61">
        <f>TblImps[[#This Row],[Login]]</f>
        <v>0</v>
      </c>
      <c r="BY10" s="137"/>
      <c r="BZ10" s="293">
        <f ca="1">OFFSET(TblImps[[#This Row],[Real time]],-1,0)+1/24</f>
        <v>46180.249999999985</v>
      </c>
      <c r="CA10" s="294">
        <f ca="1">OFFSET(TblImps[[#This Row],[Servertime]],-1,0)+1/24</f>
        <v>46180.249999999985</v>
      </c>
      <c r="CB10" s="57"/>
      <c r="CC10" s="292"/>
      <c r="CD10" s="292"/>
    </row>
    <row r="11" spans="1:85"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46180.29166666665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57">
        <f ca="1">IF(OFFSET(TblMagic[[#This Row],[Active Alchemists Flame]],-1,0)&gt;0,TblConstr[[#This Row],[Tot Alc]]*alchemist_flame_invest,0)</f>
        <v>0</v>
      </c>
      <c r="BL11" s="142"/>
      <c r="BM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 s="142"/>
      <c r="BR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 s="142"/>
      <c r="BW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 s="61">
        <f>TblImps[[#This Row],[Login]]</f>
        <v>0</v>
      </c>
      <c r="BY11" s="137"/>
      <c r="BZ11" s="293">
        <f ca="1">OFFSET(TblImps[[#This Row],[Real time]],-1,0)+1/24</f>
        <v>46180.29166666665</v>
      </c>
      <c r="CA11" s="294">
        <f ca="1">OFFSET(TblImps[[#This Row],[Servertime]],-1,0)+1/24</f>
        <v>46180.29166666665</v>
      </c>
      <c r="CB11" s="57"/>
      <c r="CC11" s="292"/>
      <c r="CD11" s="292"/>
    </row>
    <row r="12" spans="1:85"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46180.333333333314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57">
        <f ca="1">IF(OFFSET(TblMagic[[#This Row],[Active Alchemists Flame]],-1,0)&gt;0,TblConstr[[#This Row],[Tot Alc]]*alchemist_flame_invest,0)</f>
        <v>0</v>
      </c>
      <c r="BL12" s="142"/>
      <c r="BM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 s="142"/>
      <c r="BR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 s="142"/>
      <c r="BW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 s="61">
        <f>TblImps[[#This Row],[Login]]</f>
        <v>0</v>
      </c>
      <c r="BY12" s="137"/>
      <c r="BZ12" s="293">
        <f ca="1">OFFSET(TblImps[[#This Row],[Real time]],-1,0)+1/24</f>
        <v>46180.333333333314</v>
      </c>
      <c r="CA12" s="294">
        <f ca="1">OFFSET(TblImps[[#This Row],[Servertime]],-1,0)+1/24</f>
        <v>46180.333333333314</v>
      </c>
      <c r="CB12" s="57"/>
      <c r="CC12" s="292"/>
      <c r="CD12" s="292"/>
    </row>
    <row r="13" spans="1:85"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46180.374999999978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57">
        <f ca="1">IF(OFFSET(TblMagic[[#This Row],[Active Alchemists Flame]],-1,0)&gt;0,TblConstr[[#This Row],[Tot Alc]]*alchemist_flame_invest,0)</f>
        <v>0</v>
      </c>
      <c r="BL13" s="142"/>
      <c r="BM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 s="142"/>
      <c r="BR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 s="142"/>
      <c r="BW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 s="61">
        <f>TblImps[[#This Row],[Login]]</f>
        <v>0</v>
      </c>
      <c r="BY13" s="137"/>
      <c r="BZ13" s="293">
        <f ca="1">OFFSET(TblImps[[#This Row],[Real time]],-1,0)+1/24</f>
        <v>46180.374999999978</v>
      </c>
      <c r="CA13" s="294">
        <f ca="1">OFFSET(TblImps[[#This Row],[Servertime]],-1,0)+1/24</f>
        <v>46180.374999999978</v>
      </c>
      <c r="CB13" s="57"/>
      <c r="CC13" s="292"/>
      <c r="CD13" s="292"/>
    </row>
    <row r="14" spans="1:85"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46180.416666666642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57">
        <f ca="1">IF(OFFSET(TblMagic[[#This Row],[Active Alchemists Flame]],-1,0)&gt;0,TblConstr[[#This Row],[Tot Alc]]*alchemist_flame_invest,0)</f>
        <v>0</v>
      </c>
      <c r="BL14" s="142"/>
      <c r="BM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4" s="142"/>
      <c r="BR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4" s="142"/>
      <c r="BW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4" s="61">
        <f>TblImps[[#This Row],[Login]]</f>
        <v>0</v>
      </c>
      <c r="BY14" s="137"/>
      <c r="BZ14" s="293">
        <f ca="1">OFFSET(TblImps[[#This Row],[Real time]],-1,0)+1/24</f>
        <v>46180.416666666642</v>
      </c>
      <c r="CA14" s="294">
        <f ca="1">OFFSET(TblImps[[#This Row],[Servertime]],-1,0)+1/24</f>
        <v>46180.416666666642</v>
      </c>
      <c r="CB14" s="57"/>
      <c r="CC14" s="292"/>
      <c r="CD14" s="292"/>
    </row>
    <row r="15" spans="1:85"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46180.458333333307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57">
        <f ca="1">IF(OFFSET(TblMagic[[#This Row],[Active Alchemists Flame]],-1,0)&gt;0,TblConstr[[#This Row],[Tot Alc]]*alchemist_flame_invest,0)</f>
        <v>0</v>
      </c>
      <c r="BL15" s="142"/>
      <c r="BM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5" s="142"/>
      <c r="BR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5" s="142"/>
      <c r="BW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5" s="61">
        <f>TblImps[[#This Row],[Login]]</f>
        <v>0</v>
      </c>
      <c r="BY15" s="137"/>
      <c r="BZ15" s="293">
        <f ca="1">OFFSET(TblImps[[#This Row],[Real time]],-1,0)+1/24</f>
        <v>46180.458333333307</v>
      </c>
      <c r="CA15" s="294">
        <f ca="1">OFFSET(TblImps[[#This Row],[Servertime]],-1,0)+1/24</f>
        <v>46180.458333333307</v>
      </c>
      <c r="CB15" s="57"/>
      <c r="CC15" s="292"/>
      <c r="CD15" s="292"/>
    </row>
    <row r="16" spans="1:85"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46180.499999999971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57">
        <f ca="1">IF(OFFSET(TblMagic[[#This Row],[Active Alchemists Flame]],-1,0)&gt;0,TblConstr[[#This Row],[Tot Alc]]*alchemist_flame_invest,0)</f>
        <v>0</v>
      </c>
      <c r="BL16" s="142"/>
      <c r="BM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6" s="142"/>
      <c r="BR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6" s="142"/>
      <c r="BW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6" s="61">
        <f>TblImps[[#This Row],[Login]]</f>
        <v>0</v>
      </c>
      <c r="BY16" s="137"/>
      <c r="BZ16" s="293">
        <f ca="1">OFFSET(TblImps[[#This Row],[Real time]],-1,0)+1/24</f>
        <v>46180.499999999971</v>
      </c>
      <c r="CA16" s="294">
        <f ca="1">OFFSET(TblImps[[#This Row],[Servertime]],-1,0)+1/24</f>
        <v>46180.499999999971</v>
      </c>
      <c r="CB16" s="57"/>
      <c r="CC16" s="292"/>
      <c r="CD16" s="292"/>
    </row>
    <row r="17" spans="1:85"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46180.541666666635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57">
        <f ca="1">IF(OFFSET(TblMagic[[#This Row],[Active Alchemists Flame]],-1,0)&gt;0,TblConstr[[#This Row],[Tot Alc]]*alchemist_flame_invest,0)</f>
        <v>0</v>
      </c>
      <c r="BL17" s="142"/>
      <c r="BM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7" s="142"/>
      <c r="BR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7" s="142"/>
      <c r="BW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7" s="61">
        <f>TblImps[[#This Row],[Login]]</f>
        <v>0</v>
      </c>
      <c r="BY17" s="137"/>
      <c r="BZ17" s="293">
        <f ca="1">OFFSET(TblImps[[#This Row],[Real time]],-1,0)+1/24</f>
        <v>46180.541666666635</v>
      </c>
      <c r="CA17" s="294">
        <f ca="1">OFFSET(TblImps[[#This Row],[Servertime]],-1,0)+1/24</f>
        <v>46180.541666666635</v>
      </c>
      <c r="CB17" s="57"/>
      <c r="CC17" s="292"/>
      <c r="CD17" s="292"/>
      <c r="CE17" s="159"/>
    </row>
    <row r="18" spans="1:85"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46180.583333333299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57">
        <f ca="1">IF(OFFSET(TblMagic[[#This Row],[Active Alchemists Flame]],-1,0)&gt;0,TblConstr[[#This Row],[Tot Alc]]*alchemist_flame_invest,0)</f>
        <v>0</v>
      </c>
      <c r="BL18" s="142"/>
      <c r="BM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8" s="142"/>
      <c r="BR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8" s="142"/>
      <c r="BW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8" s="61">
        <f>TblImps[[#This Row],[Login]]</f>
        <v>0</v>
      </c>
      <c r="BY18" s="137"/>
      <c r="BZ18" s="293">
        <f ca="1">OFFSET(TblImps[[#This Row],[Real time]],-1,0)+1/24</f>
        <v>46180.583333333299</v>
      </c>
      <c r="CA18" s="294">
        <f ca="1">OFFSET(TblImps[[#This Row],[Servertime]],-1,0)+1/24</f>
        <v>46180.583333333299</v>
      </c>
      <c r="CB18" s="297"/>
      <c r="CC18" s="292"/>
      <c r="CD18" s="292"/>
      <c r="CG18" s="295"/>
    </row>
    <row r="19" spans="1:85"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46180.624999999964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57">
        <f ca="1">IF(OFFSET(TblMagic[[#This Row],[Active Alchemists Flame]],-1,0)&gt;0,TblConstr[[#This Row],[Tot Alc]]*alchemist_flame_invest,0)</f>
        <v>0</v>
      </c>
      <c r="BL19" s="142"/>
      <c r="BM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9" s="142"/>
      <c r="BR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9" s="142"/>
      <c r="BW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9" s="61">
        <f>TblImps[[#This Row],[Login]]</f>
        <v>0</v>
      </c>
      <c r="BY19" s="137"/>
      <c r="BZ19" s="293">
        <f ca="1">OFFSET(TblImps[[#This Row],[Real time]],-1,0)+1/24</f>
        <v>46180.624999999964</v>
      </c>
      <c r="CA19" s="294">
        <f ca="1">OFFSET(TblImps[[#This Row],[Servertime]],-1,0)+1/24</f>
        <v>46180.624999999964</v>
      </c>
      <c r="CB19" s="57"/>
      <c r="CC19" s="292"/>
      <c r="CD19" s="292"/>
      <c r="CG19" s="296"/>
    </row>
    <row r="20" spans="1:85"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46180.666666666628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57">
        <f ca="1">IF(OFFSET(TblMagic[[#This Row],[Active Alchemists Flame]],-1,0)&gt;0,TblConstr[[#This Row],[Tot Alc]]*alchemist_flame_invest,0)</f>
        <v>0</v>
      </c>
      <c r="BL20" s="142"/>
      <c r="BM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0" s="142"/>
      <c r="BR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0" s="142"/>
      <c r="BW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0" s="61">
        <f>TblImps[[#This Row],[Login]]</f>
        <v>0</v>
      </c>
      <c r="BY20" s="137"/>
      <c r="BZ20" s="293">
        <f ca="1">OFFSET(TblImps[[#This Row],[Real time]],-1,0)+1/24</f>
        <v>46180.666666666628</v>
      </c>
      <c r="CA20" s="294">
        <f ca="1">OFFSET(TblImps[[#This Row],[Servertime]],-1,0)+1/24</f>
        <v>46180.666666666628</v>
      </c>
      <c r="CB20" s="57"/>
      <c r="CC20" s="292"/>
      <c r="CD20" s="292"/>
      <c r="CG20" s="295"/>
    </row>
    <row r="21" spans="1:85"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46180.708333333292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57">
        <f ca="1">IF(OFFSET(TblMagic[[#This Row],[Active Alchemists Flame]],-1,0)&gt;0,TblConstr[[#This Row],[Tot Alc]]*alchemist_flame_invest,0)</f>
        <v>0</v>
      </c>
      <c r="BL21" s="142"/>
      <c r="BM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1" s="142"/>
      <c r="BR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1" s="142"/>
      <c r="BW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1" s="61">
        <f>TblImps[[#This Row],[Login]]</f>
        <v>0</v>
      </c>
      <c r="BY21" s="137"/>
      <c r="BZ21" s="293">
        <f ca="1">OFFSET(TblImps[[#This Row],[Real time]],-1,0)+1/24</f>
        <v>46180.708333333292</v>
      </c>
      <c r="CA21" s="294">
        <f ca="1">OFFSET(TblImps[[#This Row],[Servertime]],-1,0)+1/24</f>
        <v>46180.708333333292</v>
      </c>
      <c r="CB21" s="57"/>
      <c r="CC21" s="292"/>
      <c r="CD21" s="292"/>
      <c r="CG21" s="295"/>
    </row>
    <row r="22" spans="1:85"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46180.749999999956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57">
        <f ca="1">IF(OFFSET(TblMagic[[#This Row],[Active Alchemists Flame]],-1,0)&gt;0,TblConstr[[#This Row],[Tot Alc]]*alchemist_flame_invest,0)</f>
        <v>0</v>
      </c>
      <c r="BL22" s="142"/>
      <c r="BM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2" s="142"/>
      <c r="BR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2" s="142"/>
      <c r="BW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2" s="61">
        <f>TblImps[[#This Row],[Login]]</f>
        <v>0</v>
      </c>
      <c r="BY22" s="137"/>
      <c r="BZ22" s="293">
        <f ca="1">OFFSET(TblImps[[#This Row],[Real time]],-1,0)+1/24</f>
        <v>46180.749999999956</v>
      </c>
      <c r="CA22" s="294">
        <f ca="1">OFFSET(TblImps[[#This Row],[Servertime]],-1,0)+1/24</f>
        <v>46180.749999999956</v>
      </c>
      <c r="CB22" s="57"/>
      <c r="CC22" s="292"/>
      <c r="CD22" s="292"/>
    </row>
    <row r="23" spans="1:85"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46180.791666666621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57">
        <f ca="1">IF(OFFSET(TblMagic[[#This Row],[Active Alchemists Flame]],-1,0)&gt;0,TblConstr[[#This Row],[Tot Alc]]*alchemist_flame_invest,0)</f>
        <v>0</v>
      </c>
      <c r="BL23" s="142"/>
      <c r="BM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3" s="142"/>
      <c r="BR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3" s="142"/>
      <c r="BW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3" s="61">
        <f>TblImps[[#This Row],[Login]]</f>
        <v>0</v>
      </c>
      <c r="BY23" s="137"/>
      <c r="BZ23" s="293">
        <f ca="1">OFFSET(TblImps[[#This Row],[Real time]],-1,0)+1/24</f>
        <v>46180.791666666621</v>
      </c>
      <c r="CA23" s="294">
        <f ca="1">OFFSET(TblImps[[#This Row],[Servertime]],-1,0)+1/24</f>
        <v>46180.791666666621</v>
      </c>
      <c r="CB23" s="57"/>
      <c r="CC23" s="292"/>
      <c r="CD23" s="292"/>
    </row>
    <row r="24" spans="1:85"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46180.833333333285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57">
        <f ca="1">IF(OFFSET(TblMagic[[#This Row],[Active Alchemists Flame]],-1,0)&gt;0,TblConstr[[#This Row],[Tot Alc]]*alchemist_flame_invest,0)</f>
        <v>0</v>
      </c>
      <c r="BL24" s="142"/>
      <c r="BM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4" s="142"/>
      <c r="BR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4" s="142"/>
      <c r="BW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4" s="61">
        <f>TblImps[[#This Row],[Login]]</f>
        <v>0</v>
      </c>
      <c r="BY24" s="137"/>
      <c r="BZ24" s="293">
        <f ca="1">OFFSET(TblImps[[#This Row],[Real time]],-1,0)+1/24</f>
        <v>46180.833333333285</v>
      </c>
      <c r="CA24" s="294">
        <f ca="1">OFFSET(TblImps[[#This Row],[Servertime]],-1,0)+1/24</f>
        <v>46180.833333333285</v>
      </c>
      <c r="CB24" s="57"/>
      <c r="CC24" s="292"/>
      <c r="CD24" s="292"/>
    </row>
    <row r="25" spans="1:85"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46180.874999999949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57">
        <f ca="1">IF(OFFSET(TblMagic[[#This Row],[Active Alchemists Flame]],-1,0)&gt;0,TblConstr[[#This Row],[Tot Alc]]*alchemist_flame_invest,0)</f>
        <v>0</v>
      </c>
      <c r="BL25" s="142"/>
      <c r="BM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5" s="142"/>
      <c r="BR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5" s="142"/>
      <c r="BW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5" s="61">
        <f>TblImps[[#This Row],[Login]]</f>
        <v>0</v>
      </c>
      <c r="BY25" s="137"/>
      <c r="BZ25" s="293">
        <f ca="1">OFFSET(TblImps[[#This Row],[Real time]],-1,0)+1/24</f>
        <v>46180.874999999949</v>
      </c>
      <c r="CA25" s="294">
        <f ca="1">OFFSET(TblImps[[#This Row],[Servertime]],-1,0)+1/24</f>
        <v>46180.874999999949</v>
      </c>
      <c r="CB25" s="57"/>
      <c r="CC25" s="292"/>
      <c r="CD25" s="292"/>
    </row>
    <row r="26" spans="1:85"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46180.916666666613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57">
        <f ca="1">IF(OFFSET(TblMagic[[#This Row],[Active Alchemists Flame]],-1,0)&gt;0,TblConstr[[#This Row],[Tot Alc]]*alchemist_flame_invest,0)</f>
        <v>0</v>
      </c>
      <c r="BL26" s="142"/>
      <c r="BM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6" s="142"/>
      <c r="BR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6" s="142"/>
      <c r="BW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6" s="61">
        <f>TblImps[[#This Row],[Login]]</f>
        <v>0</v>
      </c>
      <c r="BY26" s="137"/>
      <c r="BZ26" s="293">
        <f ca="1">OFFSET(TblImps[[#This Row],[Real time]],-1,0)+1/24</f>
        <v>46180.916666666613</v>
      </c>
      <c r="CA26" s="294">
        <f ca="1">OFFSET(TblImps[[#This Row],[Servertime]],-1,0)+1/24</f>
        <v>46180.916666666613</v>
      </c>
      <c r="CB26" s="57"/>
      <c r="CC26" s="292"/>
      <c r="CD26" s="292"/>
    </row>
    <row r="27" spans="1:85"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46180.958333333278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57">
        <f ca="1">IF(OFFSET(TblMagic[[#This Row],[Active Alchemists Flame]],-1,0)&gt;0,TblConstr[[#This Row],[Tot Alc]]*alchemist_flame_invest,0)</f>
        <v>0</v>
      </c>
      <c r="BL27" s="142"/>
      <c r="BM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7" s="142"/>
      <c r="BR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7" s="142"/>
      <c r="BW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7" s="61">
        <f>TblImps[[#This Row],[Login]]</f>
        <v>0</v>
      </c>
      <c r="BY27" s="137"/>
      <c r="BZ27" s="293">
        <f ca="1">OFFSET(TblImps[[#This Row],[Real time]],-1,0)+1/24</f>
        <v>46180.958333333278</v>
      </c>
      <c r="CA27" s="294">
        <f ca="1">OFFSET(TblImps[[#This Row],[Servertime]],-1,0)+1/24</f>
        <v>46180.958333333278</v>
      </c>
      <c r="CB27" s="57"/>
      <c r="CC27" s="292"/>
      <c r="CD27" s="292"/>
    </row>
    <row r="28" spans="1:85"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46180.999999999942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57">
        <f ca="1">IF(OFFSET(TblMagic[[#This Row],[Active Alchemists Flame]],-1,0)&gt;0,TblConstr[[#This Row],[Tot Alc]]*alchemist_flame_invest,0)</f>
        <v>0</v>
      </c>
      <c r="BL28" s="142"/>
      <c r="BM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8" s="142"/>
      <c r="BR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8" s="142"/>
      <c r="BW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8" s="61">
        <f>TblImps[[#This Row],[Login]]</f>
        <v>0</v>
      </c>
      <c r="BY28" s="137"/>
      <c r="BZ28" s="293">
        <f ca="1">OFFSET(TblImps[[#This Row],[Real time]],-1,0)+1/24</f>
        <v>46180.999999999942</v>
      </c>
      <c r="CA28" s="294">
        <f ca="1">OFFSET(TblImps[[#This Row],[Servertime]],-1,0)+1/24</f>
        <v>46180.999999999942</v>
      </c>
      <c r="CB28" s="57"/>
      <c r="CC28" s="292"/>
      <c r="CD28" s="292"/>
    </row>
    <row r="29" spans="1:85"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46181.041666666606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57">
        <f ca="1">IF(OFFSET(TblMagic[[#This Row],[Active Alchemists Flame]],-1,0)&gt;0,TblConstr[[#This Row],[Tot Alc]]*alchemist_flame_invest,0)</f>
        <v>0</v>
      </c>
      <c r="BL29" s="142"/>
      <c r="BM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29" s="142"/>
      <c r="BR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29" s="142"/>
      <c r="BW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29" s="61">
        <f>TblImps[[#This Row],[Login]]</f>
        <v>0</v>
      </c>
      <c r="BY29" s="137"/>
      <c r="BZ29" s="293">
        <f ca="1">OFFSET(TblImps[[#This Row],[Real time]],-1,0)+1/24</f>
        <v>46181.041666666606</v>
      </c>
      <c r="CA29" s="294">
        <f ca="1">OFFSET(TblImps[[#This Row],[Servertime]],-1,0)+1/24</f>
        <v>46181.041666666606</v>
      </c>
      <c r="CB29" s="57"/>
      <c r="CC29" s="292"/>
      <c r="CD29" s="292"/>
    </row>
    <row r="30" spans="1:85"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46181.08333333327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57">
        <f ca="1">IF(OFFSET(TblMagic[[#This Row],[Active Alchemists Flame]],-1,0)&gt;0,TblConstr[[#This Row],[Tot Alc]]*alchemist_flame_invest,0)</f>
        <v>0</v>
      </c>
      <c r="BL30" s="142"/>
      <c r="BM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0" s="142"/>
      <c r="BR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0" s="142"/>
      <c r="BW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0" s="61">
        <f>TblImps[[#This Row],[Login]]</f>
        <v>0</v>
      </c>
      <c r="BY30" s="137"/>
      <c r="BZ30" s="293">
        <f ca="1">OFFSET(TblImps[[#This Row],[Real time]],-1,0)+1/24</f>
        <v>46181.08333333327</v>
      </c>
      <c r="CA30" s="294">
        <f ca="1">OFFSET(TblImps[[#This Row],[Servertime]],-1,0)+1/24</f>
        <v>46181.08333333327</v>
      </c>
      <c r="CB30" s="57"/>
      <c r="CC30" s="292"/>
      <c r="CD30" s="292"/>
      <c r="CE30" s="45" t="s">
        <v>4</v>
      </c>
    </row>
    <row r="31" spans="1:85"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46181.124999999935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57">
        <f ca="1">IF(OFFSET(TblMagic[[#This Row],[Active Alchemists Flame]],-1,0)&gt;0,TblConstr[[#This Row],[Tot Alc]]*alchemist_flame_invest,0)</f>
        <v>0</v>
      </c>
      <c r="BL31" s="142"/>
      <c r="BM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1" s="142"/>
      <c r="BR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1" s="142"/>
      <c r="BW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1" s="61">
        <f>TblImps[[#This Row],[Login]]</f>
        <v>0</v>
      </c>
      <c r="BY31" s="137"/>
      <c r="BZ31" s="293">
        <f ca="1">OFFSET(TblImps[[#This Row],[Real time]],-1,0)+1/24</f>
        <v>46181.124999999935</v>
      </c>
      <c r="CA31" s="294">
        <f ca="1">OFFSET(TblImps[[#This Row],[Servertime]],-1,0)+1/24</f>
        <v>46181.124999999935</v>
      </c>
      <c r="CB31" s="57"/>
      <c r="CC31" s="292"/>
      <c r="CD31" s="292"/>
      <c r="CE31" s="45" t="s">
        <v>7</v>
      </c>
    </row>
    <row r="32" spans="1:85"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46181.166666666599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57">
        <f ca="1">IF(OFFSET(TblMagic[[#This Row],[Active Alchemists Flame]],-1,0)&gt;0,TblConstr[[#This Row],[Tot Alc]]*alchemist_flame_invest,0)</f>
        <v>0</v>
      </c>
      <c r="BL32" s="142"/>
      <c r="BM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2" s="142"/>
      <c r="BR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2" s="142"/>
      <c r="BW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2" s="61">
        <f>TblImps[[#This Row],[Login]]</f>
        <v>0</v>
      </c>
      <c r="BY32" s="137"/>
      <c r="BZ32" s="293">
        <f ca="1">OFFSET(TblImps[[#This Row],[Real time]],-1,0)+1/24</f>
        <v>46181.166666666599</v>
      </c>
      <c r="CA32" s="294">
        <f ca="1">OFFSET(TblImps[[#This Row],[Servertime]],-1,0)+1/24</f>
        <v>46181.166666666599</v>
      </c>
      <c r="CB32" s="57"/>
      <c r="CC32" s="292"/>
      <c r="CD32" s="292"/>
      <c r="CE32" s="45" t="s">
        <v>3</v>
      </c>
    </row>
    <row r="33" spans="1:83"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46181.208333333263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57">
        <f ca="1">IF(OFFSET(TblMagic[[#This Row],[Active Alchemists Flame]],-1,0)&gt;0,TblConstr[[#This Row],[Tot Alc]]*alchemist_flame_invest,0)</f>
        <v>0</v>
      </c>
      <c r="BL33" s="142"/>
      <c r="BM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3" s="142"/>
      <c r="BR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3" s="142"/>
      <c r="BW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3" s="61">
        <f>TblImps[[#This Row],[Login]]</f>
        <v>0</v>
      </c>
      <c r="BY33" s="137"/>
      <c r="BZ33" s="293">
        <f ca="1">OFFSET(TblImps[[#This Row],[Real time]],-1,0)+1/24</f>
        <v>46181.208333333263</v>
      </c>
      <c r="CA33" s="294">
        <f ca="1">OFFSET(TblImps[[#This Row],[Servertime]],-1,0)+1/24</f>
        <v>46181.208333333263</v>
      </c>
      <c r="CB33" s="57"/>
      <c r="CC33" s="292"/>
      <c r="CD33" s="292"/>
      <c r="CE33" s="45" t="s">
        <v>2</v>
      </c>
    </row>
    <row r="34" spans="1:83"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46181.249999999927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57">
        <f ca="1">IF(OFFSET(TblMagic[[#This Row],[Active Alchemists Flame]],-1,0)&gt;0,TblConstr[[#This Row],[Tot Alc]]*alchemist_flame_invest,0)</f>
        <v>0</v>
      </c>
      <c r="BL34" s="142"/>
      <c r="BM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4" s="142"/>
      <c r="BR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4" s="142"/>
      <c r="BW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4" s="61">
        <f>TblImps[[#This Row],[Login]]</f>
        <v>0</v>
      </c>
      <c r="BY34" s="137"/>
      <c r="BZ34" s="293">
        <f ca="1">OFFSET(TblImps[[#This Row],[Real time]],-1,0)+1/24</f>
        <v>46181.249999999927</v>
      </c>
      <c r="CA34" s="294">
        <f ca="1">OFFSET(TblImps[[#This Row],[Servertime]],-1,0)+1/24</f>
        <v>46181.249999999927</v>
      </c>
      <c r="CB34" s="57"/>
      <c r="CC34" s="292"/>
      <c r="CD34" s="292"/>
    </row>
    <row r="35" spans="1:83"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46181.291666666591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57">
        <f ca="1">IF(OFFSET(TblMagic[[#This Row],[Active Alchemists Flame]],-1,0)&gt;0,TblConstr[[#This Row],[Tot Alc]]*alchemist_flame_invest,0)</f>
        <v>0</v>
      </c>
      <c r="BL35" s="142"/>
      <c r="BM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5" s="142"/>
      <c r="BR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5" s="142"/>
      <c r="BW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5" s="61">
        <f>TblImps[[#This Row],[Login]]</f>
        <v>0</v>
      </c>
      <c r="BY35" s="137"/>
      <c r="BZ35" s="293">
        <f ca="1">OFFSET(TblImps[[#This Row],[Real time]],-1,0)+1/24</f>
        <v>46181.291666666591</v>
      </c>
      <c r="CA35" s="294">
        <f ca="1">OFFSET(TblImps[[#This Row],[Servertime]],-1,0)+1/24</f>
        <v>46181.291666666591</v>
      </c>
      <c r="CB35" s="57"/>
      <c r="CC35" s="292"/>
      <c r="CD35" s="292"/>
      <c r="CE35" s="45" t="s">
        <v>208</v>
      </c>
    </row>
    <row r="36" spans="1:83"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46181.333333333256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57">
        <f ca="1">IF(OFFSET(TblMagic[[#This Row],[Active Alchemists Flame]],-1,0)&gt;0,TblConstr[[#This Row],[Tot Alc]]*alchemist_flame_invest,0)</f>
        <v>0</v>
      </c>
      <c r="BL36" s="142"/>
      <c r="BM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6" s="142"/>
      <c r="BR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6" s="142"/>
      <c r="BW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6" s="61">
        <f>TblImps[[#This Row],[Login]]</f>
        <v>0</v>
      </c>
      <c r="BY36" s="137"/>
      <c r="BZ36" s="293">
        <f ca="1">OFFSET(TblImps[[#This Row],[Real time]],-1,0)+1/24</f>
        <v>46181.333333333256</v>
      </c>
      <c r="CA36" s="294">
        <f ca="1">OFFSET(TblImps[[#This Row],[Servertime]],-1,0)+1/24</f>
        <v>46181.333333333256</v>
      </c>
      <c r="CB36" s="57"/>
      <c r="CC36" s="292"/>
      <c r="CD36" s="292"/>
      <c r="CE36" s="45" t="s">
        <v>210</v>
      </c>
    </row>
    <row r="37" spans="1:83"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46181.37499999992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57">
        <f ca="1">IF(OFFSET(TblMagic[[#This Row],[Active Alchemists Flame]],-1,0)&gt;0,TblConstr[[#This Row],[Tot Alc]]*alchemist_flame_invest,0)</f>
        <v>0</v>
      </c>
      <c r="BL37" s="142"/>
      <c r="BM3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7" s="142"/>
      <c r="BR3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7" s="142"/>
      <c r="BW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7" s="61">
        <f>TblImps[[#This Row],[Login]]</f>
        <v>0</v>
      </c>
      <c r="BY37" s="137"/>
      <c r="BZ37" s="293">
        <f ca="1">OFFSET(TblImps[[#This Row],[Real time]],-1,0)+1/24</f>
        <v>46181.37499999992</v>
      </c>
      <c r="CA37" s="294">
        <f ca="1">OFFSET(TblImps[[#This Row],[Servertime]],-1,0)+1/24</f>
        <v>46181.37499999992</v>
      </c>
      <c r="CB37" s="57"/>
      <c r="CC37" s="292"/>
      <c r="CD37" s="292"/>
      <c r="CE37" s="45" t="s">
        <v>1107</v>
      </c>
    </row>
    <row r="38" spans="1:83"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46181.416666666584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57">
        <f ca="1">IF(OFFSET(TblMagic[[#This Row],[Active Alchemists Flame]],-1,0)&gt;0,TblConstr[[#This Row],[Tot Alc]]*alchemist_flame_invest,0)</f>
        <v>0</v>
      </c>
      <c r="BL38" s="142"/>
      <c r="BM3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8" s="142"/>
      <c r="BR3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8" s="142"/>
      <c r="BW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8" s="61">
        <f>TblImps[[#This Row],[Login]]</f>
        <v>0</v>
      </c>
      <c r="BY38" s="137"/>
      <c r="BZ38" s="293">
        <f ca="1">OFFSET(TblImps[[#This Row],[Real time]],-1,0)+1/24</f>
        <v>46181.416666666584</v>
      </c>
      <c r="CA38" s="294">
        <f ca="1">OFFSET(TblImps[[#This Row],[Servertime]],-1,0)+1/24</f>
        <v>46181.416666666584</v>
      </c>
      <c r="CB38" s="57"/>
      <c r="CC38" s="292"/>
      <c r="CD38" s="292"/>
      <c r="CE38" s="45" t="s">
        <v>212</v>
      </c>
    </row>
    <row r="39" spans="1:83"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46181.458333333248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57">
        <f ca="1">IF(OFFSET(TblMagic[[#This Row],[Active Alchemists Flame]],-1,0)&gt;0,TblConstr[[#This Row],[Tot Alc]]*alchemist_flame_invest,0)</f>
        <v>0</v>
      </c>
      <c r="BL39" s="142"/>
      <c r="BM3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3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3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3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39" s="142"/>
      <c r="BR3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3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3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3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39" s="142"/>
      <c r="BW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39" s="61">
        <f>TblImps[[#This Row],[Login]]</f>
        <v>0</v>
      </c>
      <c r="BY39" s="137"/>
      <c r="BZ39" s="293">
        <f ca="1">OFFSET(TblImps[[#This Row],[Real time]],-1,0)+1/24</f>
        <v>46181.458333333248</v>
      </c>
      <c r="CA39" s="294">
        <f ca="1">OFFSET(TblImps[[#This Row],[Servertime]],-1,0)+1/24</f>
        <v>46181.458333333248</v>
      </c>
      <c r="CB39" s="57"/>
      <c r="CC39" s="292"/>
      <c r="CD39" s="292"/>
      <c r="CE39" s="45" t="s">
        <v>213</v>
      </c>
    </row>
    <row r="40" spans="1:83"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46181.499999999913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28">
        <f ca="1">IF(OFFSET(TblMagic[[#This Row],[Active Alchemists Flame]],-1,0)&gt;0,TblConstr[[#This Row],[Tot Alc]]*alchemist_flame_invest,0)</f>
        <v>0</v>
      </c>
      <c r="BL40" s="149"/>
      <c r="BM40" s="28">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0" s="28">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0" s="28">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0" s="28">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0" s="149"/>
      <c r="BR40" s="28">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0" s="28">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0" s="28">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0" s="28">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0" s="149"/>
      <c r="BW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0" s="148">
        <f>TblImps[[#This Row],[Login]]</f>
        <v>0</v>
      </c>
      <c r="BY40" s="144"/>
      <c r="BZ40" s="459">
        <f ca="1">OFFSET(TblImps[[#This Row],[Real time]],-1,0)+1/24</f>
        <v>46181.499999999913</v>
      </c>
      <c r="CA40" s="460">
        <f ca="1">OFFSET(TblImps[[#This Row],[Servertime]],-1,0)+1/24</f>
        <v>46181.499999999913</v>
      </c>
      <c r="CB40" s="28"/>
      <c r="CC40" s="461"/>
      <c r="CD40" s="461"/>
      <c r="CE40" s="5" t="s">
        <v>526</v>
      </c>
    </row>
    <row r="41" spans="1:83"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46181.541666666577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57">
        <f ca="1">IF(OFFSET(TblMagic[[#This Row],[Active Alchemists Flame]],-1,0)&gt;0,TblConstr[[#This Row],[Tot Alc]]*alchemist_flame_invest,0)</f>
        <v>0</v>
      </c>
      <c r="BL41" s="142"/>
      <c r="BM4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1" s="142"/>
      <c r="BR4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1" s="142"/>
      <c r="BW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1" s="61">
        <f>TblImps[[#This Row],[Login]]</f>
        <v>0</v>
      </c>
      <c r="BY41" s="137"/>
      <c r="BZ41" s="293">
        <f ca="1">OFFSET(TblImps[[#This Row],[Real time]],-1,0)+1/24</f>
        <v>46181.541666666577</v>
      </c>
      <c r="CA41" s="294">
        <f ca="1">OFFSET(TblImps[[#This Row],[Servertime]],-1,0)+1/24</f>
        <v>46181.541666666577</v>
      </c>
      <c r="CB41" s="57"/>
      <c r="CC41" s="292"/>
      <c r="CD41" s="292"/>
    </row>
    <row r="42" spans="1:83"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46181.583333333241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57">
        <f ca="1">IF(OFFSET(TblMagic[[#This Row],[Active Alchemists Flame]],-1,0)&gt;0,TblConstr[[#This Row],[Tot Alc]]*alchemist_flame_invest,0)</f>
        <v>0</v>
      </c>
      <c r="BL42" s="142"/>
      <c r="BM4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2" s="142"/>
      <c r="BR4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2" s="142"/>
      <c r="BW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2" s="61">
        <f>TblImps[[#This Row],[Login]]</f>
        <v>0</v>
      </c>
      <c r="BY42" s="137"/>
      <c r="BZ42" s="293">
        <f ca="1">OFFSET(TblImps[[#This Row],[Real time]],-1,0)+1/24</f>
        <v>46181.583333333241</v>
      </c>
      <c r="CA42" s="294">
        <f ca="1">OFFSET(TblImps[[#This Row],[Servertime]],-1,0)+1/24</f>
        <v>46181.583333333241</v>
      </c>
      <c r="CB42" s="297"/>
      <c r="CC42" s="292"/>
      <c r="CD42" s="292"/>
    </row>
    <row r="43" spans="1:83"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46181.624999999905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57">
        <f ca="1">IF(OFFSET(TblMagic[[#This Row],[Active Alchemists Flame]],-1,0)&gt;0,TblConstr[[#This Row],[Tot Alc]]*alchemist_flame_invest,0)</f>
        <v>0</v>
      </c>
      <c r="BL43" s="142"/>
      <c r="BM4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3" s="142"/>
      <c r="BR4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3" s="142"/>
      <c r="BW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3" s="61">
        <f>TblImps[[#This Row],[Login]]</f>
        <v>0</v>
      </c>
      <c r="BY43" s="137"/>
      <c r="BZ43" s="293">
        <f ca="1">OFFSET(TblImps[[#This Row],[Real time]],-1,0)+1/24</f>
        <v>46181.624999999905</v>
      </c>
      <c r="CA43" s="294">
        <f ca="1">OFFSET(TblImps[[#This Row],[Servertime]],-1,0)+1/24</f>
        <v>46181.624999999905</v>
      </c>
      <c r="CB43" s="57"/>
      <c r="CC43" s="292"/>
      <c r="CD43" s="292"/>
    </row>
    <row r="44" spans="1:83"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46181.66666666657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57">
        <f ca="1">IF(OFFSET(TblMagic[[#This Row],[Active Alchemists Flame]],-1,0)&gt;0,TblConstr[[#This Row],[Tot Alc]]*alchemist_flame_invest,0)</f>
        <v>0</v>
      </c>
      <c r="BL44" s="142"/>
      <c r="BM4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4" s="142"/>
      <c r="BR4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4" s="142"/>
      <c r="BW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4" s="61">
        <f>TblImps[[#This Row],[Login]]</f>
        <v>0</v>
      </c>
      <c r="BY44" s="137"/>
      <c r="BZ44" s="293">
        <f ca="1">OFFSET(TblImps[[#This Row],[Real time]],-1,0)+1/24</f>
        <v>46181.66666666657</v>
      </c>
      <c r="CA44" s="294">
        <f ca="1">OFFSET(TblImps[[#This Row],[Servertime]],-1,0)+1/24</f>
        <v>46181.66666666657</v>
      </c>
      <c r="CB44" s="57"/>
      <c r="CC44" s="292"/>
      <c r="CD44" s="292"/>
    </row>
    <row r="45" spans="1:83"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46181.708333333234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57">
        <f ca="1">IF(OFFSET(TblMagic[[#This Row],[Active Alchemists Flame]],-1,0)&gt;0,TblConstr[[#This Row],[Tot Alc]]*alchemist_flame_invest,0)</f>
        <v>0</v>
      </c>
      <c r="BL45" s="142"/>
      <c r="BM4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5" s="142"/>
      <c r="BR4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5" s="142"/>
      <c r="BW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5" s="61">
        <f>TblImps[[#This Row],[Login]]</f>
        <v>0</v>
      </c>
      <c r="BY45" s="137"/>
      <c r="BZ45" s="293">
        <f ca="1">OFFSET(TblImps[[#This Row],[Real time]],-1,0)+1/24</f>
        <v>46181.708333333234</v>
      </c>
      <c r="CA45" s="294">
        <f ca="1">OFFSET(TblImps[[#This Row],[Servertime]],-1,0)+1/24</f>
        <v>46181.708333333234</v>
      </c>
      <c r="CB45" s="57"/>
      <c r="CC45" s="292"/>
      <c r="CD45" s="292"/>
    </row>
    <row r="46" spans="1:83"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46181.749999999898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57">
        <f ca="1">IF(OFFSET(TblMagic[[#This Row],[Active Alchemists Flame]],-1,0)&gt;0,TblConstr[[#This Row],[Tot Alc]]*alchemist_flame_invest,0)</f>
        <v>0</v>
      </c>
      <c r="BL46" s="142"/>
      <c r="BM4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6" s="142"/>
      <c r="BR4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6" s="142"/>
      <c r="BW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6" s="61">
        <f>TblImps[[#This Row],[Login]]</f>
        <v>0</v>
      </c>
      <c r="BY46" s="137"/>
      <c r="BZ46" s="293">
        <f ca="1">OFFSET(TblImps[[#This Row],[Real time]],-1,0)+1/24</f>
        <v>46181.749999999898</v>
      </c>
      <c r="CA46" s="294">
        <f ca="1">OFFSET(TblImps[[#This Row],[Servertime]],-1,0)+1/24</f>
        <v>46181.749999999898</v>
      </c>
      <c r="CB46" s="57"/>
      <c r="CC46" s="292"/>
      <c r="CD46" s="292"/>
    </row>
    <row r="47" spans="1:83"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46181.791666666562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57">
        <f ca="1">IF(OFFSET(TblMagic[[#This Row],[Active Alchemists Flame]],-1,0)&gt;0,TblConstr[[#This Row],[Tot Alc]]*alchemist_flame_invest,0)</f>
        <v>0</v>
      </c>
      <c r="BL47" s="142"/>
      <c r="BM4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7" s="142"/>
      <c r="BR4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7" s="142"/>
      <c r="BW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7" s="61">
        <f>TblImps[[#This Row],[Login]]</f>
        <v>0</v>
      </c>
      <c r="BY47" s="137"/>
      <c r="BZ47" s="293">
        <f ca="1">OFFSET(TblImps[[#This Row],[Real time]],-1,0)+1/24</f>
        <v>46181.791666666562</v>
      </c>
      <c r="CA47" s="294">
        <f ca="1">OFFSET(TblImps[[#This Row],[Servertime]],-1,0)+1/24</f>
        <v>46181.791666666562</v>
      </c>
      <c r="CB47" s="57"/>
      <c r="CC47" s="292"/>
      <c r="CD47" s="292"/>
    </row>
    <row r="48" spans="1:83"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46181.833333333227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57">
        <f ca="1">IF(OFFSET(TblMagic[[#This Row],[Active Alchemists Flame]],-1,0)&gt;0,TblConstr[[#This Row],[Tot Alc]]*alchemist_flame_invest,0)</f>
        <v>0</v>
      </c>
      <c r="BL48" s="142"/>
      <c r="BM4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8" s="142"/>
      <c r="BR4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8" s="142"/>
      <c r="BW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8" s="61">
        <f>TblImps[[#This Row],[Login]]</f>
        <v>0</v>
      </c>
      <c r="BY48" s="137"/>
      <c r="BZ48" s="293">
        <f ca="1">OFFSET(TblImps[[#This Row],[Real time]],-1,0)+1/24</f>
        <v>46181.833333333227</v>
      </c>
      <c r="CA48" s="294">
        <f ca="1">OFFSET(TblImps[[#This Row],[Servertime]],-1,0)+1/24</f>
        <v>46181.833333333227</v>
      </c>
      <c r="CB48" s="57"/>
      <c r="CC48" s="292"/>
      <c r="CD48" s="292"/>
    </row>
    <row r="49" spans="1:82"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46181.874999999891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57">
        <f ca="1">IF(OFFSET(TblMagic[[#This Row],[Active Alchemists Flame]],-1,0)&gt;0,TblConstr[[#This Row],[Tot Alc]]*alchemist_flame_invest,0)</f>
        <v>0</v>
      </c>
      <c r="BL49" s="142"/>
      <c r="BM4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4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4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4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49" s="142"/>
      <c r="BR4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4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4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4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49" s="142"/>
      <c r="BW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49" s="61">
        <f>TblImps[[#This Row],[Login]]</f>
        <v>0</v>
      </c>
      <c r="BY49" s="137"/>
      <c r="BZ49" s="293">
        <f ca="1">OFFSET(TblImps[[#This Row],[Real time]],-1,0)+1/24</f>
        <v>46181.874999999891</v>
      </c>
      <c r="CA49" s="294">
        <f ca="1">OFFSET(TblImps[[#This Row],[Servertime]],-1,0)+1/24</f>
        <v>46181.874999999891</v>
      </c>
      <c r="CB49" s="57"/>
      <c r="CC49" s="292"/>
      <c r="CD49" s="292"/>
    </row>
    <row r="50" spans="1:82"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46181.916666666555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57">
        <f ca="1">IF(OFFSET(TblMagic[[#This Row],[Active Alchemists Flame]],-1,0)&gt;0,TblConstr[[#This Row],[Tot Alc]]*alchemist_flame_invest,0)</f>
        <v>0</v>
      </c>
      <c r="BL50" s="142"/>
      <c r="BM5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0" s="142"/>
      <c r="BR5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0" s="142"/>
      <c r="BW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0" s="61">
        <f>TblImps[[#This Row],[Login]]</f>
        <v>0</v>
      </c>
      <c r="BY50" s="137"/>
      <c r="BZ50" s="293">
        <f ca="1">OFFSET(TblImps[[#This Row],[Real time]],-1,0)+1/24</f>
        <v>46181.916666666555</v>
      </c>
      <c r="CA50" s="294">
        <f ca="1">OFFSET(TblImps[[#This Row],[Servertime]],-1,0)+1/24</f>
        <v>46181.916666666555</v>
      </c>
      <c r="CB50" s="57"/>
      <c r="CC50" s="292"/>
      <c r="CD50" s="292"/>
    </row>
    <row r="51" spans="1:82"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46181.958333333219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57">
        <f ca="1">IF(OFFSET(TblMagic[[#This Row],[Active Alchemists Flame]],-1,0)&gt;0,TblConstr[[#This Row],[Tot Alc]]*alchemist_flame_invest,0)</f>
        <v>0</v>
      </c>
      <c r="BL51" s="142"/>
      <c r="BM5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1" s="142"/>
      <c r="BR5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1" s="142"/>
      <c r="BW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1" s="61">
        <f>TblImps[[#This Row],[Login]]</f>
        <v>0</v>
      </c>
      <c r="BY51" s="137"/>
      <c r="BZ51" s="293">
        <f ca="1">OFFSET(TblImps[[#This Row],[Real time]],-1,0)+1/24</f>
        <v>46181.958333333219</v>
      </c>
      <c r="CA51" s="294">
        <f ca="1">OFFSET(TblImps[[#This Row],[Servertime]],-1,0)+1/24</f>
        <v>46181.958333333219</v>
      </c>
      <c r="CB51" s="57"/>
      <c r="CC51" s="292"/>
      <c r="CD51" s="292"/>
    </row>
    <row r="52" spans="1:82"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46181.999999999884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57">
        <f ca="1">IF(OFFSET(TblMagic[[#This Row],[Active Alchemists Flame]],-1,0)&gt;0,TblConstr[[#This Row],[Tot Alc]]*alchemist_flame_invest,0)</f>
        <v>0</v>
      </c>
      <c r="BL52" s="142"/>
      <c r="BM5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2" s="142"/>
      <c r="BR5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2" s="142"/>
      <c r="BW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2" s="61">
        <f>TblImps[[#This Row],[Login]]</f>
        <v>0</v>
      </c>
      <c r="BY52" s="137"/>
      <c r="BZ52" s="293">
        <f ca="1">OFFSET(TblImps[[#This Row],[Real time]],-1,0)+1/24</f>
        <v>46181.999999999884</v>
      </c>
      <c r="CA52" s="294">
        <f ca="1">OFFSET(TblImps[[#This Row],[Servertime]],-1,0)+1/24</f>
        <v>46181.999999999884</v>
      </c>
      <c r="CB52" s="57"/>
      <c r="CC52" s="292"/>
      <c r="CD52" s="292"/>
    </row>
    <row r="53" spans="1:82"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46182.041666666548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57">
        <f ca="1">IF(OFFSET(TblMagic[[#This Row],[Active Alchemists Flame]],-1,0)&gt;0,TblConstr[[#This Row],[Tot Alc]]*alchemist_flame_invest,0)</f>
        <v>0</v>
      </c>
      <c r="BL53" s="142"/>
      <c r="BM5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3" s="142"/>
      <c r="BR5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3" s="142"/>
      <c r="BW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3" s="61">
        <f>TblImps[[#This Row],[Login]]</f>
        <v>0</v>
      </c>
      <c r="BY53" s="137"/>
      <c r="BZ53" s="293">
        <f ca="1">OFFSET(TblImps[[#This Row],[Real time]],-1,0)+1/24</f>
        <v>46182.041666666548</v>
      </c>
      <c r="CA53" s="294">
        <f ca="1">OFFSET(TblImps[[#This Row],[Servertime]],-1,0)+1/24</f>
        <v>46182.041666666548</v>
      </c>
      <c r="CB53" s="57"/>
      <c r="CC53" s="292"/>
      <c r="CD53" s="292"/>
    </row>
    <row r="54" spans="1:82"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46182.083333333212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57">
        <f ca="1">IF(OFFSET(TblMagic[[#This Row],[Active Alchemists Flame]],-1,0)&gt;0,TblConstr[[#This Row],[Tot Alc]]*alchemist_flame_invest,0)</f>
        <v>0</v>
      </c>
      <c r="BL54" s="142"/>
      <c r="BM5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4" s="142"/>
      <c r="BR5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4" s="142"/>
      <c r="BW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4" s="61">
        <f>TblImps[[#This Row],[Login]]</f>
        <v>0</v>
      </c>
      <c r="BY54" s="137"/>
      <c r="BZ54" s="293">
        <f ca="1">OFFSET(TblImps[[#This Row],[Real time]],-1,0)+1/24</f>
        <v>46182.083333333212</v>
      </c>
      <c r="CA54" s="294">
        <f ca="1">OFFSET(TblImps[[#This Row],[Servertime]],-1,0)+1/24</f>
        <v>46182.083333333212</v>
      </c>
      <c r="CB54" s="57"/>
      <c r="CC54" s="292"/>
      <c r="CD54" s="292"/>
    </row>
    <row r="55" spans="1:82"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46182.124999999876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57">
        <f ca="1">IF(OFFSET(TblMagic[[#This Row],[Active Alchemists Flame]],-1,0)&gt;0,TblConstr[[#This Row],[Tot Alc]]*alchemist_flame_invest,0)</f>
        <v>0</v>
      </c>
      <c r="BL55" s="142"/>
      <c r="BM5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5" s="142"/>
      <c r="BR5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5" s="142"/>
      <c r="BW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5" s="61">
        <f>TblImps[[#This Row],[Login]]</f>
        <v>0</v>
      </c>
      <c r="BY55" s="137"/>
      <c r="BZ55" s="293">
        <f ca="1">OFFSET(TblImps[[#This Row],[Real time]],-1,0)+1/24</f>
        <v>46182.124999999876</v>
      </c>
      <c r="CA55" s="294">
        <f ca="1">OFFSET(TblImps[[#This Row],[Servertime]],-1,0)+1/24</f>
        <v>46182.124999999876</v>
      </c>
      <c r="CB55" s="57"/>
      <c r="CC55" s="292"/>
      <c r="CD55" s="292"/>
    </row>
    <row r="56" spans="1:82"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46182.166666666541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57">
        <f ca="1">IF(OFFSET(TblMagic[[#This Row],[Active Alchemists Flame]],-1,0)&gt;0,TblConstr[[#This Row],[Tot Alc]]*alchemist_flame_invest,0)</f>
        <v>0</v>
      </c>
      <c r="BL56" s="142"/>
      <c r="BM5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6" s="142"/>
      <c r="BR5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6" s="142"/>
      <c r="BW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6" s="61">
        <f>TblImps[[#This Row],[Login]]</f>
        <v>0</v>
      </c>
      <c r="BY56" s="137"/>
      <c r="BZ56" s="293">
        <f ca="1">OFFSET(TblImps[[#This Row],[Real time]],-1,0)+1/24</f>
        <v>46182.166666666541</v>
      </c>
      <c r="CA56" s="294">
        <f ca="1">OFFSET(TblImps[[#This Row],[Servertime]],-1,0)+1/24</f>
        <v>46182.166666666541</v>
      </c>
      <c r="CB56" s="57"/>
      <c r="CC56" s="292"/>
      <c r="CD56" s="292"/>
    </row>
    <row r="57" spans="1:82"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46182.208333333205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57">
        <f ca="1">IF(OFFSET(TblMagic[[#This Row],[Active Alchemists Flame]],-1,0)&gt;0,TblConstr[[#This Row],[Tot Alc]]*alchemist_flame_invest,0)</f>
        <v>0</v>
      </c>
      <c r="BL57" s="142"/>
      <c r="BM5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7" s="142"/>
      <c r="BR5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7" s="142"/>
      <c r="BW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7" s="61">
        <f>TblImps[[#This Row],[Login]]</f>
        <v>0</v>
      </c>
      <c r="BY57" s="137"/>
      <c r="BZ57" s="293">
        <f ca="1">OFFSET(TblImps[[#This Row],[Real time]],-1,0)+1/24</f>
        <v>46182.208333333205</v>
      </c>
      <c r="CA57" s="294">
        <f ca="1">OFFSET(TblImps[[#This Row],[Servertime]],-1,0)+1/24</f>
        <v>46182.208333333205</v>
      </c>
      <c r="CB57" s="57"/>
      <c r="CC57" s="292"/>
      <c r="CD57" s="292"/>
    </row>
    <row r="58" spans="1:82"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46182.249999999869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57">
        <f ca="1">IF(OFFSET(TblMagic[[#This Row],[Active Alchemists Flame]],-1,0)&gt;0,TblConstr[[#This Row],[Tot Alc]]*alchemist_flame_invest,0)</f>
        <v>0</v>
      </c>
      <c r="BL58" s="142"/>
      <c r="BM5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8" s="142"/>
      <c r="BR5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8" s="142"/>
      <c r="BW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8" s="61">
        <f>TblImps[[#This Row],[Login]]</f>
        <v>0</v>
      </c>
      <c r="BY58" s="137"/>
      <c r="BZ58" s="293">
        <f ca="1">OFFSET(TblImps[[#This Row],[Real time]],-1,0)+1/24</f>
        <v>46182.249999999869</v>
      </c>
      <c r="CA58" s="294">
        <f ca="1">OFFSET(TblImps[[#This Row],[Servertime]],-1,0)+1/24</f>
        <v>46182.249999999869</v>
      </c>
      <c r="CB58" s="57"/>
      <c r="CC58" s="292"/>
      <c r="CD58" s="292"/>
    </row>
    <row r="59" spans="1:82"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46182.291666666533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57">
        <f ca="1">IF(OFFSET(TblMagic[[#This Row],[Active Alchemists Flame]],-1,0)&gt;0,TblConstr[[#This Row],[Tot Alc]]*alchemist_flame_invest,0)</f>
        <v>0</v>
      </c>
      <c r="BL59" s="142"/>
      <c r="BM5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5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5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5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59" s="142"/>
      <c r="BR5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5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5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5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59" s="142"/>
      <c r="BW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59" s="61">
        <f>TblImps[[#This Row],[Login]]</f>
        <v>0</v>
      </c>
      <c r="BY59" s="137"/>
      <c r="BZ59" s="293">
        <f ca="1">OFFSET(TblImps[[#This Row],[Real time]],-1,0)+1/24</f>
        <v>46182.291666666533</v>
      </c>
      <c r="CA59" s="294">
        <f ca="1">OFFSET(TblImps[[#This Row],[Servertime]],-1,0)+1/24</f>
        <v>46182.291666666533</v>
      </c>
      <c r="CB59" s="57"/>
      <c r="CC59" s="292"/>
      <c r="CD59" s="292"/>
    </row>
    <row r="60" spans="1:82"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46182.333333333198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57">
        <f ca="1">IF(OFFSET(TblMagic[[#This Row],[Active Alchemists Flame]],-1,0)&gt;0,TblConstr[[#This Row],[Tot Alc]]*alchemist_flame_invest,0)</f>
        <v>0</v>
      </c>
      <c r="BL60" s="142"/>
      <c r="BM6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0" s="142"/>
      <c r="BR6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0" s="142"/>
      <c r="BW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0" s="61">
        <f>TblImps[[#This Row],[Login]]</f>
        <v>0</v>
      </c>
      <c r="BY60" s="137"/>
      <c r="BZ60" s="293">
        <f ca="1">OFFSET(TblImps[[#This Row],[Real time]],-1,0)+1/24</f>
        <v>46182.333333333198</v>
      </c>
      <c r="CA60" s="294">
        <f ca="1">OFFSET(TblImps[[#This Row],[Servertime]],-1,0)+1/24</f>
        <v>46182.333333333198</v>
      </c>
      <c r="CB60" s="57"/>
      <c r="CC60" s="292"/>
      <c r="CD60" s="292"/>
    </row>
    <row r="61" spans="1:82"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46182.374999999862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57">
        <f ca="1">IF(OFFSET(TblMagic[[#This Row],[Active Alchemists Flame]],-1,0)&gt;0,TblConstr[[#This Row],[Tot Alc]]*alchemist_flame_invest,0)</f>
        <v>0</v>
      </c>
      <c r="BL61" s="142"/>
      <c r="BM6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1" s="142"/>
      <c r="BR6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1" s="142"/>
      <c r="BW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1" s="61">
        <f>TblImps[[#This Row],[Login]]</f>
        <v>0</v>
      </c>
      <c r="BY61" s="137"/>
      <c r="BZ61" s="293">
        <f ca="1">OFFSET(TblImps[[#This Row],[Real time]],-1,0)+1/24</f>
        <v>46182.374999999862</v>
      </c>
      <c r="CA61" s="294">
        <f ca="1">OFFSET(TblImps[[#This Row],[Servertime]],-1,0)+1/24</f>
        <v>46182.374999999862</v>
      </c>
      <c r="CB61" s="57"/>
      <c r="CC61" s="292"/>
      <c r="CD61" s="292"/>
    </row>
    <row r="62" spans="1:82"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46182.416666666526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57">
        <f ca="1">IF(OFFSET(TblMagic[[#This Row],[Active Alchemists Flame]],-1,0)&gt;0,TblConstr[[#This Row],[Tot Alc]]*alchemist_flame_invest,0)</f>
        <v>0</v>
      </c>
      <c r="BL62" s="142"/>
      <c r="BM6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2" s="142"/>
      <c r="BR6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2" s="142"/>
      <c r="BW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2" s="61">
        <f>TblImps[[#This Row],[Login]]</f>
        <v>0</v>
      </c>
      <c r="BY62" s="137"/>
      <c r="BZ62" s="293">
        <f ca="1">OFFSET(TblImps[[#This Row],[Real time]],-1,0)+1/24</f>
        <v>46182.416666666526</v>
      </c>
      <c r="CA62" s="294">
        <f ca="1">OFFSET(TblImps[[#This Row],[Servertime]],-1,0)+1/24</f>
        <v>46182.416666666526</v>
      </c>
      <c r="CB62" s="57"/>
      <c r="CC62" s="292"/>
      <c r="CD62" s="292"/>
    </row>
    <row r="63" spans="1:82"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46182.45833333319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57">
        <f ca="1">IF(OFFSET(TblMagic[[#This Row],[Active Alchemists Flame]],-1,0)&gt;0,TblConstr[[#This Row],[Tot Alc]]*alchemist_flame_invest,0)</f>
        <v>0</v>
      </c>
      <c r="BL63" s="142"/>
      <c r="BM6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3" s="142"/>
      <c r="BR6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3" s="142"/>
      <c r="BW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3" s="61">
        <f>TblImps[[#This Row],[Login]]</f>
        <v>0</v>
      </c>
      <c r="BY63" s="137"/>
      <c r="BZ63" s="293">
        <f ca="1">OFFSET(TblImps[[#This Row],[Real time]],-1,0)+1/24</f>
        <v>46182.45833333319</v>
      </c>
      <c r="CA63" s="294">
        <f ca="1">OFFSET(TblImps[[#This Row],[Servertime]],-1,0)+1/24</f>
        <v>46182.45833333319</v>
      </c>
      <c r="CB63" s="57"/>
      <c r="CC63" s="292"/>
      <c r="CD63" s="292"/>
    </row>
    <row r="64" spans="1:82"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46182.499999999854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57">
        <f ca="1">IF(OFFSET(TblMagic[[#This Row],[Active Alchemists Flame]],-1,0)&gt;0,TblConstr[[#This Row],[Tot Alc]]*alchemist_flame_invest,0)</f>
        <v>0</v>
      </c>
      <c r="BL64" s="142"/>
      <c r="BM6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4" s="142"/>
      <c r="BR6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4" s="142"/>
      <c r="BW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4" s="61">
        <f>TblImps[[#This Row],[Login]]</f>
        <v>0</v>
      </c>
      <c r="BY64" s="137"/>
      <c r="BZ64" s="293">
        <f ca="1">OFFSET(TblImps[[#This Row],[Real time]],-1,0)+1/24</f>
        <v>46182.499999999854</v>
      </c>
      <c r="CA64" s="294">
        <f ca="1">OFFSET(TblImps[[#This Row],[Servertime]],-1,0)+1/24</f>
        <v>46182.499999999854</v>
      </c>
      <c r="CB64" s="57"/>
      <c r="CC64" s="292"/>
      <c r="CD64" s="292"/>
    </row>
    <row r="65" spans="1:85"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46182.541666666519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57">
        <f ca="1">IF(OFFSET(TblMagic[[#This Row],[Active Alchemists Flame]],-1,0)&gt;0,TblConstr[[#This Row],[Tot Alc]]*alchemist_flame_invest,0)</f>
        <v>0</v>
      </c>
      <c r="BL65" s="142"/>
      <c r="BM6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5" s="142"/>
      <c r="BR6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5" s="142"/>
      <c r="BW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5" s="61">
        <f>TblImps[[#This Row],[Login]]</f>
        <v>0</v>
      </c>
      <c r="BY65" s="137"/>
      <c r="BZ65" s="293">
        <f ca="1">OFFSET(TblImps[[#This Row],[Real time]],-1,0)+1/24</f>
        <v>46182.541666666519</v>
      </c>
      <c r="CA65" s="294">
        <f ca="1">OFFSET(TblImps[[#This Row],[Servertime]],-1,0)+1/24</f>
        <v>46182.541666666519</v>
      </c>
      <c r="CB65" s="57"/>
      <c r="CC65" s="292"/>
      <c r="CD65" s="292"/>
    </row>
    <row r="66" spans="1:85"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46182.583333333183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57">
        <f ca="1">IF(OFFSET(TblMagic[[#This Row],[Active Alchemists Flame]],-1,0)&gt;0,TblConstr[[#This Row],[Tot Alc]]*alchemist_flame_invest,0)</f>
        <v>0</v>
      </c>
      <c r="BL66" s="142"/>
      <c r="BM6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6" s="142"/>
      <c r="BR6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6" s="142"/>
      <c r="BW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6" s="61">
        <f>TblImps[[#This Row],[Login]]</f>
        <v>0</v>
      </c>
      <c r="BY66" s="137"/>
      <c r="BZ66" s="293">
        <f ca="1">OFFSET(TblImps[[#This Row],[Real time]],-1,0)+1/24</f>
        <v>46182.583333333183</v>
      </c>
      <c r="CA66" s="294">
        <f ca="1">OFFSET(TblImps[[#This Row],[Servertime]],-1,0)+1/24</f>
        <v>46182.583333333183</v>
      </c>
      <c r="CB66" s="297"/>
      <c r="CC66" s="292"/>
      <c r="CD66" s="292"/>
    </row>
    <row r="67" spans="1:85"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46182.624999999847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57">
        <f ca="1">IF(OFFSET(TblMagic[[#This Row],[Active Alchemists Flame]],-1,0)&gt;0,TblConstr[[#This Row],[Tot Alc]]*alchemist_flame_invest,0)</f>
        <v>0</v>
      </c>
      <c r="BL67" s="142"/>
      <c r="BM6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7" s="142"/>
      <c r="BR6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7" s="142"/>
      <c r="BW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7" s="61">
        <f>TblImps[[#This Row],[Login]]</f>
        <v>0</v>
      </c>
      <c r="BY67" s="137"/>
      <c r="BZ67" s="293">
        <f ca="1">OFFSET(TblImps[[#This Row],[Real time]],-1,0)+1/24</f>
        <v>46182.624999999847</v>
      </c>
      <c r="CA67" s="294">
        <f ca="1">OFFSET(TblImps[[#This Row],[Servertime]],-1,0)+1/24</f>
        <v>46182.624999999847</v>
      </c>
      <c r="CB67" s="57"/>
      <c r="CC67" s="292"/>
      <c r="CD67" s="292"/>
    </row>
    <row r="68" spans="1:85"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46182.666666666511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57">
        <f ca="1">IF(OFFSET(TblMagic[[#This Row],[Active Alchemists Flame]],-1,0)&gt;0,TblConstr[[#This Row],[Tot Alc]]*alchemist_flame_invest,0)</f>
        <v>0</v>
      </c>
      <c r="BL68" s="142"/>
      <c r="BM6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8" s="142"/>
      <c r="BR6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8" s="142"/>
      <c r="BW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8" s="61">
        <f>TblImps[[#This Row],[Login]]</f>
        <v>0</v>
      </c>
      <c r="BY68" s="137"/>
      <c r="BZ68" s="293">
        <f ca="1">OFFSET(TblImps[[#This Row],[Real time]],-1,0)+1/24</f>
        <v>46182.666666666511</v>
      </c>
      <c r="CA68" s="294">
        <f ca="1">OFFSET(TblImps[[#This Row],[Servertime]],-1,0)+1/24</f>
        <v>46182.666666666511</v>
      </c>
      <c r="CB68" s="57"/>
      <c r="CC68" s="292"/>
      <c r="CD68" s="292"/>
    </row>
    <row r="69" spans="1:85"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46182.708333333176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57">
        <f ca="1">IF(OFFSET(TblMagic[[#This Row],[Active Alchemists Flame]],-1,0)&gt;0,TblConstr[[#This Row],[Tot Alc]]*alchemist_flame_invest,0)</f>
        <v>0</v>
      </c>
      <c r="BL69" s="142"/>
      <c r="BM6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6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6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6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69" s="142"/>
      <c r="BR6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6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6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6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69" s="142"/>
      <c r="BW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69" s="61">
        <f>TblImps[[#This Row],[Login]]</f>
        <v>0</v>
      </c>
      <c r="BY69" s="137"/>
      <c r="BZ69" s="293">
        <f ca="1">OFFSET(TblImps[[#This Row],[Real time]],-1,0)+1/24</f>
        <v>46182.708333333176</v>
      </c>
      <c r="CA69" s="294">
        <f ca="1">OFFSET(TblImps[[#This Row],[Servertime]],-1,0)+1/24</f>
        <v>46182.708333333176</v>
      </c>
      <c r="CB69" s="57"/>
      <c r="CC69" s="292"/>
      <c r="CD69" s="292"/>
    </row>
    <row r="70" spans="1:85"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46182.74999999984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57">
        <f ca="1">IF(OFFSET(TblMagic[[#This Row],[Active Alchemists Flame]],-1,0)&gt;0,TblConstr[[#This Row],[Tot Alc]]*alchemist_flame_invest,0)</f>
        <v>0</v>
      </c>
      <c r="BL70" s="142"/>
      <c r="BM7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0" s="142"/>
      <c r="BR7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0" s="142"/>
      <c r="BW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0" s="61">
        <f>TblImps[[#This Row],[Login]]</f>
        <v>0</v>
      </c>
      <c r="BY70" s="137"/>
      <c r="BZ70" s="293">
        <f ca="1">OFFSET(TblImps[[#This Row],[Real time]],-1,0)+1/24</f>
        <v>46182.74999999984</v>
      </c>
      <c r="CA70" s="294">
        <f ca="1">OFFSET(TblImps[[#This Row],[Servertime]],-1,0)+1/24</f>
        <v>46182.74999999984</v>
      </c>
      <c r="CB70" s="57"/>
      <c r="CC70" s="292"/>
      <c r="CD70" s="292"/>
    </row>
    <row r="71" spans="1:85"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46182.791666666504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57">
        <f ca="1">IF(OFFSET(TblMagic[[#This Row],[Active Alchemists Flame]],-1,0)&gt;0,TblConstr[[#This Row],[Tot Alc]]*alchemist_flame_invest,0)</f>
        <v>0</v>
      </c>
      <c r="BL71" s="142"/>
      <c r="BM7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1" s="142"/>
      <c r="BR7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1" s="142"/>
      <c r="BW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1" s="61">
        <f>TblImps[[#This Row],[Login]]</f>
        <v>0</v>
      </c>
      <c r="BY71" s="137"/>
      <c r="BZ71" s="293">
        <f ca="1">OFFSET(TblImps[[#This Row],[Real time]],-1,0)+1/24</f>
        <v>46182.791666666504</v>
      </c>
      <c r="CA71" s="294">
        <f ca="1">OFFSET(TblImps[[#This Row],[Servertime]],-1,0)+1/24</f>
        <v>46182.791666666504</v>
      </c>
      <c r="CB71" s="57"/>
      <c r="CC71" s="292"/>
      <c r="CD71" s="292"/>
    </row>
    <row r="72" spans="1:85"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46182.833333333168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57">
        <f ca="1">IF(OFFSET(TblMagic[[#This Row],[Active Alchemists Flame]],-1,0)&gt;0,TblConstr[[#This Row],[Tot Alc]]*alchemist_flame_invest,0)</f>
        <v>0</v>
      </c>
      <c r="BL72" s="142"/>
      <c r="BM7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2" s="142"/>
      <c r="BR7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2" s="142"/>
      <c r="BW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2" s="61">
        <f>TblImps[[#This Row],[Login]]</f>
        <v>0</v>
      </c>
      <c r="BY72" s="137"/>
      <c r="BZ72" s="293">
        <f ca="1">OFFSET(TblImps[[#This Row],[Real time]],-1,0)+1/24</f>
        <v>46182.833333333168</v>
      </c>
      <c r="CA72" s="294">
        <f ca="1">OFFSET(TblImps[[#This Row],[Servertime]],-1,0)+1/24</f>
        <v>46182.833333333168</v>
      </c>
      <c r="CB72" s="57"/>
      <c r="CC72" s="292"/>
      <c r="CD72" s="292"/>
    </row>
    <row r="73" spans="1:85"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46182.874999999833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57">
        <f ca="1">IF(OFFSET(TblMagic[[#This Row],[Active Alchemists Flame]],-1,0)&gt;0,TblConstr[[#This Row],[Tot Alc]]*alchemist_flame_invest,0)</f>
        <v>0</v>
      </c>
      <c r="BL73" s="142"/>
      <c r="BM7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3" s="142"/>
      <c r="BR7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3" s="142"/>
      <c r="BW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3" s="61">
        <f>TblImps[[#This Row],[Login]]</f>
        <v>0</v>
      </c>
      <c r="BY73" s="137"/>
      <c r="BZ73" s="293">
        <f ca="1">OFFSET(TblImps[[#This Row],[Real time]],-1,0)+1/24</f>
        <v>46182.874999999833</v>
      </c>
      <c r="CA73" s="294">
        <f ca="1">OFFSET(TblImps[[#This Row],[Servertime]],-1,0)+1/24</f>
        <v>46182.874999999833</v>
      </c>
      <c r="CB73" s="57"/>
      <c r="CC73" s="292"/>
      <c r="CD73" s="292"/>
    </row>
    <row r="74" spans="1:85"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46182.916666666497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57">
        <f ca="1">IF(OFFSET(TblMagic[[#This Row],[Active Alchemists Flame]],-1,0)&gt;0,TblConstr[[#This Row],[Tot Alc]]*alchemist_flame_invest,0)</f>
        <v>0</v>
      </c>
      <c r="BL74" s="142"/>
      <c r="BM7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4" s="142"/>
      <c r="BR7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4" s="142"/>
      <c r="BW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4" s="61">
        <f>TblImps[[#This Row],[Login]]</f>
        <v>0</v>
      </c>
      <c r="BY74" s="137"/>
      <c r="BZ74" s="293">
        <f ca="1">OFFSET(TblImps[[#This Row],[Real time]],-1,0)+1/24</f>
        <v>46182.916666666497</v>
      </c>
      <c r="CA74" s="294">
        <f ca="1">OFFSET(TblImps[[#This Row],[Servertime]],-1,0)+1/24</f>
        <v>46182.916666666497</v>
      </c>
      <c r="CB74" s="57"/>
      <c r="CC74" s="292"/>
      <c r="CD74" s="292"/>
    </row>
    <row r="75" spans="1:85"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46182.958333333161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57">
        <f ca="1">IF(OFFSET(TblMagic[[#This Row],[Active Alchemists Flame]],-1,0)&gt;0,TblConstr[[#This Row],[Tot Alc]]*alchemist_flame_invest,0)</f>
        <v>0</v>
      </c>
      <c r="BL75" s="142"/>
      <c r="BM7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5" s="142"/>
      <c r="BR7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5" s="142"/>
      <c r="BW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5" s="61">
        <f>TblImps[[#This Row],[Login]]</f>
        <v>0</v>
      </c>
      <c r="BY75" s="137"/>
      <c r="BZ75" s="293">
        <f ca="1">OFFSET(TblImps[[#This Row],[Real time]],-1,0)+1/24</f>
        <v>46182.958333333161</v>
      </c>
      <c r="CA75" s="294">
        <f ca="1">OFFSET(TblImps[[#This Row],[Servertime]],-1,0)+1/24</f>
        <v>46182.958333333161</v>
      </c>
      <c r="CB75" s="57"/>
      <c r="CC75" s="292"/>
      <c r="CD75" s="292"/>
    </row>
    <row r="76" spans="1:85"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46182.999999999825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431">
        <f ca="1">IF(OFFSET(TblMagic[[#This Row],[Active Alchemists Flame]],-1,0)&gt;0,TblConstr[[#This Row],[Tot Alc]]*alchemist_flame_invest,0)</f>
        <v>0</v>
      </c>
      <c r="BL76" s="142"/>
      <c r="BM76" s="431">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6" s="431">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6" s="431">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6" s="431">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6" s="142"/>
      <c r="BR76" s="431">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6" s="431">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6" s="431">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6" s="431">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6" s="142"/>
      <c r="BW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6" s="428">
        <f>TblImps[[#This Row],[Login]]</f>
        <v>0</v>
      </c>
      <c r="BY76" s="137"/>
      <c r="BZ76" s="456">
        <f ca="1">OFFSET(TblImps[[#This Row],[Real time]],-1,0)+1/24</f>
        <v>46182.999999999825</v>
      </c>
      <c r="CA76" s="457">
        <f ca="1">OFFSET(TblImps[[#This Row],[Servertime]],-1,0)+1/24</f>
        <v>46182.999999999825</v>
      </c>
    </row>
    <row r="77" spans="1:85"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46183.04166666649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57">
        <f ca="1">IF(OFFSET(TblMagic[[#This Row],[Active Alchemists Flame]],-1,0)&gt;0,TblConstr[[#This Row],[Tot Alc]]*alchemist_flame_invest,0)</f>
        <v>0</v>
      </c>
      <c r="BL77" s="142"/>
      <c r="BM7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7" s="142"/>
      <c r="BR7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7" s="142"/>
      <c r="BW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7" s="61">
        <f>TblImps[[#This Row],[Login]]</f>
        <v>0</v>
      </c>
      <c r="BY77" s="137"/>
      <c r="BZ77" s="293">
        <f ca="1">OFFSET(TblImps[[#This Row],[Real time]],-1,0)+1/24</f>
        <v>46183.04166666649</v>
      </c>
      <c r="CA77" s="294">
        <f ca="1">OFFSET(TblImps[[#This Row],[Servertime]],-1,0)+1/24</f>
        <v>46183.04166666649</v>
      </c>
      <c r="CB77" s="57"/>
      <c r="CC77" s="292"/>
      <c r="CD77" s="292"/>
    </row>
    <row r="78" spans="1:85"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46183.083333333154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57">
        <f ca="1">IF(OFFSET(TblMagic[[#This Row],[Active Alchemists Flame]],-1,0)&gt;0,TblConstr[[#This Row],[Tot Alc]]*alchemist_flame_invest,0)</f>
        <v>0</v>
      </c>
      <c r="BL78" s="142"/>
      <c r="BM7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8" s="142"/>
      <c r="BR7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8" s="142"/>
      <c r="BW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8" s="61">
        <f>TblImps[[#This Row],[Login]]</f>
        <v>0</v>
      </c>
      <c r="BY78" s="137"/>
      <c r="BZ78" s="293">
        <f ca="1">OFFSET(TblImps[[#This Row],[Real time]],-1,0)+1/24</f>
        <v>46183.083333333154</v>
      </c>
      <c r="CA78" s="294">
        <f ca="1">OFFSET(TblImps[[#This Row],[Servertime]],-1,0)+1/24</f>
        <v>46183.083333333154</v>
      </c>
      <c r="CB78" s="57"/>
      <c r="CC78" s="292"/>
      <c r="CD78" s="292"/>
      <c r="CG78" s="295"/>
    </row>
    <row r="79" spans="1:85"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46183.124999999818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57">
        <f ca="1">IF(OFFSET(TblMagic[[#This Row],[Active Alchemists Flame]],-1,0)&gt;0,TblConstr[[#This Row],[Tot Alc]]*alchemist_flame_invest,0)</f>
        <v>0</v>
      </c>
      <c r="BL79" s="142"/>
      <c r="BM7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7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7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7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79" s="142"/>
      <c r="BR7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7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7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7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79" s="142"/>
      <c r="BW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79" s="61">
        <f>TblImps[[#This Row],[Login]]</f>
        <v>0</v>
      </c>
      <c r="BY79" s="137"/>
      <c r="BZ79" s="293">
        <f ca="1">OFFSET(TblImps[[#This Row],[Real time]],-1,0)+1/24</f>
        <v>46183.124999999818</v>
      </c>
      <c r="CA79" s="294">
        <f ca="1">OFFSET(TblImps[[#This Row],[Servertime]],-1,0)+1/24</f>
        <v>46183.124999999818</v>
      </c>
      <c r="CB79" s="57"/>
      <c r="CC79" s="292"/>
      <c r="CD79" s="292"/>
      <c r="CG79" s="296"/>
    </row>
    <row r="80" spans="1:85"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46183.166666666482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57">
        <f ca="1">IF(OFFSET(TblMagic[[#This Row],[Active Alchemists Flame]],-1,0)&gt;0,TblConstr[[#This Row],[Tot Alc]]*alchemist_flame_invest,0)</f>
        <v>0</v>
      </c>
      <c r="BL80" s="142"/>
      <c r="BM8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0" s="142"/>
      <c r="BR8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0" s="142"/>
      <c r="BW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0" s="61">
        <f>TblImps[[#This Row],[Login]]</f>
        <v>0</v>
      </c>
      <c r="BY80" s="137"/>
      <c r="BZ80" s="293">
        <f ca="1">OFFSET(TblImps[[#This Row],[Real time]],-1,0)+1/24</f>
        <v>46183.166666666482</v>
      </c>
      <c r="CA80" s="294">
        <f ca="1">OFFSET(TblImps[[#This Row],[Servertime]],-1,0)+1/24</f>
        <v>46183.166666666482</v>
      </c>
      <c r="CB80" s="57"/>
      <c r="CC80" s="292"/>
      <c r="CD80" s="292"/>
      <c r="CG80" s="295"/>
    </row>
    <row r="81" spans="1:85"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46183.208333333147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57">
        <f ca="1">IF(OFFSET(TblMagic[[#This Row],[Active Alchemists Flame]],-1,0)&gt;0,TblConstr[[#This Row],[Tot Alc]]*alchemist_flame_invest,0)</f>
        <v>0</v>
      </c>
      <c r="BL81" s="142"/>
      <c r="BM8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1" s="142"/>
      <c r="BR8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1" s="142"/>
      <c r="BW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1" s="61">
        <f>TblImps[[#This Row],[Login]]</f>
        <v>0</v>
      </c>
      <c r="BY81" s="137"/>
      <c r="BZ81" s="293">
        <f ca="1">OFFSET(TblImps[[#This Row],[Real time]],-1,0)+1/24</f>
        <v>46183.208333333147</v>
      </c>
      <c r="CA81" s="294">
        <f ca="1">OFFSET(TblImps[[#This Row],[Servertime]],-1,0)+1/24</f>
        <v>46183.208333333147</v>
      </c>
      <c r="CB81" s="57"/>
      <c r="CC81" s="292"/>
      <c r="CD81" s="292"/>
      <c r="CG81" s="295"/>
    </row>
    <row r="82" spans="1:85"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46183.249999999811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57">
        <f ca="1">IF(OFFSET(TblMagic[[#This Row],[Active Alchemists Flame]],-1,0)&gt;0,TblConstr[[#This Row],[Tot Alc]]*alchemist_flame_invest,0)</f>
        <v>0</v>
      </c>
      <c r="BL82" s="142"/>
      <c r="BM8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2" s="142"/>
      <c r="BR8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2" s="142"/>
      <c r="BW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2" s="61">
        <f>TblImps[[#This Row],[Login]]</f>
        <v>0</v>
      </c>
      <c r="BY82" s="137"/>
      <c r="BZ82" s="293">
        <f ca="1">OFFSET(TblImps[[#This Row],[Real time]],-1,0)+1/24</f>
        <v>46183.249999999811</v>
      </c>
      <c r="CA82" s="294">
        <f ca="1">OFFSET(TblImps[[#This Row],[Servertime]],-1,0)+1/24</f>
        <v>46183.249999999811</v>
      </c>
      <c r="CB82" s="57"/>
      <c r="CC82" s="292"/>
      <c r="CD82" s="292"/>
    </row>
    <row r="83" spans="1:85"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46183.291666666475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57">
        <f ca="1">IF(OFFSET(TblMagic[[#This Row],[Active Alchemists Flame]],-1,0)&gt;0,TblConstr[[#This Row],[Tot Alc]]*alchemist_flame_invest,0)</f>
        <v>0</v>
      </c>
      <c r="BL83" s="142"/>
      <c r="BM8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3" s="142"/>
      <c r="BR8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3" s="142"/>
      <c r="BW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3" s="61">
        <f>TblImps[[#This Row],[Login]]</f>
        <v>0</v>
      </c>
      <c r="BY83" s="137"/>
      <c r="BZ83" s="293">
        <f ca="1">OFFSET(TblImps[[#This Row],[Real time]],-1,0)+1/24</f>
        <v>46183.291666666475</v>
      </c>
      <c r="CA83" s="294">
        <f ca="1">OFFSET(TblImps[[#This Row],[Servertime]],-1,0)+1/24</f>
        <v>46183.291666666475</v>
      </c>
      <c r="CB83" s="57"/>
      <c r="CC83" s="292"/>
      <c r="CD83" s="292"/>
    </row>
    <row r="84" spans="1:85"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46183.333333333139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57">
        <f ca="1">IF(OFFSET(TblMagic[[#This Row],[Active Alchemists Flame]],-1,0)&gt;0,TblConstr[[#This Row],[Tot Alc]]*alchemist_flame_invest,0)</f>
        <v>0</v>
      </c>
      <c r="BL84" s="142"/>
      <c r="BM8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4" s="142"/>
      <c r="BR8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4" s="142"/>
      <c r="BW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4" s="61">
        <f>TblImps[[#This Row],[Login]]</f>
        <v>0</v>
      </c>
      <c r="BY84" s="137"/>
      <c r="BZ84" s="293">
        <f ca="1">OFFSET(TblImps[[#This Row],[Real time]],-1,0)+1/24</f>
        <v>46183.333333333139</v>
      </c>
      <c r="CA84" s="294">
        <f ca="1">OFFSET(TblImps[[#This Row],[Servertime]],-1,0)+1/24</f>
        <v>46183.333333333139</v>
      </c>
      <c r="CB84" s="57"/>
      <c r="CC84" s="292"/>
      <c r="CD84" s="292"/>
    </row>
    <row r="85" spans="1:85"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46183.374999999804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57">
        <f ca="1">IF(OFFSET(TblMagic[[#This Row],[Active Alchemists Flame]],-1,0)&gt;0,TblConstr[[#This Row],[Tot Alc]]*alchemist_flame_invest,0)</f>
        <v>0</v>
      </c>
      <c r="BL85" s="142"/>
      <c r="BM8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5" s="142"/>
      <c r="BR8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5" s="142"/>
      <c r="BW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5" s="61">
        <f>TblImps[[#This Row],[Login]]</f>
        <v>0</v>
      </c>
      <c r="BY85" s="137"/>
      <c r="BZ85" s="293">
        <f ca="1">OFFSET(TblImps[[#This Row],[Real time]],-1,0)+1/24</f>
        <v>46183.374999999804</v>
      </c>
      <c r="CA85" s="294">
        <f ca="1">OFFSET(TblImps[[#This Row],[Servertime]],-1,0)+1/24</f>
        <v>46183.374999999804</v>
      </c>
      <c r="CB85" s="57"/>
      <c r="CC85" s="292"/>
      <c r="CD85" s="292"/>
    </row>
    <row r="86" spans="1:85"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46183.416666666468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57">
        <f ca="1">IF(OFFSET(TblMagic[[#This Row],[Active Alchemists Flame]],-1,0)&gt;0,TblConstr[[#This Row],[Tot Alc]]*alchemist_flame_invest,0)</f>
        <v>0</v>
      </c>
      <c r="BL86" s="142"/>
      <c r="BM8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6" s="142"/>
      <c r="BR8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6" s="142"/>
      <c r="BW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6" s="61">
        <f>TblImps[[#This Row],[Login]]</f>
        <v>0</v>
      </c>
      <c r="BY86" s="137"/>
      <c r="BZ86" s="293">
        <f ca="1">OFFSET(TblImps[[#This Row],[Real time]],-1,0)+1/24</f>
        <v>46183.416666666468</v>
      </c>
      <c r="CA86" s="294">
        <f ca="1">OFFSET(TblImps[[#This Row],[Servertime]],-1,0)+1/24</f>
        <v>46183.416666666468</v>
      </c>
      <c r="CB86" s="57"/>
      <c r="CC86" s="292"/>
      <c r="CD86" s="292"/>
    </row>
    <row r="87" spans="1:85"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46183.458333333132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57">
        <f ca="1">IF(OFFSET(TblMagic[[#This Row],[Active Alchemists Flame]],-1,0)&gt;0,TblConstr[[#This Row],[Tot Alc]]*alchemist_flame_invest,0)</f>
        <v>0</v>
      </c>
      <c r="BL87" s="142"/>
      <c r="BM8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7" s="142"/>
      <c r="BR8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7" s="142"/>
      <c r="BW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7" s="61">
        <f>TblImps[[#This Row],[Login]]</f>
        <v>0</v>
      </c>
      <c r="BY87" s="137"/>
      <c r="BZ87" s="293">
        <f ca="1">OFFSET(TblImps[[#This Row],[Real time]],-1,0)+1/24</f>
        <v>46183.458333333132</v>
      </c>
      <c r="CA87" s="294">
        <f ca="1">OFFSET(TblImps[[#This Row],[Servertime]],-1,0)+1/24</f>
        <v>46183.458333333132</v>
      </c>
      <c r="CB87" s="57"/>
      <c r="CC87" s="292"/>
      <c r="CD87" s="292"/>
    </row>
    <row r="88" spans="1:85"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46183.499999999796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57">
        <f ca="1">IF(OFFSET(TblMagic[[#This Row],[Active Alchemists Flame]],-1,0)&gt;0,TblConstr[[#This Row],[Tot Alc]]*alchemist_flame_invest,0)</f>
        <v>0</v>
      </c>
      <c r="BL88" s="142"/>
      <c r="BM8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8" s="142"/>
      <c r="BR8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8" s="142"/>
      <c r="BW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8" s="61">
        <f>TblImps[[#This Row],[Login]]</f>
        <v>0</v>
      </c>
      <c r="BY88" s="137"/>
      <c r="BZ88" s="293">
        <f ca="1">OFFSET(TblImps[[#This Row],[Real time]],-1,0)+1/24</f>
        <v>46183.499999999796</v>
      </c>
      <c r="CA88" s="294">
        <f ca="1">OFFSET(TblImps[[#This Row],[Servertime]],-1,0)+1/24</f>
        <v>46183.499999999796</v>
      </c>
      <c r="CB88" s="57"/>
      <c r="CC88" s="292"/>
      <c r="CD88" s="292"/>
    </row>
    <row r="89" spans="1:85"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46183.541666666461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57">
        <f ca="1">IF(OFFSET(TblMagic[[#This Row],[Active Alchemists Flame]],-1,0)&gt;0,TblConstr[[#This Row],[Tot Alc]]*alchemist_flame_invest,0)</f>
        <v>0</v>
      </c>
      <c r="BL89" s="142"/>
      <c r="BM8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8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8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8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89" s="142"/>
      <c r="BR8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8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8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8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89" s="142"/>
      <c r="BW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89" s="61">
        <f>TblImps[[#This Row],[Login]]</f>
        <v>0</v>
      </c>
      <c r="BY89" s="137"/>
      <c r="BZ89" s="293">
        <f ca="1">OFFSET(TblImps[[#This Row],[Real time]],-1,0)+1/24</f>
        <v>46183.541666666461</v>
      </c>
      <c r="CA89" s="294">
        <f ca="1">OFFSET(TblImps[[#This Row],[Servertime]],-1,0)+1/24</f>
        <v>46183.541666666461</v>
      </c>
      <c r="CB89" s="57"/>
      <c r="CC89" s="292"/>
      <c r="CD89" s="292"/>
      <c r="CE89" s="159"/>
    </row>
    <row r="90" spans="1:85"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46183.583333333125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57">
        <f ca="1">IF(OFFSET(TblMagic[[#This Row],[Active Alchemists Flame]],-1,0)&gt;0,TblConstr[[#This Row],[Tot Alc]]*alchemist_flame_invest,0)</f>
        <v>0</v>
      </c>
      <c r="BL90" s="142"/>
      <c r="BM9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0" s="142"/>
      <c r="BR9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0" s="142"/>
      <c r="BW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0" s="61">
        <f>TblImps[[#This Row],[Login]]</f>
        <v>0</v>
      </c>
      <c r="BY90" s="137"/>
      <c r="BZ90" s="293">
        <f ca="1">OFFSET(TblImps[[#This Row],[Real time]],-1,0)+1/24</f>
        <v>46183.583333333125</v>
      </c>
      <c r="CA90" s="294">
        <f ca="1">OFFSET(TblImps[[#This Row],[Servertime]],-1,0)+1/24</f>
        <v>46183.583333333125</v>
      </c>
      <c r="CB90" s="297"/>
      <c r="CC90" s="292"/>
      <c r="CD90" s="292"/>
      <c r="CG90" s="295"/>
    </row>
    <row r="91" spans="1:85"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46183.624999999789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57">
        <f ca="1">IF(OFFSET(TblMagic[[#This Row],[Active Alchemists Flame]],-1,0)&gt;0,TblConstr[[#This Row],[Tot Alc]]*alchemist_flame_invest,0)</f>
        <v>0</v>
      </c>
      <c r="BL91" s="142"/>
      <c r="BM9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1" s="142"/>
      <c r="BR9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1" s="142"/>
      <c r="BW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1" s="61">
        <f>TblImps[[#This Row],[Login]]</f>
        <v>0</v>
      </c>
      <c r="BY91" s="137"/>
      <c r="BZ91" s="293">
        <f ca="1">OFFSET(TblImps[[#This Row],[Real time]],-1,0)+1/24</f>
        <v>46183.624999999789</v>
      </c>
      <c r="CA91" s="294">
        <f ca="1">OFFSET(TblImps[[#This Row],[Servertime]],-1,0)+1/24</f>
        <v>46183.624999999789</v>
      </c>
      <c r="CB91" s="57"/>
      <c r="CC91" s="292"/>
      <c r="CD91" s="292"/>
      <c r="CG91" s="296"/>
    </row>
    <row r="92" spans="1:85"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46183.666666666453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57">
        <f ca="1">IF(OFFSET(TblMagic[[#This Row],[Active Alchemists Flame]],-1,0)&gt;0,TblConstr[[#This Row],[Tot Alc]]*alchemist_flame_invest,0)</f>
        <v>0</v>
      </c>
      <c r="BL92" s="142"/>
      <c r="BM9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2" s="142"/>
      <c r="BR9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2" s="142"/>
      <c r="BW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2" s="61">
        <f>TblImps[[#This Row],[Login]]</f>
        <v>0</v>
      </c>
      <c r="BY92" s="137"/>
      <c r="BZ92" s="293">
        <f ca="1">OFFSET(TblImps[[#This Row],[Real time]],-1,0)+1/24</f>
        <v>46183.666666666453</v>
      </c>
      <c r="CA92" s="294">
        <f ca="1">OFFSET(TblImps[[#This Row],[Servertime]],-1,0)+1/24</f>
        <v>46183.666666666453</v>
      </c>
      <c r="CB92" s="57"/>
      <c r="CC92" s="292"/>
      <c r="CD92" s="292"/>
      <c r="CG92" s="295"/>
    </row>
    <row r="93" spans="1:85"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46183.708333333117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57">
        <f ca="1">IF(OFFSET(TblMagic[[#This Row],[Active Alchemists Flame]],-1,0)&gt;0,TblConstr[[#This Row],[Tot Alc]]*alchemist_flame_invest,0)</f>
        <v>0</v>
      </c>
      <c r="BL93" s="142"/>
      <c r="BM9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3" s="142"/>
      <c r="BR9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3" s="142"/>
      <c r="BW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3" s="61">
        <f>TblImps[[#This Row],[Login]]</f>
        <v>0</v>
      </c>
      <c r="BY93" s="137"/>
      <c r="BZ93" s="293">
        <f ca="1">OFFSET(TblImps[[#This Row],[Real time]],-1,0)+1/24</f>
        <v>46183.708333333117</v>
      </c>
      <c r="CA93" s="294">
        <f ca="1">OFFSET(TblImps[[#This Row],[Servertime]],-1,0)+1/24</f>
        <v>46183.708333333117</v>
      </c>
      <c r="CB93" s="57"/>
      <c r="CC93" s="292"/>
      <c r="CD93" s="292"/>
      <c r="CG93" s="295"/>
    </row>
    <row r="94" spans="1:85"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46183.749999999782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57">
        <f ca="1">IF(OFFSET(TblMagic[[#This Row],[Active Alchemists Flame]],-1,0)&gt;0,TblConstr[[#This Row],[Tot Alc]]*alchemist_flame_invest,0)</f>
        <v>0</v>
      </c>
      <c r="BL94" s="142"/>
      <c r="BM9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4" s="142"/>
      <c r="BR9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4" s="142"/>
      <c r="BW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4" s="61">
        <f>TblImps[[#This Row],[Login]]</f>
        <v>0</v>
      </c>
      <c r="BY94" s="137"/>
      <c r="BZ94" s="293">
        <f ca="1">OFFSET(TblImps[[#This Row],[Real time]],-1,0)+1/24</f>
        <v>46183.749999999782</v>
      </c>
      <c r="CA94" s="294">
        <f ca="1">OFFSET(TblImps[[#This Row],[Servertime]],-1,0)+1/24</f>
        <v>46183.749999999782</v>
      </c>
      <c r="CB94" s="57"/>
      <c r="CC94" s="292"/>
      <c r="CD94" s="292"/>
    </row>
    <row r="95" spans="1:85"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46183.791666666446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57">
        <f ca="1">IF(OFFSET(TblMagic[[#This Row],[Active Alchemists Flame]],-1,0)&gt;0,TblConstr[[#This Row],[Tot Alc]]*alchemist_flame_invest,0)</f>
        <v>0</v>
      </c>
      <c r="BL95" s="142"/>
      <c r="BM9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5" s="142"/>
      <c r="BR9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5" s="142"/>
      <c r="BW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5" s="61">
        <f>TblImps[[#This Row],[Login]]</f>
        <v>0</v>
      </c>
      <c r="BY95" s="137"/>
      <c r="BZ95" s="293">
        <f ca="1">OFFSET(TblImps[[#This Row],[Real time]],-1,0)+1/24</f>
        <v>46183.791666666446</v>
      </c>
      <c r="CA95" s="294">
        <f ca="1">OFFSET(TblImps[[#This Row],[Servertime]],-1,0)+1/24</f>
        <v>46183.791666666446</v>
      </c>
      <c r="CB95" s="57"/>
      <c r="CC95" s="292"/>
      <c r="CD95" s="292"/>
    </row>
    <row r="96" spans="1:85"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46183.83333333311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57">
        <f ca="1">IF(OFFSET(TblMagic[[#This Row],[Active Alchemists Flame]],-1,0)&gt;0,TblConstr[[#This Row],[Tot Alc]]*alchemist_flame_invest,0)</f>
        <v>0</v>
      </c>
      <c r="BL96" s="142"/>
      <c r="BM9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6" s="142"/>
      <c r="BR9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6" s="142"/>
      <c r="BW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6" s="61">
        <f>TblImps[[#This Row],[Login]]</f>
        <v>0</v>
      </c>
      <c r="BY96" s="137"/>
      <c r="BZ96" s="293">
        <f ca="1">OFFSET(TblImps[[#This Row],[Real time]],-1,0)+1/24</f>
        <v>46183.83333333311</v>
      </c>
      <c r="CA96" s="294">
        <f ca="1">OFFSET(TblImps[[#This Row],[Servertime]],-1,0)+1/24</f>
        <v>46183.83333333311</v>
      </c>
      <c r="CB96" s="57"/>
      <c r="CC96" s="292"/>
      <c r="CD96" s="292"/>
    </row>
    <row r="97" spans="1:83"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46183.874999999774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57">
        <f ca="1">IF(OFFSET(TblMagic[[#This Row],[Active Alchemists Flame]],-1,0)&gt;0,TblConstr[[#This Row],[Tot Alc]]*alchemist_flame_invest,0)</f>
        <v>0</v>
      </c>
      <c r="BL97" s="142"/>
      <c r="BM9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7" s="142"/>
      <c r="BR9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7" s="142"/>
      <c r="BW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7" s="61">
        <f>TblImps[[#This Row],[Login]]</f>
        <v>0</v>
      </c>
      <c r="BY97" s="137"/>
      <c r="BZ97" s="293">
        <f ca="1">OFFSET(TblImps[[#This Row],[Real time]],-1,0)+1/24</f>
        <v>46183.874999999774</v>
      </c>
      <c r="CA97" s="294">
        <f ca="1">OFFSET(TblImps[[#This Row],[Servertime]],-1,0)+1/24</f>
        <v>46183.874999999774</v>
      </c>
      <c r="CB97" s="57"/>
      <c r="CC97" s="292"/>
      <c r="CD97" s="292"/>
    </row>
    <row r="98" spans="1:83"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46183.916666666439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57">
        <f ca="1">IF(OFFSET(TblMagic[[#This Row],[Active Alchemists Flame]],-1,0)&gt;0,TblConstr[[#This Row],[Tot Alc]]*alchemist_flame_invest,0)</f>
        <v>0</v>
      </c>
      <c r="BL98" s="142"/>
      <c r="BM9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8" s="142"/>
      <c r="BR9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8" s="142"/>
      <c r="BW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8" s="61">
        <f>TblImps[[#This Row],[Login]]</f>
        <v>0</v>
      </c>
      <c r="BY98" s="137"/>
      <c r="BZ98" s="293">
        <f ca="1">OFFSET(TblImps[[#This Row],[Real time]],-1,0)+1/24</f>
        <v>46183.916666666439</v>
      </c>
      <c r="CA98" s="294">
        <f ca="1">OFFSET(TblImps[[#This Row],[Servertime]],-1,0)+1/24</f>
        <v>46183.916666666439</v>
      </c>
      <c r="CB98" s="57"/>
      <c r="CC98" s="292"/>
      <c r="CD98" s="292"/>
    </row>
    <row r="99" spans="1:83"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46183.958333333103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57">
        <f ca="1">IF(OFFSET(TblMagic[[#This Row],[Active Alchemists Flame]],-1,0)&gt;0,TblConstr[[#This Row],[Tot Alc]]*alchemist_flame_invest,0)</f>
        <v>0</v>
      </c>
      <c r="BL99" s="142"/>
      <c r="BM9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9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9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9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99" s="142"/>
      <c r="BR9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9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9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9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99" s="142"/>
      <c r="BW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99" s="61">
        <f>TblImps[[#This Row],[Login]]</f>
        <v>0</v>
      </c>
      <c r="BY99" s="137"/>
      <c r="BZ99" s="293">
        <f ca="1">OFFSET(TblImps[[#This Row],[Real time]],-1,0)+1/24</f>
        <v>46183.958333333103</v>
      </c>
      <c r="CA99" s="294">
        <f ca="1">OFFSET(TblImps[[#This Row],[Servertime]],-1,0)+1/24</f>
        <v>46183.958333333103</v>
      </c>
      <c r="CB99" s="57"/>
      <c r="CC99" s="292"/>
      <c r="CD99" s="292"/>
    </row>
    <row r="100" spans="1:83"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46183.999999999767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57">
        <f ca="1">IF(OFFSET(TblMagic[[#This Row],[Active Alchemists Flame]],-1,0)&gt;0,TblConstr[[#This Row],[Tot Alc]]*alchemist_flame_invest,0)</f>
        <v>0</v>
      </c>
      <c r="BL100" s="142"/>
      <c r="BM10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0" s="142"/>
      <c r="BR10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0" s="142"/>
      <c r="BW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0" s="61">
        <f>TblImps[[#This Row],[Login]]</f>
        <v>0</v>
      </c>
      <c r="BY100" s="137"/>
      <c r="BZ100" s="293">
        <f ca="1">OFFSET(TblImps[[#This Row],[Real time]],-1,0)+1/24</f>
        <v>46183.999999999767</v>
      </c>
      <c r="CA100" s="294">
        <f ca="1">OFFSET(TblImps[[#This Row],[Servertime]],-1,0)+1/24</f>
        <v>46183.999999999767</v>
      </c>
      <c r="CB100" s="57"/>
      <c r="CC100" s="292"/>
      <c r="CD100" s="292"/>
    </row>
    <row r="101" spans="1:83"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46184.041666666431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57">
        <f ca="1">IF(OFFSET(TblMagic[[#This Row],[Active Alchemists Flame]],-1,0)&gt;0,TblConstr[[#This Row],[Tot Alc]]*alchemist_flame_invest,0)</f>
        <v>0</v>
      </c>
      <c r="BL101" s="142"/>
      <c r="BM10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1" s="142"/>
      <c r="BR10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1" s="142"/>
      <c r="BW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1" s="61">
        <f>TblImps[[#This Row],[Login]]</f>
        <v>0</v>
      </c>
      <c r="BY101" s="137"/>
      <c r="BZ101" s="293">
        <f ca="1">OFFSET(TblImps[[#This Row],[Real time]],-1,0)+1/24</f>
        <v>46184.041666666431</v>
      </c>
      <c r="CA101" s="294">
        <f ca="1">OFFSET(TblImps[[#This Row],[Servertime]],-1,0)+1/24</f>
        <v>46184.041666666431</v>
      </c>
      <c r="CB101" s="57"/>
      <c r="CC101" s="292"/>
      <c r="CD101" s="292"/>
    </row>
    <row r="102" spans="1:83"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46184.083333333096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57">
        <f ca="1">IF(OFFSET(TblMagic[[#This Row],[Active Alchemists Flame]],-1,0)&gt;0,TblConstr[[#This Row],[Tot Alc]]*alchemist_flame_invest,0)</f>
        <v>0</v>
      </c>
      <c r="BL102" s="142"/>
      <c r="BM10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2" s="142"/>
      <c r="BR10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2" s="142"/>
      <c r="BW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2" s="61">
        <f>TblImps[[#This Row],[Login]]</f>
        <v>0</v>
      </c>
      <c r="BY102" s="137"/>
      <c r="BZ102" s="293">
        <f ca="1">OFFSET(TblImps[[#This Row],[Real time]],-1,0)+1/24</f>
        <v>46184.083333333096</v>
      </c>
      <c r="CA102" s="294">
        <f ca="1">OFFSET(TblImps[[#This Row],[Servertime]],-1,0)+1/24</f>
        <v>46184.083333333096</v>
      </c>
      <c r="CB102" s="57"/>
      <c r="CC102" s="292"/>
      <c r="CD102" s="292"/>
      <c r="CE102" s="45" t="s">
        <v>4</v>
      </c>
    </row>
    <row r="103" spans="1:83"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46184.12499999976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57">
        <f ca="1">IF(OFFSET(TblMagic[[#This Row],[Active Alchemists Flame]],-1,0)&gt;0,TblConstr[[#This Row],[Tot Alc]]*alchemist_flame_invest,0)</f>
        <v>0</v>
      </c>
      <c r="BL103" s="142"/>
      <c r="BM10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3" s="142"/>
      <c r="BR10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3" s="142"/>
      <c r="BW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3" s="61">
        <f>TblImps[[#This Row],[Login]]</f>
        <v>0</v>
      </c>
      <c r="BY103" s="137"/>
      <c r="BZ103" s="293">
        <f ca="1">OFFSET(TblImps[[#This Row],[Real time]],-1,0)+1/24</f>
        <v>46184.12499999976</v>
      </c>
      <c r="CA103" s="294">
        <f ca="1">OFFSET(TblImps[[#This Row],[Servertime]],-1,0)+1/24</f>
        <v>46184.12499999976</v>
      </c>
      <c r="CB103" s="57"/>
      <c r="CC103" s="292"/>
      <c r="CD103" s="292"/>
      <c r="CE103" s="45" t="s">
        <v>7</v>
      </c>
    </row>
    <row r="104" spans="1:83"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46184.166666666424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57">
        <f ca="1">IF(OFFSET(TblMagic[[#This Row],[Active Alchemists Flame]],-1,0)&gt;0,TblConstr[[#This Row],[Tot Alc]]*alchemist_flame_invest,0)</f>
        <v>0</v>
      </c>
      <c r="BL104" s="142"/>
      <c r="BM10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4" s="142"/>
      <c r="BR10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4" s="142"/>
      <c r="BW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4" s="61">
        <f>TblImps[[#This Row],[Login]]</f>
        <v>0</v>
      </c>
      <c r="BY104" s="137"/>
      <c r="BZ104" s="293">
        <f ca="1">OFFSET(TblImps[[#This Row],[Real time]],-1,0)+1/24</f>
        <v>46184.166666666424</v>
      </c>
      <c r="CA104" s="294">
        <f ca="1">OFFSET(TblImps[[#This Row],[Servertime]],-1,0)+1/24</f>
        <v>46184.166666666424</v>
      </c>
      <c r="CB104" s="57"/>
      <c r="CC104" s="292"/>
      <c r="CD104" s="292"/>
      <c r="CE104" s="45" t="s">
        <v>3</v>
      </c>
    </row>
    <row r="105" spans="1:83"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46184.208333333088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57">
        <f ca="1">IF(OFFSET(TblMagic[[#This Row],[Active Alchemists Flame]],-1,0)&gt;0,TblConstr[[#This Row],[Tot Alc]]*alchemist_flame_invest,0)</f>
        <v>0</v>
      </c>
      <c r="BL105" s="142"/>
      <c r="BM10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5" s="142"/>
      <c r="BR10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5" s="142"/>
      <c r="BW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5" s="61">
        <f>TblImps[[#This Row],[Login]]</f>
        <v>0</v>
      </c>
      <c r="BY105" s="137"/>
      <c r="BZ105" s="293">
        <f ca="1">OFFSET(TblImps[[#This Row],[Real time]],-1,0)+1/24</f>
        <v>46184.208333333088</v>
      </c>
      <c r="CA105" s="294">
        <f ca="1">OFFSET(TblImps[[#This Row],[Servertime]],-1,0)+1/24</f>
        <v>46184.208333333088</v>
      </c>
      <c r="CB105" s="57"/>
      <c r="CC105" s="292"/>
      <c r="CD105" s="292"/>
      <c r="CE105" s="45" t="s">
        <v>2</v>
      </c>
    </row>
    <row r="106" spans="1:83"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46184.249999999753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57">
        <f ca="1">IF(OFFSET(TblMagic[[#This Row],[Active Alchemists Flame]],-1,0)&gt;0,TblConstr[[#This Row],[Tot Alc]]*alchemist_flame_invest,0)</f>
        <v>0</v>
      </c>
      <c r="BL106" s="142"/>
      <c r="BM10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6" s="142"/>
      <c r="BR10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6" s="142"/>
      <c r="BW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6" s="61">
        <f>TblImps[[#This Row],[Login]]</f>
        <v>0</v>
      </c>
      <c r="BY106" s="137"/>
      <c r="BZ106" s="293">
        <f ca="1">OFFSET(TblImps[[#This Row],[Real time]],-1,0)+1/24</f>
        <v>46184.249999999753</v>
      </c>
      <c r="CA106" s="294">
        <f ca="1">OFFSET(TblImps[[#This Row],[Servertime]],-1,0)+1/24</f>
        <v>46184.249999999753</v>
      </c>
      <c r="CB106" s="57"/>
      <c r="CC106" s="292"/>
      <c r="CD106" s="292"/>
    </row>
    <row r="107" spans="1:83"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46184.291666666417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57">
        <f ca="1">IF(OFFSET(TblMagic[[#This Row],[Active Alchemists Flame]],-1,0)&gt;0,TblConstr[[#This Row],[Tot Alc]]*alchemist_flame_invest,0)</f>
        <v>0</v>
      </c>
      <c r="BL107" s="142"/>
      <c r="BM10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7" s="142"/>
      <c r="BR10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7" s="142"/>
      <c r="BW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7" s="61">
        <f>TblImps[[#This Row],[Login]]</f>
        <v>0</v>
      </c>
      <c r="BY107" s="137"/>
      <c r="BZ107" s="293">
        <f ca="1">OFFSET(TblImps[[#This Row],[Real time]],-1,0)+1/24</f>
        <v>46184.291666666417</v>
      </c>
      <c r="CA107" s="294">
        <f ca="1">OFFSET(TblImps[[#This Row],[Servertime]],-1,0)+1/24</f>
        <v>46184.291666666417</v>
      </c>
      <c r="CB107" s="57"/>
      <c r="CC107" s="292"/>
      <c r="CD107" s="292"/>
      <c r="CE107" s="45" t="s">
        <v>208</v>
      </c>
    </row>
    <row r="108" spans="1:83"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46184.333333333081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57">
        <f ca="1">IF(OFFSET(TblMagic[[#This Row],[Active Alchemists Flame]],-1,0)&gt;0,TblConstr[[#This Row],[Tot Alc]]*alchemist_flame_invest,0)</f>
        <v>0</v>
      </c>
      <c r="BL108" s="142"/>
      <c r="BM10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8" s="142"/>
      <c r="BR10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8" s="142"/>
      <c r="BW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8" s="61">
        <f>TblImps[[#This Row],[Login]]</f>
        <v>0</v>
      </c>
      <c r="BY108" s="137"/>
      <c r="BZ108" s="293">
        <f ca="1">OFFSET(TblImps[[#This Row],[Real time]],-1,0)+1/24</f>
        <v>46184.333333333081</v>
      </c>
      <c r="CA108" s="294">
        <f ca="1">OFFSET(TblImps[[#This Row],[Servertime]],-1,0)+1/24</f>
        <v>46184.333333333081</v>
      </c>
      <c r="CB108" s="57"/>
      <c r="CC108" s="292"/>
      <c r="CD108" s="292"/>
      <c r="CE108" s="45" t="s">
        <v>210</v>
      </c>
    </row>
    <row r="109" spans="1:83"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46184.374999999745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57">
        <f ca="1">IF(OFFSET(TblMagic[[#This Row],[Active Alchemists Flame]],-1,0)&gt;0,TblConstr[[#This Row],[Tot Alc]]*alchemist_flame_invest,0)</f>
        <v>0</v>
      </c>
      <c r="BL109" s="142"/>
      <c r="BM10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0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0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0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09" s="142"/>
      <c r="BR10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0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0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0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09" s="142"/>
      <c r="BW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09" s="61">
        <f>TblImps[[#This Row],[Login]]</f>
        <v>0</v>
      </c>
      <c r="BY109" s="137"/>
      <c r="BZ109" s="293">
        <f ca="1">OFFSET(TblImps[[#This Row],[Real time]],-1,0)+1/24</f>
        <v>46184.374999999745</v>
      </c>
      <c r="CA109" s="294">
        <f ca="1">OFFSET(TblImps[[#This Row],[Servertime]],-1,0)+1/24</f>
        <v>46184.374999999745</v>
      </c>
      <c r="CB109" s="57"/>
      <c r="CC109" s="292"/>
      <c r="CD109" s="292"/>
      <c r="CE109" s="45" t="s">
        <v>211</v>
      </c>
    </row>
    <row r="110" spans="1:83"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46184.41666666641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57">
        <f ca="1">IF(OFFSET(TblMagic[[#This Row],[Active Alchemists Flame]],-1,0)&gt;0,TblConstr[[#This Row],[Tot Alc]]*alchemist_flame_invest,0)</f>
        <v>0</v>
      </c>
      <c r="BL110" s="142"/>
      <c r="BM11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0" s="142"/>
      <c r="BR11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0" s="142"/>
      <c r="BW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0" s="61">
        <f>TblImps[[#This Row],[Login]]</f>
        <v>0</v>
      </c>
      <c r="BY110" s="137"/>
      <c r="BZ110" s="293">
        <f ca="1">OFFSET(TblImps[[#This Row],[Real time]],-1,0)+1/24</f>
        <v>46184.41666666641</v>
      </c>
      <c r="CA110" s="294">
        <f ca="1">OFFSET(TblImps[[#This Row],[Servertime]],-1,0)+1/24</f>
        <v>46184.41666666641</v>
      </c>
      <c r="CB110" s="57"/>
      <c r="CC110" s="292"/>
      <c r="CD110" s="292"/>
      <c r="CE110" s="45" t="s">
        <v>212</v>
      </c>
    </row>
    <row r="111" spans="1:83"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46184.458333333074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57">
        <f ca="1">IF(OFFSET(TblMagic[[#This Row],[Active Alchemists Flame]],-1,0)&gt;0,TblConstr[[#This Row],[Tot Alc]]*alchemist_flame_invest,0)</f>
        <v>0</v>
      </c>
      <c r="BL111" s="142"/>
      <c r="BM11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1" s="142"/>
      <c r="BR11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1" s="142"/>
      <c r="BW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1" s="61">
        <f>TblImps[[#This Row],[Login]]</f>
        <v>0</v>
      </c>
      <c r="BY111" s="137"/>
      <c r="BZ111" s="293">
        <f ca="1">OFFSET(TblImps[[#This Row],[Real time]],-1,0)+1/24</f>
        <v>46184.458333333074</v>
      </c>
      <c r="CA111" s="294">
        <f ca="1">OFFSET(TblImps[[#This Row],[Servertime]],-1,0)+1/24</f>
        <v>46184.458333333074</v>
      </c>
      <c r="CB111" s="57"/>
      <c r="CC111" s="292"/>
      <c r="CD111" s="292"/>
      <c r="CE111" s="45" t="s">
        <v>213</v>
      </c>
    </row>
    <row r="112" spans="1:83"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46184.499999999738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57">
        <f ca="1">IF(OFFSET(TblMagic[[#This Row],[Active Alchemists Flame]],-1,0)&gt;0,TblConstr[[#This Row],[Tot Alc]]*alchemist_flame_invest,0)</f>
        <v>0</v>
      </c>
      <c r="BL112" s="142"/>
      <c r="BM11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2" s="142"/>
      <c r="BR11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2" s="142"/>
      <c r="BW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2" s="61">
        <f>TblImps[[#This Row],[Login]]</f>
        <v>0</v>
      </c>
      <c r="BY112" s="137"/>
      <c r="BZ112" s="293">
        <f ca="1">OFFSET(TblImps[[#This Row],[Real time]],-1,0)+1/24</f>
        <v>46184.499999999738</v>
      </c>
      <c r="CA112" s="294">
        <f ca="1">OFFSET(TblImps[[#This Row],[Servertime]],-1,0)+1/24</f>
        <v>46184.499999999738</v>
      </c>
      <c r="CB112" s="57"/>
      <c r="CC112" s="292"/>
      <c r="CD112" s="292"/>
      <c r="CE112" s="45" t="s">
        <v>214</v>
      </c>
    </row>
    <row r="113" spans="1:82"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46184.541666666402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57">
        <f ca="1">IF(OFFSET(TblMagic[[#This Row],[Active Alchemists Flame]],-1,0)&gt;0,TblConstr[[#This Row],[Tot Alc]]*alchemist_flame_invest,0)</f>
        <v>0</v>
      </c>
      <c r="BL113" s="142"/>
      <c r="BM11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3" s="142"/>
      <c r="BR11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3" s="142"/>
      <c r="BW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3" s="61">
        <f>TblImps[[#This Row],[Login]]</f>
        <v>0</v>
      </c>
      <c r="BY113" s="137"/>
      <c r="BZ113" s="293">
        <f ca="1">OFFSET(TblImps[[#This Row],[Real time]],-1,0)+1/24</f>
        <v>46184.541666666402</v>
      </c>
      <c r="CA113" s="294">
        <f ca="1">OFFSET(TblImps[[#This Row],[Servertime]],-1,0)+1/24</f>
        <v>46184.541666666402</v>
      </c>
      <c r="CB113" s="57"/>
      <c r="CC113" s="292"/>
      <c r="CD113" s="292"/>
    </row>
    <row r="114" spans="1:82"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46184.583333333067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57">
        <f ca="1">IF(OFFSET(TblMagic[[#This Row],[Active Alchemists Flame]],-1,0)&gt;0,TblConstr[[#This Row],[Tot Alc]]*alchemist_flame_invest,0)</f>
        <v>0</v>
      </c>
      <c r="BL114" s="142"/>
      <c r="BM11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4" s="142"/>
      <c r="BR11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4" s="142"/>
      <c r="BW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4" s="61">
        <f>TblImps[[#This Row],[Login]]</f>
        <v>0</v>
      </c>
      <c r="BY114" s="137"/>
      <c r="BZ114" s="293">
        <f ca="1">OFFSET(TblImps[[#This Row],[Real time]],-1,0)+1/24</f>
        <v>46184.583333333067</v>
      </c>
      <c r="CA114" s="294">
        <f ca="1">OFFSET(TblImps[[#This Row],[Servertime]],-1,0)+1/24</f>
        <v>46184.583333333067</v>
      </c>
      <c r="CB114" s="297"/>
      <c r="CC114" s="292"/>
      <c r="CD114" s="292"/>
    </row>
    <row r="115" spans="1:82"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46184.624999999731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57">
        <f ca="1">IF(OFFSET(TblMagic[[#This Row],[Active Alchemists Flame]],-1,0)&gt;0,TblConstr[[#This Row],[Tot Alc]]*alchemist_flame_invest,0)</f>
        <v>0</v>
      </c>
      <c r="BL115" s="142"/>
      <c r="BM11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5" s="142"/>
      <c r="BR11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5" s="142"/>
      <c r="BW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5" s="61">
        <f>TblImps[[#This Row],[Login]]</f>
        <v>0</v>
      </c>
      <c r="BY115" s="137"/>
      <c r="BZ115" s="293">
        <f ca="1">OFFSET(TblImps[[#This Row],[Real time]],-1,0)+1/24</f>
        <v>46184.624999999731</v>
      </c>
      <c r="CA115" s="294">
        <f ca="1">OFFSET(TblImps[[#This Row],[Servertime]],-1,0)+1/24</f>
        <v>46184.624999999731</v>
      </c>
      <c r="CB115" s="57"/>
      <c r="CC115" s="292"/>
      <c r="CD115" s="292"/>
    </row>
    <row r="116" spans="1:82"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46184.666666666395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57">
        <f ca="1">IF(OFFSET(TblMagic[[#This Row],[Active Alchemists Flame]],-1,0)&gt;0,TblConstr[[#This Row],[Tot Alc]]*alchemist_flame_invest,0)</f>
        <v>0</v>
      </c>
      <c r="BL116" s="142"/>
      <c r="BM11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6" s="142"/>
      <c r="BR11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6" s="142"/>
      <c r="BW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6" s="61">
        <f>TblImps[[#This Row],[Login]]</f>
        <v>0</v>
      </c>
      <c r="BY116" s="137"/>
      <c r="BZ116" s="293">
        <f ca="1">OFFSET(TblImps[[#This Row],[Real time]],-1,0)+1/24</f>
        <v>46184.666666666395</v>
      </c>
      <c r="CA116" s="294">
        <f ca="1">OFFSET(TblImps[[#This Row],[Servertime]],-1,0)+1/24</f>
        <v>46184.666666666395</v>
      </c>
      <c r="CB116" s="57"/>
      <c r="CC116" s="292"/>
      <c r="CD116" s="292"/>
    </row>
    <row r="117" spans="1:82"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46184.708333333059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57">
        <f ca="1">IF(OFFSET(TblMagic[[#This Row],[Active Alchemists Flame]],-1,0)&gt;0,TblConstr[[#This Row],[Tot Alc]]*alchemist_flame_invest,0)</f>
        <v>0</v>
      </c>
      <c r="BL117" s="142"/>
      <c r="BM11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7" s="142"/>
      <c r="BR11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7" s="142"/>
      <c r="BW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7" s="61">
        <f>TblImps[[#This Row],[Login]]</f>
        <v>0</v>
      </c>
      <c r="BY117" s="137"/>
      <c r="BZ117" s="293">
        <f ca="1">OFFSET(TblImps[[#This Row],[Real time]],-1,0)+1/24</f>
        <v>46184.708333333059</v>
      </c>
      <c r="CA117" s="294">
        <f ca="1">OFFSET(TblImps[[#This Row],[Servertime]],-1,0)+1/24</f>
        <v>46184.708333333059</v>
      </c>
      <c r="CB117" s="57"/>
      <c r="CC117" s="292"/>
      <c r="CD117" s="292"/>
    </row>
    <row r="118" spans="1:82"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46184.749999999724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57">
        <f ca="1">IF(OFFSET(TblMagic[[#This Row],[Active Alchemists Flame]],-1,0)&gt;0,TblConstr[[#This Row],[Tot Alc]]*alchemist_flame_invest,0)</f>
        <v>0</v>
      </c>
      <c r="BL118" s="142"/>
      <c r="BM11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8" s="142"/>
      <c r="BR11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8" s="142"/>
      <c r="BW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8" s="61">
        <f>TblImps[[#This Row],[Login]]</f>
        <v>0</v>
      </c>
      <c r="BY118" s="137"/>
      <c r="BZ118" s="293">
        <f ca="1">OFFSET(TblImps[[#This Row],[Real time]],-1,0)+1/24</f>
        <v>46184.749999999724</v>
      </c>
      <c r="CA118" s="294">
        <f ca="1">OFFSET(TblImps[[#This Row],[Servertime]],-1,0)+1/24</f>
        <v>46184.749999999724</v>
      </c>
      <c r="CB118" s="57"/>
      <c r="CC118" s="292"/>
      <c r="CD118" s="292"/>
    </row>
    <row r="119" spans="1:82"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46184.791666666388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57">
        <f ca="1">IF(OFFSET(TblMagic[[#This Row],[Active Alchemists Flame]],-1,0)&gt;0,TblConstr[[#This Row],[Tot Alc]]*alchemist_flame_invest,0)</f>
        <v>0</v>
      </c>
      <c r="BL119" s="142"/>
      <c r="BM11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1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1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1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19" s="142"/>
      <c r="BR11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1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1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1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19" s="142"/>
      <c r="BW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19" s="61">
        <f>TblImps[[#This Row],[Login]]</f>
        <v>0</v>
      </c>
      <c r="BY119" s="137"/>
      <c r="BZ119" s="293">
        <f ca="1">OFFSET(TblImps[[#This Row],[Real time]],-1,0)+1/24</f>
        <v>46184.791666666388</v>
      </c>
      <c r="CA119" s="294">
        <f ca="1">OFFSET(TblImps[[#This Row],[Servertime]],-1,0)+1/24</f>
        <v>46184.791666666388</v>
      </c>
      <c r="CB119" s="57"/>
      <c r="CC119" s="292"/>
      <c r="CD119" s="292"/>
    </row>
    <row r="120" spans="1:82"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46184.833333333052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57">
        <f ca="1">IF(OFFSET(TblMagic[[#This Row],[Active Alchemists Flame]],-1,0)&gt;0,TblConstr[[#This Row],[Tot Alc]]*alchemist_flame_invest,0)</f>
        <v>0</v>
      </c>
      <c r="BL120" s="142"/>
      <c r="BM12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0" s="142"/>
      <c r="BR12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0" s="142"/>
      <c r="BW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0" s="61">
        <f>TblImps[[#This Row],[Login]]</f>
        <v>0</v>
      </c>
      <c r="BY120" s="137"/>
      <c r="BZ120" s="293">
        <f ca="1">OFFSET(TblImps[[#This Row],[Real time]],-1,0)+1/24</f>
        <v>46184.833333333052</v>
      </c>
      <c r="CA120" s="294">
        <f ca="1">OFFSET(TblImps[[#This Row],[Servertime]],-1,0)+1/24</f>
        <v>46184.833333333052</v>
      </c>
      <c r="CB120" s="57"/>
      <c r="CC120" s="292"/>
      <c r="CD120" s="292"/>
    </row>
    <row r="121" spans="1:82"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46184.874999999716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57">
        <f ca="1">IF(OFFSET(TblMagic[[#This Row],[Active Alchemists Flame]],-1,0)&gt;0,TblConstr[[#This Row],[Tot Alc]]*alchemist_flame_invest,0)</f>
        <v>0</v>
      </c>
      <c r="BL121" s="142"/>
      <c r="BM12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1" s="142"/>
      <c r="BR12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1" s="142"/>
      <c r="BW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1" s="61">
        <f>TblImps[[#This Row],[Login]]</f>
        <v>0</v>
      </c>
      <c r="BY121" s="137"/>
      <c r="BZ121" s="293">
        <f ca="1">OFFSET(TblImps[[#This Row],[Real time]],-1,0)+1/24</f>
        <v>46184.874999999716</v>
      </c>
      <c r="CA121" s="294">
        <f ca="1">OFFSET(TblImps[[#This Row],[Servertime]],-1,0)+1/24</f>
        <v>46184.874999999716</v>
      </c>
      <c r="CB121" s="57"/>
      <c r="CC121" s="292"/>
      <c r="CD121" s="292"/>
    </row>
    <row r="122" spans="1:82"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46184.91666666638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57">
        <f ca="1">IF(OFFSET(TblMagic[[#This Row],[Active Alchemists Flame]],-1,0)&gt;0,TblConstr[[#This Row],[Tot Alc]]*alchemist_flame_invest,0)</f>
        <v>0</v>
      </c>
      <c r="BL122" s="142"/>
      <c r="BM12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2" s="142"/>
      <c r="BR12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2" s="142"/>
      <c r="BW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2" s="61">
        <f>TblImps[[#This Row],[Login]]</f>
        <v>0</v>
      </c>
      <c r="BY122" s="137"/>
      <c r="BZ122" s="293">
        <f ca="1">OFFSET(TblImps[[#This Row],[Real time]],-1,0)+1/24</f>
        <v>46184.91666666638</v>
      </c>
      <c r="CA122" s="294">
        <f ca="1">OFFSET(TblImps[[#This Row],[Servertime]],-1,0)+1/24</f>
        <v>46184.91666666638</v>
      </c>
      <c r="CB122" s="57"/>
      <c r="CC122" s="292"/>
      <c r="CD122" s="292"/>
    </row>
    <row r="123" spans="1:82"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46184.958333333045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57">
        <f ca="1">IF(OFFSET(TblMagic[[#This Row],[Active Alchemists Flame]],-1,0)&gt;0,TblConstr[[#This Row],[Tot Alc]]*alchemist_flame_invest,0)</f>
        <v>0</v>
      </c>
      <c r="BL123" s="142"/>
      <c r="BM12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3" s="142"/>
      <c r="BR12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3" s="142"/>
      <c r="BW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3" s="61">
        <f>TblImps[[#This Row],[Login]]</f>
        <v>0</v>
      </c>
      <c r="BY123" s="137"/>
      <c r="BZ123" s="293">
        <f ca="1">OFFSET(TblImps[[#This Row],[Real time]],-1,0)+1/24</f>
        <v>46184.958333333045</v>
      </c>
      <c r="CA123" s="294">
        <f ca="1">OFFSET(TblImps[[#This Row],[Servertime]],-1,0)+1/24</f>
        <v>46184.958333333045</v>
      </c>
      <c r="CB123" s="57"/>
      <c r="CC123" s="292"/>
      <c r="CD123" s="292"/>
    </row>
    <row r="124" spans="1:82"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46184.999999999709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57">
        <f ca="1">IF(OFFSET(TblMagic[[#This Row],[Active Alchemists Flame]],-1,0)&gt;0,TblConstr[[#This Row],[Tot Alc]]*alchemist_flame_invest,0)</f>
        <v>0</v>
      </c>
      <c r="BL124" s="142"/>
      <c r="BM12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4" s="142"/>
      <c r="BR12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4" s="142"/>
      <c r="BW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4" s="61">
        <f>TblImps[[#This Row],[Login]]</f>
        <v>0</v>
      </c>
      <c r="BY124" s="137"/>
      <c r="BZ124" s="293">
        <f ca="1">OFFSET(TblImps[[#This Row],[Real time]],-1,0)+1/24</f>
        <v>46184.999999999709</v>
      </c>
      <c r="CA124" s="294">
        <f ca="1">OFFSET(TblImps[[#This Row],[Servertime]],-1,0)+1/24</f>
        <v>46184.999999999709</v>
      </c>
      <c r="CB124" s="57"/>
      <c r="CC124" s="292"/>
      <c r="CD124" s="292"/>
    </row>
    <row r="125" spans="1:82"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46185.041666666373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57">
        <f ca="1">IF(OFFSET(TblMagic[[#This Row],[Active Alchemists Flame]],-1,0)&gt;0,TblConstr[[#This Row],[Tot Alc]]*alchemist_flame_invest,0)</f>
        <v>0</v>
      </c>
      <c r="BL125" s="142"/>
      <c r="BM12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5" s="142"/>
      <c r="BR12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5" s="142"/>
      <c r="BW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5" s="61">
        <f>TblImps[[#This Row],[Login]]</f>
        <v>0</v>
      </c>
      <c r="BY125" s="137"/>
      <c r="BZ125" s="293">
        <f ca="1">OFFSET(TblImps[[#This Row],[Real time]],-1,0)+1/24</f>
        <v>46185.041666666373</v>
      </c>
      <c r="CA125" s="294">
        <f ca="1">OFFSET(TblImps[[#This Row],[Servertime]],-1,0)+1/24</f>
        <v>46185.041666666373</v>
      </c>
      <c r="CB125" s="57"/>
      <c r="CC125" s="292"/>
      <c r="CD125" s="292"/>
    </row>
    <row r="126" spans="1:82"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46185.083333333037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57">
        <f ca="1">IF(OFFSET(TblMagic[[#This Row],[Active Alchemists Flame]],-1,0)&gt;0,TblConstr[[#This Row],[Tot Alc]]*alchemist_flame_invest,0)</f>
        <v>0</v>
      </c>
      <c r="BL126" s="142"/>
      <c r="BM12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6" s="142"/>
      <c r="BR12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6" s="142"/>
      <c r="BW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6" s="61">
        <f>TblImps[[#This Row],[Login]]</f>
        <v>0</v>
      </c>
      <c r="BY126" s="137"/>
      <c r="BZ126" s="293">
        <f ca="1">OFFSET(TblImps[[#This Row],[Real time]],-1,0)+1/24</f>
        <v>46185.083333333037</v>
      </c>
      <c r="CA126" s="294">
        <f ca="1">OFFSET(TblImps[[#This Row],[Servertime]],-1,0)+1/24</f>
        <v>46185.083333333037</v>
      </c>
      <c r="CB126" s="57"/>
      <c r="CC126" s="292"/>
      <c r="CD126" s="292"/>
    </row>
    <row r="127" spans="1:82"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46185.124999999702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57">
        <f ca="1">IF(OFFSET(TblMagic[[#This Row],[Active Alchemists Flame]],-1,0)&gt;0,TblConstr[[#This Row],[Tot Alc]]*alchemist_flame_invest,0)</f>
        <v>0</v>
      </c>
      <c r="BL127" s="142"/>
      <c r="BM127"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7"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7"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7"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7" s="142"/>
      <c r="BR127"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7"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7"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7"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7" s="142"/>
      <c r="BW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7" s="61">
        <f>TblImps[[#This Row],[Login]]</f>
        <v>0</v>
      </c>
      <c r="BY127" s="137"/>
      <c r="BZ127" s="293">
        <f ca="1">OFFSET(TblImps[[#This Row],[Real time]],-1,0)+1/24</f>
        <v>46185.124999999702</v>
      </c>
      <c r="CA127" s="294">
        <f ca="1">OFFSET(TblImps[[#This Row],[Servertime]],-1,0)+1/24</f>
        <v>46185.124999999702</v>
      </c>
      <c r="CB127" s="57"/>
      <c r="CC127" s="292"/>
      <c r="CD127" s="292"/>
    </row>
    <row r="128" spans="1:82"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46185.166666666366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57">
        <f ca="1">IF(OFFSET(TblMagic[[#This Row],[Active Alchemists Flame]],-1,0)&gt;0,TblConstr[[#This Row],[Tot Alc]]*alchemist_flame_invest,0)</f>
        <v>0</v>
      </c>
      <c r="BL128" s="142"/>
      <c r="BM128"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8"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8"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8"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8" s="142"/>
      <c r="BR128"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8"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8"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8"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8" s="142"/>
      <c r="BW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8" s="61">
        <f>TblImps[[#This Row],[Login]]</f>
        <v>0</v>
      </c>
      <c r="BY128" s="137"/>
      <c r="BZ128" s="293">
        <f ca="1">OFFSET(TblImps[[#This Row],[Real time]],-1,0)+1/24</f>
        <v>46185.166666666366</v>
      </c>
      <c r="CA128" s="294">
        <f ca="1">OFFSET(TblImps[[#This Row],[Servertime]],-1,0)+1/24</f>
        <v>46185.166666666366</v>
      </c>
      <c r="CB128" s="57"/>
      <c r="CC128" s="292"/>
      <c r="CD128" s="292"/>
    </row>
    <row r="129" spans="1:82"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46185.20833333303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57">
        <f ca="1">IF(OFFSET(TblMagic[[#This Row],[Active Alchemists Flame]],-1,0)&gt;0,TblConstr[[#This Row],[Tot Alc]]*alchemist_flame_invest,0)</f>
        <v>0</v>
      </c>
      <c r="BL129" s="142"/>
      <c r="BM129"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29"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29"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29"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29" s="142"/>
      <c r="BR129"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29"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29"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29"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29" s="142"/>
      <c r="BW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29" s="61">
        <f>TblImps[[#This Row],[Login]]</f>
        <v>0</v>
      </c>
      <c r="BY129" s="137"/>
      <c r="BZ129" s="293">
        <f ca="1">OFFSET(TblImps[[#This Row],[Real time]],-1,0)+1/24</f>
        <v>46185.20833333303</v>
      </c>
      <c r="CA129" s="294">
        <f ca="1">OFFSET(TblImps[[#This Row],[Servertime]],-1,0)+1/24</f>
        <v>46185.20833333303</v>
      </c>
      <c r="CB129" s="57"/>
      <c r="CC129" s="292"/>
      <c r="CD129" s="292"/>
    </row>
    <row r="130" spans="1:82"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46185.249999999694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57">
        <f ca="1">IF(OFFSET(TblMagic[[#This Row],[Active Alchemists Flame]],-1,0)&gt;0,TblConstr[[#This Row],[Tot Alc]]*alchemist_flame_invest,0)</f>
        <v>0</v>
      </c>
      <c r="BL130" s="142"/>
      <c r="BM130"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0"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0"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0"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0" s="142"/>
      <c r="BR130"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0"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0"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0"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0" s="142"/>
      <c r="BW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0" s="61">
        <f>TblImps[[#This Row],[Login]]</f>
        <v>0</v>
      </c>
      <c r="BY130" s="137"/>
      <c r="BZ130" s="293">
        <f ca="1">OFFSET(TblImps[[#This Row],[Real time]],-1,0)+1/24</f>
        <v>46185.249999999694</v>
      </c>
      <c r="CA130" s="294">
        <f ca="1">OFFSET(TblImps[[#This Row],[Servertime]],-1,0)+1/24</f>
        <v>46185.249999999694</v>
      </c>
      <c r="CB130" s="57"/>
      <c r="CC130" s="292"/>
      <c r="CD130" s="292"/>
    </row>
    <row r="131" spans="1:82"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46185.291666666359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57">
        <f ca="1">IF(OFFSET(TblMagic[[#This Row],[Active Alchemists Flame]],-1,0)&gt;0,TblConstr[[#This Row],[Tot Alc]]*alchemist_flame_invest,0)</f>
        <v>0</v>
      </c>
      <c r="BL131" s="142"/>
      <c r="BM131"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1"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1"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1"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1" s="142"/>
      <c r="BR131"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1"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1"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1"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1" s="142"/>
      <c r="BW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1" s="61">
        <f>TblImps[[#This Row],[Login]]</f>
        <v>0</v>
      </c>
      <c r="BY131" s="137"/>
      <c r="BZ131" s="293">
        <f ca="1">OFFSET(TblImps[[#This Row],[Real time]],-1,0)+1/24</f>
        <v>46185.291666666359</v>
      </c>
      <c r="CA131" s="294">
        <f ca="1">OFFSET(TblImps[[#This Row],[Servertime]],-1,0)+1/24</f>
        <v>46185.291666666359</v>
      </c>
      <c r="CB131" s="57"/>
      <c r="CC131" s="292"/>
      <c r="CD131" s="292"/>
    </row>
    <row r="132" spans="1:82"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46185.333333333023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57">
        <f ca="1">IF(OFFSET(TblMagic[[#This Row],[Active Alchemists Flame]],-1,0)&gt;0,TblConstr[[#This Row],[Tot Alc]]*alchemist_flame_invest,0)</f>
        <v>0</v>
      </c>
      <c r="BL132" s="142"/>
      <c r="BM132"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2"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2"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2"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2" s="142"/>
      <c r="BR132"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2"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2"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2"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2" s="142"/>
      <c r="BW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2" s="61">
        <f>TblImps[[#This Row],[Login]]</f>
        <v>0</v>
      </c>
      <c r="BY132" s="137"/>
      <c r="BZ132" s="293">
        <f ca="1">OFFSET(TblImps[[#This Row],[Real time]],-1,0)+1/24</f>
        <v>46185.333333333023</v>
      </c>
      <c r="CA132" s="294">
        <f ca="1">OFFSET(TblImps[[#This Row],[Servertime]],-1,0)+1/24</f>
        <v>46185.333333333023</v>
      </c>
      <c r="CB132" s="57"/>
      <c r="CC132" s="292"/>
      <c r="CD132" s="292"/>
    </row>
    <row r="133" spans="1:82"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46185.374999999687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57">
        <f ca="1">IF(OFFSET(TblMagic[[#This Row],[Active Alchemists Flame]],-1,0)&gt;0,TblConstr[[#This Row],[Tot Alc]]*alchemist_flame_invest,0)</f>
        <v>0</v>
      </c>
      <c r="BL133" s="142"/>
      <c r="BM133"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3"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3"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3"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3" s="142"/>
      <c r="BR133"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3"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3"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3"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3" s="142"/>
      <c r="BW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3" s="61">
        <f>TblImps[[#This Row],[Login]]</f>
        <v>0</v>
      </c>
      <c r="BY133" s="137"/>
      <c r="BZ133" s="293">
        <f ca="1">OFFSET(TblImps[[#This Row],[Real time]],-1,0)+1/24</f>
        <v>46185.374999999687</v>
      </c>
      <c r="CA133" s="294">
        <f ca="1">OFFSET(TblImps[[#This Row],[Servertime]],-1,0)+1/24</f>
        <v>46185.374999999687</v>
      </c>
      <c r="CB133" s="57"/>
      <c r="CC133" s="292"/>
      <c r="CD133" s="292"/>
    </row>
    <row r="134" spans="1:82"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46185.416666666351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57">
        <f ca="1">IF(OFFSET(TblMagic[[#This Row],[Active Alchemists Flame]],-1,0)&gt;0,TblConstr[[#This Row],[Tot Alc]]*alchemist_flame_invest,0)</f>
        <v>0</v>
      </c>
      <c r="BL134" s="142"/>
      <c r="BM134"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4"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4"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4"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4" s="142"/>
      <c r="BR134"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4"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4"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4"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4" s="142"/>
      <c r="BW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4" s="61">
        <f>TblImps[[#This Row],[Login]]</f>
        <v>0</v>
      </c>
      <c r="BY134" s="137"/>
      <c r="BZ134" s="293">
        <f ca="1">OFFSET(TblImps[[#This Row],[Real time]],-1,0)+1/24</f>
        <v>46185.416666666351</v>
      </c>
      <c r="CA134" s="294">
        <f ca="1">OFFSET(TblImps[[#This Row],[Servertime]],-1,0)+1/24</f>
        <v>46185.416666666351</v>
      </c>
      <c r="CB134" s="57"/>
      <c r="CC134" s="292"/>
      <c r="CD134" s="292"/>
    </row>
    <row r="135" spans="1:82"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46185.458333333016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57">
        <f ca="1">IF(OFFSET(TblMagic[[#This Row],[Active Alchemists Flame]],-1,0)&gt;0,TblConstr[[#This Row],[Tot Alc]]*alchemist_flame_invest,0)</f>
        <v>0</v>
      </c>
      <c r="BL135" s="142"/>
      <c r="BM135"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5"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5"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5"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5" s="142"/>
      <c r="BR135"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5"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5"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5"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5" s="142"/>
      <c r="BW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5" s="61">
        <f>TblImps[[#This Row],[Login]]</f>
        <v>0</v>
      </c>
      <c r="BY135" s="137"/>
      <c r="BZ135" s="293">
        <f ca="1">OFFSET(TblImps[[#This Row],[Real time]],-1,0)+1/24</f>
        <v>46185.458333333016</v>
      </c>
      <c r="CA135" s="294">
        <f ca="1">OFFSET(TblImps[[#This Row],[Servertime]],-1,0)+1/24</f>
        <v>46185.458333333016</v>
      </c>
      <c r="CB135" s="57"/>
      <c r="CC135" s="292"/>
      <c r="CD135" s="292"/>
    </row>
    <row r="136" spans="1:82"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46185.49999999968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57">
        <f ca="1">IF(OFFSET(TblMagic[[#This Row],[Active Alchemists Flame]],-1,0)&gt;0,TblConstr[[#This Row],[Tot Alc]]*alchemist_flame_invest,0)</f>
        <v>0</v>
      </c>
      <c r="BL136" s="142"/>
      <c r="BM136" s="57">
        <f>IF(TblImps[[#This Row],[Resource]]=BM$2,IF(TblImps[[#This Row],[Part]]=$AC$2,TblImps[[#This Row],[Amount]]*plat_invest)) + IF(TblImps[[#This Row],[Resource 2]]=BM$2,IF(TblImps[[#This Row],[Part 2]]=$AC$2,TblImps[[#This Row],[Amount 2]]*plat_invest)) + IF(TblImps[[#This Row],[Resource 3]]=BM$2,IF(TblImps[[#This Row],[Part 3]]=$AC$2,TblImps[[#This Row],[Amount 3]]*plat_invest))</f>
        <v>0</v>
      </c>
      <c r="BN136" s="57">
        <f>IF(TblImps[[#This Row],[Resource]]=BN$2,IF(TblImps[[#This Row],[Part]]=$AC$2,TblImps[[#This Row],[Amount]]*lumber_invest)) + IF(TblImps[[#This Row],[Resource 2]]=BN$2,IF(TblImps[[#This Row],[Part 2]]=$AC$2,TblImps[[#This Row],[Amount 2]]*lumber_invest)) + IF(TblImps[[#This Row],[Resource 3]]=BN$2,IF(TblImps[[#This Row],[Part 3]]=$AC$2,TblImps[[#This Row],[Amount 3]]*lumber_invest))</f>
        <v>0</v>
      </c>
      <c r="BO136" s="57">
        <f>IF(TblImps[[#This Row],[Resource]]=BO$2,IF(TblImps[[#This Row],[Part]]=$AC$2,TblImps[[#This Row],[Amount]]*ore_invest)) + IF(TblImps[[#This Row],[Resource 2]]=BO$2,IF(TblImps[[#This Row],[Part 2]]=$AC$2,TblImps[[#This Row],[Amount 2]]*ore_invest)) + IF(TblImps[[#This Row],[Resource 3]]=BO$2,IF(TblImps[[#This Row],[Part 3]]=$AC$2,TblImps[[#This Row],[Amount 3]]*ore_invest))</f>
        <v>0</v>
      </c>
      <c r="BP136" s="57">
        <f>IF(TblImps[[#This Row],[Resource]]=BP$2,IF(TblImps[[#This Row],[Part]]=$AC$2,TblImps[[#This Row],[Amount]]*gem_invest)) + IF(TblImps[[#This Row],[Resource 2]]=BP$2,IF(TblImps[[#This Row],[Part 2]]=$AC$2,TblImps[[#This Row],[Amount 2]]*gem_invest)) + IF(TblImps[[#This Row],[Resource 3]]=BP$2,IF(TblImps[[#This Row],[Part 3]]=$AC$2,TblImps[[#This Row],[Amount 3]]*gem_invest))</f>
        <v>0</v>
      </c>
      <c r="BQ136" s="142"/>
      <c r="BR136" s="57">
        <f>IF(TblImps[[#This Row],[Resource]]=BR$2,IF(TblImps[[#This Row],[Part]]=$AD$2,TblImps[[#This Row],[Amount]]*plat_invest)) + IF(TblImps[[#This Row],[Resource 2]]=BR$2,IF(TblImps[[#This Row],[Part 2]]=$AD$2,TblImps[[#This Row],[Amount 2]]*plat_invest)) + IF(TblImps[[#This Row],[Resource 3]]=BR$2,IF(TblImps[[#This Row],[Part 3]]=$AD$2,TblImps[[#This Row],[Amount 3]]*plat_invest))</f>
        <v>0</v>
      </c>
      <c r="BS136" s="57">
        <f>IF(TblImps[[#This Row],[Resource]]=BS$2,IF(TblImps[[#This Row],[Part]]=$AD$2,TblImps[[#This Row],[Amount]]*lumber_invest)) + IF(TblImps[[#This Row],[Resource 2]]=BS$2,IF(TblImps[[#This Row],[Part 2]]=$AD$2,TblImps[[#This Row],[Amount 2]]*lumber_invest)) + IF(TblImps[[#This Row],[Resource 3]]=BS$2,IF(TblImps[[#This Row],[Part 3]]=$AD$2,TblImps[[#This Row],[Amount 3]]*lumber_invest))</f>
        <v>0</v>
      </c>
      <c r="BT136" s="57">
        <f>IF(TblImps[[#This Row],[Resource]]=BT$2,IF(TblImps[[#This Row],[Part]]=$AD$2,TblImps[[#This Row],[Amount]]*ore_invest)) + IF(TblImps[[#This Row],[Resource 2]]=BT$2,IF(TblImps[[#This Row],[Part 2]]=$AD$2,TblImps[[#This Row],[Amount 2]]*ore_invest)) + IF(TblImps[[#This Row],[Resource 3]]=BT$2,IF(TblImps[[#This Row],[Part 3]]=$AD$2,TblImps[[#This Row],[Amount 3]]*ore_invest))</f>
        <v>0</v>
      </c>
      <c r="BU136" s="57">
        <f>IF(TblImps[[#This Row],[Resource]]=BU$2,IF(TblImps[[#This Row],[Part]]=$AD$2,TblImps[[#This Row],[Amount]]*gem_invest)) + IF(TblImps[[#This Row],[Resource 2]]=BU$2,IF(TblImps[[#This Row],[Part 2]]=$AD$2,TblImps[[#This Row],[Amount 2]]*gem_invest)) + IF(TblImps[[#This Row],[Resource 3]]=BU$2,IF(TblImps[[#This Row],[Part 3]]=$AD$2,TblImps[[#This Row],[Amount 3]]*gem_invest))</f>
        <v>0</v>
      </c>
      <c r="BV136" s="142"/>
      <c r="BW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X136" s="61">
        <f>TblImps[[#This Row],[Login]]</f>
        <v>0</v>
      </c>
      <c r="BY136" s="137"/>
      <c r="BZ136" s="293">
        <f ca="1">OFFSET(TblImps[[#This Row],[Real time]],-1,0)+1/24</f>
        <v>46185.49999999968</v>
      </c>
      <c r="CA136" s="294">
        <f ca="1">OFFSET(TblImps[[#This Row],[Servertime]],-1,0)+1/24</f>
        <v>46185.49999999968</v>
      </c>
      <c r="CB136" s="57"/>
      <c r="CC136" s="292"/>
      <c r="CD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M1:BO1"/>
    <mergeCell ref="BR1:BT1"/>
    <mergeCell ref="B1269:C1269"/>
    <mergeCell ref="AR1:AT1"/>
    <mergeCell ref="AW1:AY1"/>
    <mergeCell ref="AM1:AN1"/>
    <mergeCell ref="AF1:AG1"/>
  </mergeCells>
  <phoneticPr fontId="0" type="noConversion"/>
  <conditionalFormatting sqref="IW29207:IW65010 CE1271:IW60115 A1271:CD60158 A137:XFD1268">
    <cfRule type="expression" dxfId="134" priority="8" stopIfTrue="1">
      <formula>ROW()-2=#REF!</formula>
    </cfRule>
  </conditionalFormatting>
  <conditionalFormatting sqref="A1269:CD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W76">
    <cfRule type="expression" dxfId="131" priority="20" stopIfTrue="1">
      <formula>ISERROR(BW76)</formula>
    </cfRule>
  </conditionalFormatting>
  <conditionalFormatting sqref="A4:CA136">
    <cfRule type="expression" dxfId="130" priority="1" stopIfTrue="1">
      <formula>ROW()-3=$B$1270</formula>
    </cfRule>
    <cfRule type="expression" dxfId="129" priority="2" stopIfTrue="1">
      <formula>OR(ROW()-3=$B$1270,A4&lt;0)</formula>
    </cfRule>
    <cfRule type="expression" dxfId="128" priority="7">
      <formula>$K4=37</formula>
    </cfRule>
    <cfRule type="expression" dxfId="127" priority="12">
      <formula>ROUND(($K4-1)/12,0)=INT($K4-1)/12</formula>
    </cfRule>
  </conditionalFormatting>
  <conditionalFormatting sqref="BW4:BW136">
    <cfRule type="expression" dxfId="126" priority="15" stopIfTrue="1">
      <formula>AND(ROW()-3=$B$1270,ISERROR(BW4))</formula>
    </cfRule>
    <cfRule type="expression" dxfId="125" priority="17" stopIfTrue="1">
      <formula>ISERROR(BW4)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6"/>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2.75</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87"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F88" s="45">
        <v>25</v>
      </c>
      <c r="G88" s="45" t="s">
        <v>1165</v>
      </c>
      <c r="L88" s="45" t="s">
        <v>564</v>
      </c>
      <c r="M88" s="407">
        <v>-2.5000000000000001E-2</v>
      </c>
      <c r="N88" s="45" t="s">
        <v>641</v>
      </c>
      <c r="S88" s="108" t="s">
        <v>697</v>
      </c>
      <c r="T88" s="108"/>
      <c r="U88" s="157"/>
    </row>
    <row r="89" spans="1:23" x14ac:dyDescent="0.2">
      <c r="A89" s="303" t="s">
        <v>424</v>
      </c>
      <c r="B89" s="45">
        <v>5</v>
      </c>
      <c r="C89" s="45" t="str">
        <f>C87</f>
        <v>* Landsize</v>
      </c>
      <c r="D89" s="156"/>
      <c r="F89" s="118">
        <v>0.05</v>
      </c>
      <c r="G89" s="45" t="s">
        <v>31</v>
      </c>
      <c r="M89"/>
      <c r="S89" s="108"/>
      <c r="T89" s="108"/>
    </row>
    <row r="90" spans="1:23" x14ac:dyDescent="0.2">
      <c r="A90" s="303" t="s">
        <v>1069</v>
      </c>
      <c r="B90" s="45">
        <v>5</v>
      </c>
      <c r="C90" s="45" t="str">
        <f>C89</f>
        <v>* Landsize</v>
      </c>
      <c r="D90" s="118">
        <v>0.01</v>
      </c>
      <c r="E90" s="45" t="s">
        <v>357</v>
      </c>
      <c r="F90" s="156">
        <v>0.1</v>
      </c>
      <c r="G90" s="45" t="s">
        <v>1071</v>
      </c>
      <c r="L90" s="45" t="s">
        <v>566</v>
      </c>
      <c r="M90" s="2">
        <v>0.05</v>
      </c>
      <c r="N90" s="45" t="s">
        <v>644</v>
      </c>
      <c r="S90" s="108" t="s">
        <v>698</v>
      </c>
      <c r="T90" s="108"/>
    </row>
    <row r="91" spans="1:23" x14ac:dyDescent="0.2">
      <c r="A91" s="303" t="s">
        <v>1076</v>
      </c>
      <c r="B91" s="45">
        <v>5</v>
      </c>
      <c r="C91" s="45" t="str">
        <f>C90</f>
        <v>* Landsize</v>
      </c>
      <c r="F91" s="156">
        <v>0.15</v>
      </c>
      <c r="G91" s="45" t="s">
        <v>106</v>
      </c>
      <c r="L91" s="45" t="s">
        <v>568</v>
      </c>
      <c r="M91" s="407">
        <v>2.5000000000000001E-2</v>
      </c>
      <c r="N91" s="45" t="s">
        <v>646</v>
      </c>
      <c r="S91" s="108" t="s">
        <v>699</v>
      </c>
      <c r="T91" s="108"/>
      <c r="U91" s="157"/>
    </row>
    <row r="92" spans="1:23" x14ac:dyDescent="0.2">
      <c r="A92" s="303" t="s">
        <v>1136</v>
      </c>
      <c r="B92" s="45">
        <v>5</v>
      </c>
      <c r="C92" s="45" t="str">
        <f>C91</f>
        <v>* Landsize</v>
      </c>
      <c r="F92" s="156">
        <v>-0.05</v>
      </c>
      <c r="G92" s="45" t="s">
        <v>106</v>
      </c>
      <c r="L92" s="45" t="s">
        <v>570</v>
      </c>
      <c r="M92" s="407">
        <v>7.4999999999999997E-2</v>
      </c>
      <c r="N92" s="45" t="s">
        <v>647</v>
      </c>
      <c r="O92" s="118">
        <v>0.25</v>
      </c>
      <c r="P92" s="45" t="s">
        <v>648</v>
      </c>
      <c r="S92" s="108" t="s">
        <v>700</v>
      </c>
      <c r="T92" s="108"/>
      <c r="U92" s="157"/>
      <c r="W92" s="156"/>
    </row>
    <row r="93" spans="1:23" x14ac:dyDescent="0.2">
      <c r="F93" s="156">
        <v>0</v>
      </c>
      <c r="G93" s="45" t="s">
        <v>1137</v>
      </c>
      <c r="L93" s="45" t="s">
        <v>571</v>
      </c>
      <c r="M93" s="407">
        <v>0.1</v>
      </c>
      <c r="N93" s="45" t="s">
        <v>631</v>
      </c>
      <c r="O93" s="156">
        <v>0.05</v>
      </c>
      <c r="P93" s="45" t="s">
        <v>649</v>
      </c>
      <c r="S93" s="108" t="s">
        <v>701</v>
      </c>
      <c r="T93" s="108"/>
      <c r="U93" s="157"/>
      <c r="W93" s="156"/>
    </row>
    <row r="94" spans="1:23" x14ac:dyDescent="0.2">
      <c r="F94" s="45">
        <v>0.75</v>
      </c>
      <c r="G94" s="45" t="s">
        <v>1138</v>
      </c>
      <c r="L94" s="45" t="s">
        <v>572</v>
      </c>
      <c r="M94" s="407">
        <v>-1.7500000000000002E-2</v>
      </c>
      <c r="N94" s="45" t="s">
        <v>634</v>
      </c>
      <c r="S94" s="108" t="s">
        <v>683</v>
      </c>
      <c r="T94" s="108"/>
    </row>
    <row r="95" spans="1:23" x14ac:dyDescent="0.2">
      <c r="L95" s="45" t="s">
        <v>573</v>
      </c>
      <c r="M95" s="407">
        <v>1.4999999999999999E-2</v>
      </c>
      <c r="N95" s="45" t="s">
        <v>645</v>
      </c>
      <c r="S95" s="108" t="s">
        <v>694</v>
      </c>
      <c r="T95" s="108"/>
      <c r="U95" s="156"/>
    </row>
    <row r="96" spans="1:23" x14ac:dyDescent="0.2">
      <c r="A96" s="302" t="s">
        <v>82</v>
      </c>
      <c r="L96" s="45" t="s">
        <v>574</v>
      </c>
      <c r="M96" s="165">
        <f>-7.5%/explore_tech_divisor</f>
        <v>-7.4999999999999997E-2</v>
      </c>
      <c r="N96" s="45" t="s">
        <v>635</v>
      </c>
      <c r="O96" s="45">
        <v>-2</v>
      </c>
      <c r="P96" s="45" t="s">
        <v>666</v>
      </c>
      <c r="S96" s="108" t="s">
        <v>702</v>
      </c>
      <c r="T96" s="108"/>
      <c r="U96" s="157"/>
    </row>
    <row r="97" spans="1:23" x14ac:dyDescent="0.2">
      <c r="A97" s="303" t="s">
        <v>267</v>
      </c>
      <c r="B97" s="45">
        <f>30 + IF(race="Kobold",10,0) + IF(race="Nox",5,0) + IF(race="Halfling",5,0) + IF(race="Undead",20,0)</f>
        <v>30</v>
      </c>
      <c r="C97" s="45" t="s">
        <v>239</v>
      </c>
      <c r="L97" s="45" t="s">
        <v>575</v>
      </c>
      <c r="M97" s="2">
        <v>0.15</v>
      </c>
      <c r="N97" s="45" t="s">
        <v>1123</v>
      </c>
      <c r="S97" s="108" t="s">
        <v>1121</v>
      </c>
      <c r="T97" s="108"/>
      <c r="U97" s="156"/>
    </row>
    <row r="98" spans="1:23" x14ac:dyDescent="0.2">
      <c r="L98" s="45" t="s">
        <v>576</v>
      </c>
      <c r="M98" s="2">
        <v>-0.1</v>
      </c>
      <c r="N98" s="45" t="s">
        <v>638</v>
      </c>
      <c r="S98" s="108" t="s">
        <v>687</v>
      </c>
      <c r="T98" s="108"/>
      <c r="U98" s="156"/>
      <c r="W98" s="156"/>
    </row>
    <row r="99" spans="1:23" x14ac:dyDescent="0.2">
      <c r="A99" s="302" t="s">
        <v>350</v>
      </c>
      <c r="M99"/>
      <c r="S99" s="108"/>
      <c r="T99" s="108"/>
    </row>
    <row r="100" spans="1:23" x14ac:dyDescent="0.2">
      <c r="A100" s="303" t="s">
        <v>502</v>
      </c>
      <c r="B100" s="45">
        <v>250</v>
      </c>
      <c r="L100" s="45" t="s">
        <v>578</v>
      </c>
      <c r="M100" s="407">
        <v>0.125</v>
      </c>
      <c r="N100" s="45" t="s">
        <v>651</v>
      </c>
      <c r="S100" s="108" t="s">
        <v>704</v>
      </c>
      <c r="T100" s="108"/>
      <c r="U100" s="157"/>
    </row>
    <row r="101" spans="1:23" x14ac:dyDescent="0.2">
      <c r="A101" s="303" t="s">
        <v>503</v>
      </c>
      <c r="B101" s="156">
        <v>0.01</v>
      </c>
      <c r="L101" s="45" t="s">
        <v>579</v>
      </c>
      <c r="M101"/>
      <c r="N101" s="45" t="s">
        <v>626</v>
      </c>
      <c r="S101" s="108" t="s">
        <v>705</v>
      </c>
      <c r="T101" s="108"/>
    </row>
    <row r="102" spans="1:23" x14ac:dyDescent="0.2">
      <c r="A102" s="303" t="s">
        <v>504</v>
      </c>
      <c r="B102" s="156">
        <v>0.01</v>
      </c>
      <c r="L102" s="45" t="s">
        <v>580</v>
      </c>
      <c r="M102" s="407">
        <v>2.5000000000000001E-2</v>
      </c>
      <c r="N102" s="45" t="s">
        <v>646</v>
      </c>
      <c r="O102" s="157">
        <v>7.4999999999999997E-2</v>
      </c>
      <c r="P102" s="45" t="s">
        <v>644</v>
      </c>
      <c r="S102" s="108" t="s">
        <v>706</v>
      </c>
      <c r="T102" s="108"/>
      <c r="U102" s="157"/>
      <c r="W102" s="157"/>
    </row>
    <row r="103" spans="1:23" x14ac:dyDescent="0.2">
      <c r="A103" s="303" t="s">
        <v>505</v>
      </c>
      <c r="B103" s="156">
        <v>0.01</v>
      </c>
      <c r="L103" s="45" t="s">
        <v>581</v>
      </c>
      <c r="M103" s="2">
        <v>0.04</v>
      </c>
      <c r="N103" s="45" t="s">
        <v>633</v>
      </c>
      <c r="S103" s="108" t="s">
        <v>707</v>
      </c>
      <c r="T103" s="108"/>
      <c r="U103" s="156"/>
    </row>
    <row r="104" spans="1:23" x14ac:dyDescent="0.2">
      <c r="L104" s="45" t="s">
        <v>582</v>
      </c>
      <c r="M104">
        <v>2</v>
      </c>
      <c r="N104" s="45" t="s">
        <v>1086</v>
      </c>
      <c r="S104" s="108" t="s">
        <v>1053</v>
      </c>
      <c r="T104" s="108"/>
      <c r="U104" s="156"/>
    </row>
    <row r="105" spans="1:23" x14ac:dyDescent="0.2">
      <c r="A105" s="302" t="s">
        <v>455</v>
      </c>
      <c r="L105" s="45" t="s">
        <v>583</v>
      </c>
      <c r="M105" s="407">
        <v>-0.1</v>
      </c>
      <c r="N105" s="45" t="s">
        <v>641</v>
      </c>
      <c r="S105" s="108" t="s">
        <v>709</v>
      </c>
      <c r="T105" s="108"/>
      <c r="U105" s="156"/>
    </row>
    <row r="106" spans="1:23" x14ac:dyDescent="0.2">
      <c r="L106" s="45" t="s">
        <v>585</v>
      </c>
      <c r="M106">
        <v>-1</v>
      </c>
      <c r="N106" s="45" t="s">
        <v>750</v>
      </c>
      <c r="S106" s="108" t="s">
        <v>1055</v>
      </c>
      <c r="T106" s="108"/>
      <c r="U106" s="157"/>
    </row>
    <row r="107" spans="1:23" x14ac:dyDescent="0.2">
      <c r="A107" s="303" t="s">
        <v>456</v>
      </c>
      <c r="B107" s="45" t="s">
        <v>210</v>
      </c>
      <c r="D107" s="316">
        <v>0.25</v>
      </c>
      <c r="E107" s="45" t="s">
        <v>435</v>
      </c>
      <c r="L107" s="45" t="s">
        <v>586</v>
      </c>
      <c r="M107" s="2">
        <v>-0.2</v>
      </c>
      <c r="N107" s="45" t="s">
        <v>652</v>
      </c>
      <c r="S107" s="108" t="s">
        <v>708</v>
      </c>
      <c r="T107" s="108"/>
    </row>
    <row r="108" spans="1:23" x14ac:dyDescent="0.2">
      <c r="B108" s="45" t="s">
        <v>208</v>
      </c>
      <c r="D108" s="316">
        <v>0.2</v>
      </c>
      <c r="E108" s="45" t="s">
        <v>435</v>
      </c>
      <c r="M108"/>
    </row>
    <row r="109" spans="1:23" x14ac:dyDescent="0.2">
      <c r="B109" s="45" t="s">
        <v>457</v>
      </c>
      <c r="D109" s="316">
        <v>0.3</v>
      </c>
      <c r="E109" s="45" t="s">
        <v>435</v>
      </c>
      <c r="L109" s="45" t="s">
        <v>587</v>
      </c>
      <c r="M109" s="407">
        <v>2.5000000000000001E-2</v>
      </c>
      <c r="N109" s="45" t="s">
        <v>1059</v>
      </c>
      <c r="O109" s="45" t="s">
        <v>654</v>
      </c>
      <c r="S109" s="108" t="s">
        <v>712</v>
      </c>
      <c r="T109" s="108"/>
      <c r="U109" s="156"/>
      <c r="W109" s="156"/>
    </row>
    <row r="110" spans="1:23" x14ac:dyDescent="0.2">
      <c r="B110" s="45" t="s">
        <v>458</v>
      </c>
      <c r="D110" s="316">
        <v>0.6</v>
      </c>
      <c r="E110" s="45" t="s">
        <v>435</v>
      </c>
      <c r="L110" s="45" t="s">
        <v>588</v>
      </c>
      <c r="M110" s="2">
        <v>-0.2</v>
      </c>
      <c r="N110" s="45" t="s">
        <v>670</v>
      </c>
      <c r="O110" s="156">
        <v>-0.2</v>
      </c>
      <c r="P110" s="45" t="s">
        <v>653</v>
      </c>
      <c r="Q110" s="5"/>
      <c r="R110" s="5"/>
      <c r="S110" s="108" t="s">
        <v>711</v>
      </c>
      <c r="T110" s="108"/>
    </row>
    <row r="111" spans="1:23" x14ac:dyDescent="0.2">
      <c r="L111" s="45" t="s">
        <v>589</v>
      </c>
      <c r="M111" s="407">
        <v>-1.7500000000000002E-2</v>
      </c>
      <c r="N111" s="45" t="s">
        <v>634</v>
      </c>
      <c r="S111" s="108" t="s">
        <v>713</v>
      </c>
      <c r="T111" s="108"/>
      <c r="U111" s="156"/>
    </row>
    <row r="112" spans="1:23" x14ac:dyDescent="0.2">
      <c r="A112" s="303" t="s">
        <v>459</v>
      </c>
      <c r="B112" s="45" t="s">
        <v>210</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208</v>
      </c>
      <c r="D113" s="45">
        <v>4000</v>
      </c>
      <c r="E113" s="45" t="s">
        <v>506</v>
      </c>
      <c r="L113" s="45" t="s">
        <v>591</v>
      </c>
      <c r="M113" s="407">
        <v>-1.7500000000000002E-2</v>
      </c>
      <c r="N113" s="45" t="s">
        <v>634</v>
      </c>
      <c r="S113" s="108" t="s">
        <v>715</v>
      </c>
      <c r="T113" s="108"/>
      <c r="U113" s="156"/>
    </row>
    <row r="114" spans="1:23" x14ac:dyDescent="0.2">
      <c r="B114" s="45" t="s">
        <v>457</v>
      </c>
      <c r="D114" s="45">
        <v>7500</v>
      </c>
      <c r="E114" s="45" t="s">
        <v>506</v>
      </c>
      <c r="L114" s="45" t="s">
        <v>592</v>
      </c>
      <c r="M114">
        <v>1</v>
      </c>
      <c r="N114" s="45" t="s">
        <v>668</v>
      </c>
      <c r="S114" s="108" t="s">
        <v>392</v>
      </c>
      <c r="T114" s="108"/>
      <c r="U114" s="156"/>
      <c r="W114" s="156"/>
    </row>
    <row r="115" spans="1:23" x14ac:dyDescent="0.2">
      <c r="B115" s="45" t="s">
        <v>526</v>
      </c>
      <c r="D115" s="45">
        <v>5000</v>
      </c>
      <c r="E115" s="45" t="s">
        <v>506</v>
      </c>
      <c r="L115" s="45" t="s">
        <v>593</v>
      </c>
      <c r="M115" s="2">
        <v>-0.01</v>
      </c>
      <c r="N115" s="45" t="s">
        <v>656</v>
      </c>
      <c r="S115" s="108" t="s">
        <v>717</v>
      </c>
      <c r="T115" s="108"/>
      <c r="U115" s="156"/>
    </row>
    <row r="116" spans="1:23" x14ac:dyDescent="0.2">
      <c r="B116" s="45" t="s">
        <v>211</v>
      </c>
      <c r="D116" s="45">
        <v>5000</v>
      </c>
      <c r="E116" s="45" t="s">
        <v>506</v>
      </c>
      <c r="T116" s="108"/>
    </row>
    <row r="117" spans="1:23" x14ac:dyDescent="0.2">
      <c r="L117" s="45" t="s">
        <v>594</v>
      </c>
      <c r="M117" s="29">
        <v>1.4999999999999999E-2</v>
      </c>
      <c r="N117" s="45" t="s">
        <v>645</v>
      </c>
      <c r="S117" s="108" t="s">
        <v>718</v>
      </c>
      <c r="T117" s="108"/>
      <c r="U117" s="157"/>
    </row>
    <row r="118" spans="1:23" x14ac:dyDescent="0.2">
      <c r="A118" s="302" t="s">
        <v>460</v>
      </c>
      <c r="F118" s="45" t="s">
        <v>462</v>
      </c>
      <c r="L118" s="45" t="s">
        <v>595</v>
      </c>
      <c r="M118" s="407">
        <v>2.5000000000000001E-2</v>
      </c>
      <c r="N118" s="45" t="s">
        <v>646</v>
      </c>
      <c r="O118" s="156">
        <v>-0.05</v>
      </c>
      <c r="P118" s="45" t="s">
        <v>657</v>
      </c>
      <c r="S118" s="108" t="s">
        <v>719</v>
      </c>
      <c r="T118" s="108"/>
      <c r="U118" s="157"/>
      <c r="W118" s="156"/>
    </row>
    <row r="119" spans="1:23" x14ac:dyDescent="0.2">
      <c r="A119" s="303" t="s">
        <v>1129</v>
      </c>
      <c r="B119" s="238"/>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A120" s="303" t="s">
        <v>125</v>
      </c>
      <c r="B120" s="116" t="s">
        <v>292</v>
      </c>
      <c r="C120" s="319">
        <v>0.2</v>
      </c>
      <c r="D120" s="45" t="s">
        <v>466</v>
      </c>
      <c r="F120" s="177">
        <v>2</v>
      </c>
      <c r="L120" s="45" t="s">
        <v>598</v>
      </c>
      <c r="M120" s="407">
        <v>-0.125</v>
      </c>
      <c r="N120" s="45" t="s">
        <v>658</v>
      </c>
      <c r="S120" s="108" t="s">
        <v>720</v>
      </c>
      <c r="T120" s="108"/>
      <c r="U120" s="157"/>
    </row>
    <row r="121" spans="1:23" x14ac:dyDescent="0.2">
      <c r="B121" s="45" t="s">
        <v>291</v>
      </c>
      <c r="C121" s="118">
        <v>0.2</v>
      </c>
      <c r="D121" s="45" t="s">
        <v>466</v>
      </c>
      <c r="F121" s="177">
        <v>2</v>
      </c>
      <c r="L121" s="45" t="s">
        <v>600</v>
      </c>
      <c r="M121" s="407">
        <v>0.01</v>
      </c>
      <c r="N121" s="45" t="s">
        <v>645</v>
      </c>
      <c r="O121" s="5"/>
      <c r="P121" s="5"/>
      <c r="S121" s="108" t="s">
        <v>716</v>
      </c>
      <c r="T121" s="108"/>
      <c r="U121" s="156"/>
    </row>
    <row r="122" spans="1:23" x14ac:dyDescent="0.2">
      <c r="A122" s="303" t="s">
        <v>139</v>
      </c>
      <c r="B122" s="238"/>
      <c r="C122" s="319">
        <v>0.2</v>
      </c>
      <c r="D122" s="45" t="s">
        <v>466</v>
      </c>
      <c r="F122" s="177">
        <v>4</v>
      </c>
      <c r="L122" s="45" t="s">
        <v>601</v>
      </c>
      <c r="M122" s="29">
        <v>7.4999999999999997E-2</v>
      </c>
      <c r="N122" s="45" t="s">
        <v>671</v>
      </c>
      <c r="O122" s="156">
        <v>-0.05</v>
      </c>
      <c r="P122" s="45" t="s">
        <v>659</v>
      </c>
      <c r="S122" s="108" t="s">
        <v>722</v>
      </c>
      <c r="T122" s="108"/>
      <c r="U122" s="156"/>
      <c r="W122" s="156"/>
    </row>
    <row r="123" spans="1:23" x14ac:dyDescent="0.2">
      <c r="A123" s="303" t="s">
        <v>132</v>
      </c>
      <c r="B123" s="238"/>
      <c r="C123" s="319">
        <v>0.2</v>
      </c>
      <c r="D123" s="45" t="s">
        <v>467</v>
      </c>
      <c r="F123" s="177">
        <v>2</v>
      </c>
      <c r="M123"/>
      <c r="S123" s="108"/>
      <c r="T123" s="108"/>
    </row>
    <row r="124" spans="1:23" x14ac:dyDescent="0.2">
      <c r="A124" s="303" t="s">
        <v>1064</v>
      </c>
      <c r="B124" s="116" t="s">
        <v>292</v>
      </c>
      <c r="C124" s="319">
        <v>0.1</v>
      </c>
      <c r="D124" s="45" t="s">
        <v>295</v>
      </c>
      <c r="F124" s="177">
        <v>0</v>
      </c>
      <c r="L124" s="45" t="s">
        <v>602</v>
      </c>
      <c r="M124" s="2">
        <v>0.3</v>
      </c>
      <c r="N124" s="45" t="s">
        <v>660</v>
      </c>
      <c r="S124" s="108" t="s">
        <v>723</v>
      </c>
      <c r="T124" s="108"/>
      <c r="U124" s="156"/>
    </row>
    <row r="125" spans="1:23" x14ac:dyDescent="0.2">
      <c r="B125" s="45" t="s">
        <v>291</v>
      </c>
      <c r="C125" s="320">
        <v>0.1</v>
      </c>
      <c r="D125" s="45" t="s">
        <v>295</v>
      </c>
      <c r="F125" s="177">
        <v>0</v>
      </c>
      <c r="L125" s="45" t="s">
        <v>604</v>
      </c>
      <c r="M125">
        <v>1.25</v>
      </c>
      <c r="N125" s="45" t="s">
        <v>675</v>
      </c>
      <c r="S125" s="108" t="s">
        <v>727</v>
      </c>
      <c r="T125" s="108"/>
      <c r="U125" s="156"/>
    </row>
    <row r="126" spans="1:23" x14ac:dyDescent="0.2">
      <c r="A126" s="303" t="s">
        <v>461</v>
      </c>
      <c r="B126" s="238"/>
      <c r="C126" s="319">
        <v>0.2</v>
      </c>
      <c r="D126" s="45" t="s">
        <v>467</v>
      </c>
      <c r="F126" s="177">
        <v>3</v>
      </c>
      <c r="L126" s="45" t="s">
        <v>606</v>
      </c>
      <c r="M126" s="407">
        <v>-7.4999999999999997E-2</v>
      </c>
      <c r="N126" s="45" t="s">
        <v>659</v>
      </c>
      <c r="O126" s="157">
        <v>7.4999999999999997E-3</v>
      </c>
      <c r="P126" s="45" t="s">
        <v>751</v>
      </c>
      <c r="S126" s="108" t="s">
        <v>1057</v>
      </c>
      <c r="T126" s="108"/>
      <c r="U126" s="156"/>
    </row>
    <row r="127" spans="1:23" x14ac:dyDescent="0.2">
      <c r="A127" s="303" t="s">
        <v>332</v>
      </c>
      <c r="C127" s="177">
        <v>1</v>
      </c>
      <c r="D127" s="45" t="s">
        <v>463</v>
      </c>
      <c r="F127" s="177">
        <v>3</v>
      </c>
      <c r="L127" s="45" t="s">
        <v>607</v>
      </c>
      <c r="M127" s="407">
        <v>2.5000000000000001E-2</v>
      </c>
      <c r="N127" s="45" t="s">
        <v>662</v>
      </c>
      <c r="S127" s="108" t="s">
        <v>725</v>
      </c>
      <c r="T127" s="108"/>
      <c r="U127" s="157"/>
    </row>
    <row r="128" spans="1:23" x14ac:dyDescent="0.2">
      <c r="A128" s="303" t="s">
        <v>373</v>
      </c>
      <c r="B128" s="177" t="s">
        <v>465</v>
      </c>
      <c r="C128" s="116">
        <v>500</v>
      </c>
      <c r="D128" s="45" t="s">
        <v>464</v>
      </c>
      <c r="F128" s="177">
        <v>0</v>
      </c>
      <c r="L128" s="45" t="s">
        <v>608</v>
      </c>
      <c r="M128" s="407">
        <v>-2.5000000000000001E-2</v>
      </c>
      <c r="N128" s="45" t="s">
        <v>637</v>
      </c>
      <c r="O128" s="5">
        <v>2</v>
      </c>
      <c r="P128" s="5" t="s">
        <v>674</v>
      </c>
      <c r="S128" s="108" t="s">
        <v>726</v>
      </c>
      <c r="T128" s="108"/>
      <c r="U128" s="157"/>
    </row>
    <row r="129" spans="1:23" x14ac:dyDescent="0.2">
      <c r="A129" s="303" t="s">
        <v>356</v>
      </c>
      <c r="B129" s="177" t="s">
        <v>465</v>
      </c>
      <c r="C129" s="116">
        <v>300</v>
      </c>
      <c r="D129" s="45" t="s">
        <v>464</v>
      </c>
      <c r="F129" s="177">
        <v>3</v>
      </c>
      <c r="M129"/>
      <c r="S129" s="108"/>
      <c r="T129" s="108"/>
    </row>
    <row r="130" spans="1:23" x14ac:dyDescent="0.2">
      <c r="A130" s="303" t="s">
        <v>422</v>
      </c>
      <c r="B130" s="238"/>
      <c r="C130" s="118">
        <v>0.1</v>
      </c>
      <c r="D130" s="45" t="s">
        <v>497</v>
      </c>
      <c r="F130" s="177">
        <v>4</v>
      </c>
      <c r="L130" s="45" t="s">
        <v>610</v>
      </c>
      <c r="M130" s="2">
        <v>0.6</v>
      </c>
      <c r="N130" s="45" t="s">
        <v>752</v>
      </c>
      <c r="S130" s="108" t="s">
        <v>1058</v>
      </c>
      <c r="T130" s="108"/>
    </row>
    <row r="131" spans="1:23" x14ac:dyDescent="0.2">
      <c r="A131" s="303" t="s">
        <v>1133</v>
      </c>
      <c r="B131" s="45" t="s">
        <v>291</v>
      </c>
      <c r="C131" s="118">
        <v>0.1</v>
      </c>
      <c r="D131" s="45" t="s">
        <v>497</v>
      </c>
      <c r="F131" s="45">
        <v>1</v>
      </c>
      <c r="L131" s="45" t="s">
        <v>611</v>
      </c>
      <c r="M131" s="407">
        <v>-7.4999999999999997E-2</v>
      </c>
      <c r="N131" s="45" t="s">
        <v>659</v>
      </c>
      <c r="S131" s="108" t="s">
        <v>728</v>
      </c>
      <c r="T131" s="108"/>
      <c r="U131" s="157"/>
    </row>
    <row r="132" spans="1:23" x14ac:dyDescent="0.2">
      <c r="L132" s="45" t="s">
        <v>613</v>
      </c>
      <c r="M132">
        <v>2</v>
      </c>
      <c r="N132" s="45" t="s">
        <v>676</v>
      </c>
      <c r="S132" s="108" t="s">
        <v>729</v>
      </c>
      <c r="T132" s="108"/>
    </row>
    <row r="133" spans="1:23" x14ac:dyDescent="0.2">
      <c r="A133" s="302" t="s">
        <v>263</v>
      </c>
      <c r="L133" s="45" t="s">
        <v>615</v>
      </c>
      <c r="M133" s="2">
        <v>0.3</v>
      </c>
      <c r="N133" s="45" t="s">
        <v>663</v>
      </c>
      <c r="S133" s="108" t="s">
        <v>730</v>
      </c>
      <c r="T133" s="108"/>
      <c r="U133" s="156"/>
    </row>
    <row r="134" spans="1:23" x14ac:dyDescent="0.2">
      <c r="A134" s="303" t="s">
        <v>478</v>
      </c>
      <c r="B134" s="45">
        <v>20</v>
      </c>
      <c r="M134"/>
      <c r="S134" s="108"/>
      <c r="T134" s="108"/>
    </row>
    <row r="135" spans="1:23" x14ac:dyDescent="0.2">
      <c r="A135" s="303" t="s">
        <v>476</v>
      </c>
      <c r="B135" s="45">
        <v>0</v>
      </c>
      <c r="C135" s="45" t="s">
        <v>477</v>
      </c>
      <c r="L135" s="45" t="s">
        <v>616</v>
      </c>
      <c r="M135" s="2">
        <v>-0.15</v>
      </c>
      <c r="N135" s="45" t="s">
        <v>672</v>
      </c>
      <c r="O135" s="156">
        <v>-0.05</v>
      </c>
      <c r="P135" s="45" t="s">
        <v>650</v>
      </c>
      <c r="S135" s="108" t="s">
        <v>731</v>
      </c>
      <c r="T135" s="108"/>
      <c r="U135" s="156"/>
      <c r="W135" s="156"/>
    </row>
    <row r="136" spans="1:23" x14ac:dyDescent="0.2">
      <c r="L136" s="45" t="s">
        <v>618</v>
      </c>
      <c r="M136" s="407">
        <v>-0.05</v>
      </c>
      <c r="N136" s="45" t="s">
        <v>641</v>
      </c>
      <c r="S136" s="108" t="s">
        <v>732</v>
      </c>
      <c r="T136" s="108"/>
      <c r="U136" s="157"/>
    </row>
    <row r="137" spans="1:23" x14ac:dyDescent="0.2">
      <c r="A137" s="302" t="s">
        <v>753</v>
      </c>
      <c r="L137" s="45" t="s">
        <v>619</v>
      </c>
      <c r="M137" s="2">
        <v>-0.25</v>
      </c>
      <c r="N137" s="45" t="s">
        <v>664</v>
      </c>
      <c r="S137" s="108" t="s">
        <v>733</v>
      </c>
      <c r="T137" s="108"/>
      <c r="U137" s="156"/>
    </row>
    <row r="138" spans="1:23" x14ac:dyDescent="0.2">
      <c r="A138" s="303" t="s">
        <v>89</v>
      </c>
      <c r="B138" s="45" t="s">
        <v>3</v>
      </c>
      <c r="M138"/>
      <c r="S138" s="108"/>
      <c r="T138" s="108"/>
    </row>
    <row r="139" spans="1:23" x14ac:dyDescent="0.2">
      <c r="A139" s="303" t="s">
        <v>90</v>
      </c>
      <c r="B139" s="45" t="s">
        <v>3</v>
      </c>
      <c r="L139" s="45" t="s">
        <v>620</v>
      </c>
      <c r="M139" s="29">
        <v>7.4999999999999997E-2</v>
      </c>
      <c r="N139" s="45" t="s">
        <v>661</v>
      </c>
      <c r="S139" s="108" t="s">
        <v>724</v>
      </c>
      <c r="T139" s="108"/>
      <c r="U139" s="157"/>
    </row>
    <row r="140" spans="1:23" x14ac:dyDescent="0.2">
      <c r="A140" s="303" t="s">
        <v>91</v>
      </c>
      <c r="B140" s="45" t="s">
        <v>3</v>
      </c>
      <c r="L140" s="45" t="s">
        <v>622</v>
      </c>
      <c r="M140" s="407">
        <v>-7.4999999999999997E-2</v>
      </c>
      <c r="N140" s="45" t="s">
        <v>658</v>
      </c>
      <c r="S140" s="108" t="s">
        <v>734</v>
      </c>
      <c r="T140" s="108"/>
      <c r="U140" s="156"/>
    </row>
    <row r="141" spans="1:23" x14ac:dyDescent="0.2">
      <c r="A141" s="303" t="s">
        <v>92</v>
      </c>
      <c r="B141" s="45" t="s">
        <v>12</v>
      </c>
      <c r="M141"/>
    </row>
    <row r="142" spans="1:23" x14ac:dyDescent="0.2">
      <c r="A142" s="303" t="s">
        <v>93</v>
      </c>
      <c r="B142" s="45" t="s">
        <v>3</v>
      </c>
      <c r="L142" s="45" t="s">
        <v>623</v>
      </c>
      <c r="M142" s="2">
        <v>-0.05</v>
      </c>
      <c r="N142" s="45" t="s">
        <v>659</v>
      </c>
      <c r="S142" s="45" t="s">
        <v>735</v>
      </c>
      <c r="U142" s="156"/>
    </row>
    <row r="143" spans="1:23" x14ac:dyDescent="0.2">
      <c r="A143" s="303" t="s">
        <v>94</v>
      </c>
      <c r="B143" s="45" t="s">
        <v>3</v>
      </c>
    </row>
    <row r="144" spans="1:23" x14ac:dyDescent="0.2">
      <c r="A144" s="303" t="s">
        <v>95</v>
      </c>
      <c r="B144" s="45" t="s">
        <v>3</v>
      </c>
      <c r="L144" s="45" t="b">
        <f>OR(race=L145,race=L146,race=L147,race=L148)</f>
        <v>0</v>
      </c>
      <c r="M144" s="45">
        <f>IF(L144=FALSE,1,2)</f>
        <v>1</v>
      </c>
    </row>
    <row r="145" spans="1:13" x14ac:dyDescent="0.2">
      <c r="A145" s="303" t="s">
        <v>96</v>
      </c>
      <c r="B145" s="45" t="s">
        <v>7</v>
      </c>
      <c r="L145" s="45" t="s">
        <v>97</v>
      </c>
    </row>
    <row r="146" spans="1:13" x14ac:dyDescent="0.2">
      <c r="A146" s="303" t="s">
        <v>97</v>
      </c>
      <c r="B146" s="45" t="s">
        <v>3</v>
      </c>
      <c r="L146" s="45" t="s">
        <v>102</v>
      </c>
    </row>
    <row r="147" spans="1:13" x14ac:dyDescent="0.2">
      <c r="A147" s="303" t="s">
        <v>29</v>
      </c>
      <c r="B147" s="45" t="s">
        <v>3</v>
      </c>
      <c r="L147" s="108" t="s">
        <v>342</v>
      </c>
      <c r="M147" s="156"/>
    </row>
    <row r="148" spans="1:13" x14ac:dyDescent="0.2">
      <c r="A148" s="303" t="s">
        <v>99</v>
      </c>
      <c r="B148" s="45" t="s">
        <v>3</v>
      </c>
      <c r="L148" s="108" t="s">
        <v>1116</v>
      </c>
    </row>
    <row r="149" spans="1:13" x14ac:dyDescent="0.2">
      <c r="A149" s="303" t="s">
        <v>100</v>
      </c>
      <c r="B149" s="45" t="s">
        <v>12</v>
      </c>
      <c r="L149" s="108"/>
      <c r="M149" s="156"/>
    </row>
    <row r="150" spans="1:13" x14ac:dyDescent="0.2">
      <c r="A150" s="303" t="s">
        <v>101</v>
      </c>
      <c r="B150" s="45" t="s">
        <v>12</v>
      </c>
    </row>
    <row r="151" spans="1:13" x14ac:dyDescent="0.2">
      <c r="A151" s="303" t="s">
        <v>102</v>
      </c>
      <c r="B151" s="45" t="s">
        <v>3</v>
      </c>
    </row>
    <row r="152" spans="1:13" x14ac:dyDescent="0.2">
      <c r="A152" s="303" t="s">
        <v>103</v>
      </c>
      <c r="B152" s="45" t="s">
        <v>3</v>
      </c>
    </row>
    <row r="153" spans="1:13" x14ac:dyDescent="0.2">
      <c r="A153" s="303" t="s">
        <v>104</v>
      </c>
      <c r="B153" s="45" t="s">
        <v>3</v>
      </c>
    </row>
    <row r="154" spans="1:13" x14ac:dyDescent="0.2">
      <c r="A154" s="303" t="s">
        <v>328</v>
      </c>
      <c r="B154" s="45" t="s">
        <v>3</v>
      </c>
    </row>
    <row r="155" spans="1:13" x14ac:dyDescent="0.2">
      <c r="A155" s="303" t="s">
        <v>342</v>
      </c>
      <c r="B155" s="45" t="s">
        <v>3</v>
      </c>
    </row>
    <row r="156" spans="1:13" x14ac:dyDescent="0.2">
      <c r="A156" s="303" t="s">
        <v>143</v>
      </c>
      <c r="B156" s="45" t="s">
        <v>7</v>
      </c>
    </row>
    <row r="157" spans="1:13" x14ac:dyDescent="0.2">
      <c r="A157" s="303" t="s">
        <v>498</v>
      </c>
      <c r="B157" s="45" t="s">
        <v>12</v>
      </c>
    </row>
    <row r="158" spans="1:13" x14ac:dyDescent="0.2">
      <c r="A158" s="303" t="s">
        <v>1116</v>
      </c>
      <c r="B158" s="45" t="s">
        <v>12</v>
      </c>
    </row>
    <row r="159" spans="1:13" x14ac:dyDescent="0.2">
      <c r="A159" s="303" t="s">
        <v>1132</v>
      </c>
      <c r="B159" s="45" t="s">
        <v>12</v>
      </c>
    </row>
    <row r="161" spans="1:5" x14ac:dyDescent="0.2">
      <c r="A161" s="303" t="s">
        <v>1042</v>
      </c>
    </row>
    <row r="162" spans="1:5" x14ac:dyDescent="0.2">
      <c r="A162" s="303" t="s">
        <v>2</v>
      </c>
      <c r="B162" s="45">
        <v>1</v>
      </c>
    </row>
    <row r="163" spans="1:5" x14ac:dyDescent="0.2">
      <c r="A163" s="303" t="s">
        <v>7</v>
      </c>
      <c r="B163" s="45">
        <v>2</v>
      </c>
    </row>
    <row r="164" spans="1:5" x14ac:dyDescent="0.2">
      <c r="A164" s="303" t="s">
        <v>3</v>
      </c>
      <c r="B164" s="45">
        <v>2</v>
      </c>
    </row>
    <row r="165" spans="1:5" x14ac:dyDescent="0.2">
      <c r="A165" s="303" t="s">
        <v>4</v>
      </c>
      <c r="B165" s="45">
        <v>12</v>
      </c>
    </row>
    <row r="167" spans="1:5" x14ac:dyDescent="0.2">
      <c r="A167" s="302" t="s">
        <v>1043</v>
      </c>
    </row>
    <row r="168" spans="1:5" x14ac:dyDescent="0.2">
      <c r="A168" s="303" t="s">
        <v>277</v>
      </c>
      <c r="B168" s="156">
        <v>0.75</v>
      </c>
    </row>
    <row r="170" spans="1:5" x14ac:dyDescent="0.2">
      <c r="A170" s="302" t="s">
        <v>1105</v>
      </c>
    </row>
    <row r="171" spans="1:5" x14ac:dyDescent="0.2">
      <c r="A171" s="303" t="s">
        <v>452</v>
      </c>
      <c r="B171" s="45">
        <v>0</v>
      </c>
    </row>
    <row r="173" spans="1:5" x14ac:dyDescent="0.2">
      <c r="A173" s="302" t="s">
        <v>1130</v>
      </c>
      <c r="E173" s="45" t="s">
        <v>462</v>
      </c>
    </row>
    <row r="174" spans="1:5" x14ac:dyDescent="0.2">
      <c r="A174" s="303" t="s">
        <v>1128</v>
      </c>
      <c r="B174" s="45" t="s">
        <v>7</v>
      </c>
      <c r="C174" s="319">
        <v>0.2</v>
      </c>
      <c r="D174" s="45" t="s">
        <v>466</v>
      </c>
      <c r="E174" s="45">
        <v>1</v>
      </c>
    </row>
    <row r="176" spans="1:5" x14ac:dyDescent="0.2">
      <c r="A176" s="302" t="s">
        <v>1154</v>
      </c>
      <c r="B176"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315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370</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315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4</v>
      </c>
      <c r="F15" s="93">
        <v>4.5</v>
      </c>
      <c r="G15" s="93">
        <v>900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315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225</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725</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300</v>
      </c>
      <c r="H29" s="332">
        <v>0</v>
      </c>
      <c r="I29" s="340">
        <v>5</v>
      </c>
      <c r="J29" s="343"/>
      <c r="K29" s="344"/>
      <c r="L29" s="344"/>
      <c r="M29" s="344">
        <v>0.05</v>
      </c>
      <c r="N29" s="344">
        <v>-0.15</v>
      </c>
      <c r="O29" s="344"/>
      <c r="P29" s="344"/>
      <c r="Q29" s="344"/>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315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1070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970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380</v>
      </c>
      <c r="H37" s="332">
        <v>25</v>
      </c>
      <c r="I37" s="340">
        <v>5</v>
      </c>
      <c r="J37" s="343">
        <v>0.2</v>
      </c>
      <c r="K37" s="344"/>
      <c r="L37" s="344"/>
      <c r="M37" s="344"/>
      <c r="N37" s="344"/>
      <c r="O37" s="344"/>
      <c r="P37" s="344"/>
      <c r="Q37" s="344"/>
      <c r="R37" s="344"/>
      <c r="S37" s="344"/>
      <c r="T37" s="344"/>
      <c r="U37" s="344"/>
      <c r="V37" s="344"/>
      <c r="W37" s="329">
        <v>0.1</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215</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335</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360</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325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970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315</v>
      </c>
      <c r="H65" s="332">
        <v>0</v>
      </c>
      <c r="I65" s="340">
        <v>5</v>
      </c>
      <c r="J65" s="343">
        <v>0.05</v>
      </c>
      <c r="K65" s="344"/>
      <c r="L65" s="344"/>
      <c r="M65" s="344"/>
      <c r="N65" s="344"/>
      <c r="O65" s="344"/>
      <c r="P65" s="344"/>
      <c r="Q65" s="344"/>
      <c r="R65" s="344"/>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325</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900</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315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315</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337</vt:i4>
      </vt:variant>
    </vt:vector>
  </HeadingPairs>
  <TitlesOfParts>
    <vt:vector size="352"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alchemist_flame_invest</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2026-05-30T16:29:32Z</dcterms:modified>
</cp:coreProperties>
</file>