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CD173D45-8902-4A16-81CB-9D1AE7A4D2D8}" xr6:coauthVersionLast="47" xr6:coauthVersionMax="47" xr10:uidLastSave="{00000000-0000-0000-0000-000000000000}"/>
  <bookViews>
    <workbookView xWindow="-120" yWindow="-120" windowWidth="38640" windowHeight="21120" tabRatio="839" activeTab="3"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E15" i="4"/>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J53" i="8" l="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H53" i="8" l="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E72" i="4" l="1"/>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O4" i="5" l="1"/>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O5" i="5" l="1"/>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O6" i="5" l="1"/>
  <c r="AM6" i="5"/>
  <c r="AN6" i="5"/>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R6" i="5"/>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O7" i="5" l="1"/>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O8" i="5" l="1"/>
  <c r="AM8" i="5"/>
  <c r="AN8" i="5"/>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R8" i="5"/>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O9" i="5" l="1"/>
  <c r="AM9" i="5"/>
  <c r="AN9" i="5"/>
  <c r="J12" i="2"/>
  <c r="BF13" i="5" a="1"/>
  <c r="BF13" i="5" s="1"/>
  <c r="AE12" i="1" s="1"/>
  <c r="AV10" i="5"/>
  <c r="AW10" i="5"/>
  <c r="AF8" i="7"/>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O10" i="5" l="1"/>
  <c r="AM10" i="5"/>
  <c r="AN10" i="5"/>
  <c r="J13" i="2"/>
  <c r="BF14" i="5" a="1"/>
  <c r="BF14" i="5" s="1"/>
  <c r="AE13" i="1" s="1"/>
  <c r="AV11" i="5"/>
  <c r="AW11" i="5"/>
  <c r="E17" i="8"/>
  <c r="CM17" i="8" s="1"/>
  <c r="CM16"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O11" i="5" l="1"/>
  <c r="AM11" i="5"/>
  <c r="AN11" i="5"/>
  <c r="J14" i="2"/>
  <c r="BF15" i="5" a="1"/>
  <c r="BF15" i="5" s="1"/>
  <c r="BF16" i="5" s="1" a="1"/>
  <c r="BF16" i="5" s="1"/>
  <c r="AE15" i="1" s="1"/>
  <c r="AV12" i="5"/>
  <c r="AW12" i="5"/>
  <c r="E18" i="8"/>
  <c r="CM18" i="8" s="1"/>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R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O12" i="5" l="1"/>
  <c r="AM12" i="5"/>
  <c r="AN12" i="5"/>
  <c r="AE14" i="1"/>
  <c r="AV13" i="5"/>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R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O13" i="5" l="1"/>
  <c r="AM13" i="5"/>
  <c r="AN13" i="5"/>
  <c r="AV14" i="5"/>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R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O14" i="5" l="1"/>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O15" i="5" l="1"/>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O16" i="5" l="1"/>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O17" i="5" l="1"/>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O18" i="5" l="1"/>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O19" i="5" l="1"/>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O20" i="5" l="1"/>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O21" i="5" l="1"/>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O22" i="5" l="1"/>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O23" i="5" l="1"/>
  <c r="AM23" i="5"/>
  <c r="AN23" i="5"/>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AR23" i="5"/>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O24" i="5" l="1"/>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O25" i="5" l="1"/>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O26" i="5" l="1"/>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O27" i="5" l="1"/>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O28" i="5" l="1"/>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O29" i="5" l="1"/>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O30" i="5" l="1"/>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O31" i="5" l="1"/>
  <c r="AM31" i="5"/>
  <c r="AN31" i="5"/>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R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O32" i="5" l="1"/>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P36" i="5" a="1"/>
  <c r="BP36" i="5" s="1"/>
  <c r="J36" i="2" s="1"/>
  <c r="BT32" i="8"/>
  <c r="BX32" i="8"/>
  <c r="CD32" i="8" s="1"/>
  <c r="D33" i="9"/>
  <c r="O41" i="1"/>
  <c r="CE31" i="8"/>
  <c r="CX31" i="8" s="1"/>
  <c r="CY31" i="8" s="1"/>
  <c r="BO32" i="8"/>
  <c r="BP32" i="8"/>
  <c r="BM32" i="8"/>
  <c r="BN32" i="8"/>
  <c r="BK32" i="8"/>
  <c r="BL32" i="8"/>
  <c r="BJ32" i="8"/>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O33" i="5" l="1"/>
  <c r="AM33" i="5"/>
  <c r="AN33" i="5"/>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R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O34" i="5" l="1"/>
  <c r="AM34" i="5"/>
  <c r="AN34" i="5"/>
  <c r="AI56" i="9"/>
  <c r="AO56" i="8" s="1"/>
  <c r="AV35" i="5"/>
  <c r="AW35" i="5"/>
  <c r="AF33" i="7"/>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O35" i="5" l="1"/>
  <c r="AM35" i="5"/>
  <c r="AN35" i="5"/>
  <c r="AI57" i="9"/>
  <c r="AO57" i="8" s="1"/>
  <c r="AV36" i="5"/>
  <c r="AW36" i="5"/>
  <c r="AF35" i="7"/>
  <c r="AG35" i="7"/>
  <c r="AF34"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R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O36" i="5" l="1"/>
  <c r="AM36" i="5"/>
  <c r="AN36" i="5"/>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J40" i="2" s="1"/>
  <c r="A37" i="11"/>
  <c r="AD36" i="11" s="1"/>
  <c r="AI36" i="1" s="1"/>
  <c r="O45" i="1"/>
  <c r="BX36" i="8"/>
  <c r="CD36" i="8" s="1"/>
  <c r="BT36" i="8"/>
  <c r="BO36" i="8"/>
  <c r="BP36" i="8"/>
  <c r="BM36" i="8"/>
  <c r="BN36" i="8"/>
  <c r="AR36" i="5"/>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O37" i="5" l="1"/>
  <c r="AM37" i="5"/>
  <c r="AN37" i="5"/>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R37" i="5"/>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O38" i="5" l="1"/>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O39" i="5" l="1"/>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O40" i="5" l="1"/>
  <c r="AM40" i="5"/>
  <c r="AN40" i="5"/>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R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O41" i="5" l="1"/>
  <c r="AM41" i="5"/>
  <c r="AN41" i="5"/>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R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O42" i="5" l="1"/>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O43" i="5" l="1"/>
  <c r="AM43" i="5"/>
  <c r="AN43" i="5"/>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R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O44" i="5" l="1"/>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O45" i="5" l="1"/>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O46" i="5" l="1"/>
  <c r="AM46" i="5"/>
  <c r="AN46" i="5"/>
  <c r="AV47" i="5"/>
  <c r="AW47" i="5"/>
  <c r="AF45" i="7"/>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O47" i="5" l="1"/>
  <c r="AM47" i="5"/>
  <c r="AN47" i="5"/>
  <c r="AV48" i="5"/>
  <c r="AW48" i="5"/>
  <c r="AF46" i="7"/>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O48" i="5" l="1"/>
  <c r="AM48" i="5"/>
  <c r="AN48" i="5"/>
  <c r="AV49" i="5"/>
  <c r="AW49" i="5"/>
  <c r="AF47" i="7"/>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O49" i="5" l="1"/>
  <c r="AM49" i="5"/>
  <c r="AN49" i="5"/>
  <c r="AR49" i="5" s="1"/>
  <c r="AV50" i="5"/>
  <c r="AW50" i="5"/>
  <c r="AF48" i="7"/>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O50" i="5" l="1"/>
  <c r="AM50" i="5"/>
  <c r="AN50" i="5"/>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R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O51" i="5" l="1"/>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O52" i="5" l="1"/>
  <c r="AM52" i="5"/>
  <c r="AN52" i="5"/>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AR52" i="5"/>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O53" i="5" l="1"/>
  <c r="AM53" i="5"/>
  <c r="AN53" i="5"/>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R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O54" i="5" l="1"/>
  <c r="AM54" i="5"/>
  <c r="AN54" i="5"/>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R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O55" i="5" l="1"/>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O56" i="5" l="1"/>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O57" i="5" l="1"/>
  <c r="AM57" i="5"/>
  <c r="AN57" i="5"/>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AR57" i="5"/>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O58" i="5" l="1"/>
  <c r="AM58" i="5"/>
  <c r="AN58" i="5"/>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R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O59" i="5" l="1"/>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O60" i="5" l="1"/>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O61" i="5" l="1"/>
  <c r="AM61" i="5"/>
  <c r="AN61" i="5"/>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R61" i="5"/>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O62" i="5" l="1"/>
  <c r="AM62" i="5"/>
  <c r="AN62" i="5"/>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R62" i="5"/>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O63" i="5" l="1"/>
  <c r="AM63" i="5"/>
  <c r="AN63" i="5"/>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R63" i="5"/>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O64" i="5" l="1"/>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O65" i="5" l="1"/>
  <c r="AM65" i="5"/>
  <c r="AN65" i="5"/>
  <c r="AV66" i="5"/>
  <c r="AW66" i="5"/>
  <c r="AF64" i="7"/>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R65" i="5"/>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O66" i="5" l="1"/>
  <c r="AM66" i="5"/>
  <c r="AN66" i="5"/>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R66" i="5"/>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O67" i="5" l="1"/>
  <c r="AM67" i="5"/>
  <c r="AN67" i="5"/>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R67" i="5"/>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O68" i="5" l="1"/>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O69" i="5" l="1"/>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O70" i="5" l="1"/>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O71" i="5" l="1"/>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O72" i="5" l="1"/>
  <c r="AM72" i="5"/>
  <c r="AN72" i="5"/>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R72" i="5"/>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O73" i="5" l="1"/>
  <c r="AM73" i="5"/>
  <c r="AN73" i="5"/>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R73" i="5"/>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O74" i="5" l="1"/>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O75" i="5" l="1"/>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O76" i="5" l="1"/>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O77" i="5" l="1"/>
  <c r="AM77" i="5"/>
  <c r="AN77" i="5"/>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AR77" i="5"/>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O78" i="5" l="1"/>
  <c r="AM78" i="5"/>
  <c r="AN78" i="5"/>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R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O79" i="5" l="1"/>
  <c r="AM79" i="5"/>
  <c r="AN79" i="5"/>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R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O80" i="5" l="1"/>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O81" i="5" l="1"/>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O82" i="5" l="1"/>
  <c r="AM82" i="5"/>
  <c r="AN82" i="5"/>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R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O83" i="5" l="1"/>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O84" i="5" l="1"/>
  <c r="AM84" i="5"/>
  <c r="AN84" i="5"/>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R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O85" i="5" l="1"/>
  <c r="AM85" i="5"/>
  <c r="AN85" i="5"/>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R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AI85" i="7" s="1"/>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O86" i="5" l="1"/>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O87" i="5" l="1"/>
  <c r="AM87" i="5"/>
  <c r="AN87" i="5"/>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R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O88" i="5" l="1"/>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O89" i="5" l="1"/>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O90" i="5" l="1"/>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O91" i="5" l="1"/>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O92" i="5" l="1"/>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O93" i="5" l="1"/>
  <c r="AM93" i="5"/>
  <c r="AN93" i="5"/>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R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O94" i="5" l="1"/>
  <c r="AM94" i="5"/>
  <c r="AN94" i="5"/>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R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O95" i="5" l="1"/>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O96" i="5" l="1"/>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O97" i="5" l="1"/>
  <c r="AM97" i="5"/>
  <c r="AN97" i="5"/>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R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O98" i="5" l="1"/>
  <c r="AM98" i="5"/>
  <c r="AN98" i="5"/>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R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O99" i="5" l="1"/>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O100" i="5" l="1"/>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O101" i="5" l="1"/>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O102" i="5" l="1"/>
  <c r="AM102" i="5"/>
  <c r="AN102" i="5"/>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R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O103" i="5" l="1"/>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O104" i="5" l="1"/>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O105" i="5" l="1"/>
  <c r="AM105" i="5"/>
  <c r="AN105" i="5"/>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R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O106" i="5" l="1"/>
  <c r="AM106" i="5"/>
  <c r="AN106" i="5"/>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R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O107" i="5" l="1"/>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O108" i="5" l="1"/>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O109" i="5" l="1"/>
  <c r="AM109" i="5"/>
  <c r="AN109" i="5"/>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R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R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R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O113" i="5" l="1"/>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O116" i="5" l="1"/>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R127" i="5"/>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AR128" i="5"/>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V135" i="5"/>
  <c r="AW135" i="5"/>
  <c r="AI133" i="7"/>
  <c r="CL135" i="8"/>
  <c r="CC134" i="8"/>
  <c r="CV134" i="8" s="1"/>
  <c r="CW134" i="8" s="1"/>
  <c r="AC134" i="1"/>
  <c r="DG136" i="5" a="1"/>
  <c r="DG136" i="5" s="1"/>
  <c r="BR134" i="8"/>
  <c r="BS134" i="8"/>
  <c r="CX132" i="8"/>
  <c r="CY132" i="8" s="1"/>
  <c r="AR134" i="5"/>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AR135" i="5"/>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AR136" i="5"/>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AQ4" i="1" l="1"/>
  <c r="I67" i="4"/>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6" i="4" s="1"/>
  <c r="AT52" i="8"/>
  <c r="AW52" i="1" s="1"/>
  <c r="L51" i="1" l="1"/>
  <c r="E51" i="11" s="1"/>
  <c r="BM50" i="1"/>
  <c r="M52" i="1"/>
  <c r="AT52" i="1"/>
  <c r="AU52" i="1"/>
  <c r="AS53" i="8"/>
  <c r="AT53" i="8"/>
  <c r="AW53" i="1" s="1"/>
  <c r="F52" i="11" l="1"/>
  <c r="B68" i="4"/>
  <c r="L52" i="1"/>
  <c r="BM51" i="1"/>
  <c r="M53" i="1"/>
  <c r="F53" i="11" s="1"/>
  <c r="AU53" i="1"/>
  <c r="AT53" i="1"/>
  <c r="AT54" i="8"/>
  <c r="AW54" i="1" s="1"/>
  <c r="AS54" i="8"/>
  <c r="E52" i="11" l="1"/>
  <c r="B67"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S4" i="8"/>
  <c r="V4" i="8" s="1"/>
  <c r="F4" i="1"/>
  <c r="I4" i="2"/>
  <c r="AA4" i="1" s="1"/>
  <c r="S4" i="1" s="1"/>
  <c r="H5" i="1" s="1"/>
  <c r="AK5" i="5" s="1"/>
  <c r="AP4" i="1"/>
  <c r="T4" i="1" s="1"/>
  <c r="I5" i="1" s="1"/>
  <c r="G4" i="2"/>
  <c r="BM136" i="1"/>
  <c r="P4" i="7"/>
  <c r="F4" i="9"/>
  <c r="AR4" i="1"/>
  <c r="V4" i="1" s="1"/>
  <c r="K5" i="1" s="1"/>
  <c r="AR5" i="1" s="1"/>
  <c r="V5" i="1" s="1"/>
  <c r="K6" i="1" s="1"/>
  <c r="AR6" i="1" s="1"/>
  <c r="C4" i="9"/>
  <c r="BL4" i="1"/>
  <c r="E41" i="4"/>
  <c r="E40" i="4"/>
  <c r="T4" i="8" l="1"/>
  <c r="W4" i="8" s="1"/>
  <c r="O4" i="7"/>
  <c r="I4" i="11"/>
  <c r="AQ5" i="8"/>
  <c r="AC5" i="7"/>
  <c r="BI5" i="1"/>
  <c r="C5" i="11"/>
  <c r="V5" i="10"/>
  <c r="AO5" i="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CM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<sst xmlns="http://schemas.openxmlformats.org/spreadsheetml/2006/main" count="3095" uniqueCount="1165">
  <si>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</si>
  <si>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</si>
  <si>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</si>
  <si>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</si>
  <si>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</si>
  <si>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</si>
  <si>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</si>
  <si>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</si>
  <si>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</si>
  <si>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</si>
  <si>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</si>
  <si>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</si>
  <si>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</si>
  <si>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</si>
  <si>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</si>
  <si>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</si>
  <si>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</si>
  <si>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</si>
  <si>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</si>
  <si>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</si>
  <si>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</si>
  <si>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</si>
  <si>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</si>
  <si>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</si>
  <si>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</si>
  <si>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</si>
  <si>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</si>
  <si>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</si>
  <si>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</si>
  <si>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</si>
  <si>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</si>
  <si>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</si>
  <si>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</si>
  <si>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</si>
  <si>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</si>
  <si>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</si>
  <si>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</si>
  <si>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</si>
  <si>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</si>
  <si>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</si>
  <si>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</si>
  <si>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</si>
  <si>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</si>
  <si>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</si>
  <si>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</si>
  <si>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</si>
  <si>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</si>
  <si>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</si>
  <si>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</si>
  <si>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</si>
  <si>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</si>
  <si>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</si>
  <si>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</si>
  <si>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</si>
  <si>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</si>
  <si>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</si>
  <si>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</si>
  <si>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</si>
  <si>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</si>
  <si>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</si>
  <si>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</si>
  <si>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</si>
  <si>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</si>
  <si>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</si>
  <si>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</si>
  <si>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</si>
  <si>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</si>
  <si>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</si>
  <si>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</si>
  <si>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</si>
  <si>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</si>
  <si>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</si>
  <si>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</si>
  <si>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</si>
  <si>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</si>
  <si>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</si>
  <si>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</si>
  <si>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</si>
  <si>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</si>
  <si>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</si>
  <si>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</si>
  <si>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</si>
  <si>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</si>
  <si>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</si>
  <si>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</si>
  <si>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</si>
  <si>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</si>
  <si>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</si>
  <si>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</si>
  <si>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</si>
  <si>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</si>
  <si>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</si>
  <si>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</si>
  <si>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</si>
  <si>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</si>
  <si>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</si>
  <si>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</si>
  <si>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</si>
  <si>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</si>
  <si>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</si>
  <si>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</si>
  <si>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</si>
  <si>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</si>
  <si>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</si>
  <si>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</si>
  <si>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</si>
  <si>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</si>
  <si>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</si>
  <si>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</si>
  <si>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</si>
  <si>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</si>
  <si>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</si>
  <si>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</si>
  <si>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</si>
  <si>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</si>
  <si>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</si>
  <si>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</si>
  <si>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</si>
  <si>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</si>
  <si>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</si>
  <si>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</si>
  <si>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</si>
  <si>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</si>
  <si>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</si>
  <si>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</si>
  <si>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</si>
  <si>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</si>
  <si>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</si>
  <si>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</si>
  <si>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</si>
  <si>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</si>
  <si>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</si>
  <si>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</si>
  <si>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</si>
  <si>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</si>
  <si>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</si>
  <si>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</si>
  <si>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</si>
  <si>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</si>
  <si>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</si>
  <si>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</si>
  <si>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</si>
  <si>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</si>
  <si>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</si>
  <si>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</si>
  <si>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</si>
  <si>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</si>
  <si>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</si>
  <si>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</si>
  <si>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</si>
  <si>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</si>
  <si>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</si>
  <si>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</si>
  <si>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</si>
  <si>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</si>
  <si>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</si>
  <si>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</si>
  <si>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</si>
  <si>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</si>
  <si>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</si>
  <si>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</si>
  <si>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</si>
  <si>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</si>
  <si>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</si>
  <si>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</si>
  <si>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</si>
  <si>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</si>
  <si>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</si>
  <si>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</si>
  <si>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</si>
  <si>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</si>
  <si>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</si>
  <si>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</si>
  <si>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</si>
  <si>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</si>
  <si>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</si>
  <si>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</si>
  <si>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</si>
  <si>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</si>
  <si>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</si>
  <si>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</si>
  <si>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</si>
  <si>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</si>
  <si>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</si>
  <si>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</si>
  <si>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</si>
  <si>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</si>
  <si>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</si>
  <si>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</si>
  <si>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</si>
  <si>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</si>
  <si>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</si>
  <si>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</si>
  <si>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</si>
  <si>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</si>
  <si>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</si>
  <si>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</si>
  <si>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</si>
  <si>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</si>
  <si>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</si>
  <si>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</si>
  <si>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</si>
  <si>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</si>
  <si>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</si>
  <si>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</si>
  <si>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</si>
  <si>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</si>
  <si>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</si>
  <si>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</si>
  <si>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</si>
  <si>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</si>
  <si>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</si>
  <si>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</si>
  <si>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</si>
  <si>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</si>
  <si>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</si>
  <si>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</si>
  <si>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</si>
  <si>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</si>
  <si>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</si>
  <si>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</si>
  <si>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</si>
  <si>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</si>
  <si>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</si>
  <si>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</si>
  <si>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</si>
  <si>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</si>
  <si>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</si>
  <si>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</si>
  <si>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</si>
  <si>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</si>
  <si>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</si>
  <si>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</si>
  <si>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</si>
  <si>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</si>
  <si>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</si>
  <si>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</si>
  <si>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</si>
  <si>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</si>
  <si>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</si>
  <si>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</si>
  <si>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</si>
  <si>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</si>
  <si>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</si>
  <si>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</si>
  <si>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</si>
  <si>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</si>
  <si>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</si>
  <si>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</si>
  <si>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</si>
  <si>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</si>
  <si>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</si>
  <si>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</si>
  <si>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</si>
  <si>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</si>
  <si>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</si>
  <si>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</si>
  <si>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</si>
  <si>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</si>
  <si>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</si>
  <si>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</si>
  <si>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</si>
  <si>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</si>
  <si>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</si>
  <si>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</si>
  <si>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</si>
  <si>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</si>
  <si>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</si>
  <si>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</si>
  <si>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</si>
  <si>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</si>
  <si>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</si>
  <si>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</si>
  <si>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</si>
  <si>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</si>
  <si>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</si>
  <si>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</si>
  <si>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</si>
  <si>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</si>
  <si>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</si>
  <si>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</si>
  <si>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</si>
  <si>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</si>
  <si>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</si>
  <si>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</si>
  <si>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</si>
  <si>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</si>
  <si>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</si>
  <si>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</si>
  <si>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</si>
  <si>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</si>
  <si>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</si>
  <si>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</si>
  <si>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</si>
  <si>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</si>
  <si>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</si>
  <si>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</si>
  <si>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</si>
  <si>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</si>
  <si>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</si>
  <si>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</si>
  <si>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</si>
  <si>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</si>
  <si>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</si>
  <si>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</si>
  <si>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</si>
  <si>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</si>
  <si>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</si>
  <si>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</si>
  <si>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</si>
  <si>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</si>
  <si>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</si>
  <si>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</si>
  <si>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</si>
  <si>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</si>
  <si>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</si>
  <si>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</si>
  <si>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</si>
  <si>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</si>
  <si>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</si>
  <si>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</si>
  <si>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</si>
  <si>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</si>
  <si>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</si>
  <si>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</si>
  <si>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</si>
  <si>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</si>
  <si>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</si>
  <si>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</si>
  <si>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</si>
  <si>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</si>
  <si>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</si>
  <si>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</si>
  <si>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</si>
  <si>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</si>
  <si>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</si>
  <si>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</si>
  <si>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</si>
  <si>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</si>
  <si>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</si>
  <si>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</si>
  <si>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</si>
  <si>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</si>
  <si>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</si>
  <si>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</si>
  <si>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</si>
  <si>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</si>
  <si>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</si>
  <si>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</si>
  <si>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</si>
  <si>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</si>
  <si>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</si>
  <si>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</si>
  <si>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</si>
  <si>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</si>
  <si>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</si>
  <si>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</si>
  <si>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</si>
  <si>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</si>
  <si>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</si>
  <si>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</si>
  <si>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</si>
  <si>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</si>
  <si>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</si>
  <si>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</si>
  <si>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</si>
  <si>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</si>
  <si>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</si>
  <si>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</si>
  <si>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</si>
  <si>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</si>
  <si>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</si>
  <si>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</si>
  <si>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</si>
  <si>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</si>
  <si>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</si>
  <si>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</si>
  <si>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</si>
  <si>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</si>
  <si>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</si>
  <si>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</si>
  <si>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</si>
  <si>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</si>
  <si>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</si>
  <si>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</si>
  <si>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</si>
  <si>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</si>
  <si>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</si>
  <si>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</si>
  <si>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</si>
  <si>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</si>
  <si>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</si>
  <si>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</si>
  <si>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</si>
  <si>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</si>
  <si>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</si>
  <si>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</si>
  <si>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</si>
  <si>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</si>
  <si>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</si>
  <si>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</si>
  <si>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</si>
  <si>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</si>
  <si>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</si>
  <si>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</si>
  <si>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</si>
  <si>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</si>
  <si>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</si>
  <si>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</si>
  <si>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</si>
  <si>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</si>
  <si>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</si>
  <si>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</si>
  <si>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</si>
  <si>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</si>
  <si>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</si>
  <si>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</si>
  <si>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</si>
  <si>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</si>
  <si>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</si>
  <si>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</si>
  <si>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</si>
  <si>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</si>
  <si>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</si>
  <si>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</si>
  <si>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</si>
  <si>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</si>
  <si>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</si>
  <si>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</si>
  <si>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</si>
  <si>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</si>
  <si>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</si>
  <si>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</si>
  <si>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</si>
  <si>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</si>
  <si>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</si>
  <si>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</si>
  <si>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</si>
  <si>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</si>
  <si>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</si>
  <si>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</si>
  <si>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</si>
  <si>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</si>
  <si>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</si>
  <si>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</si>
  <si>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</si>
  <si>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</si>
  <si>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</si>
  <si>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</si>
  <si>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</si>
  <si>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</si>
  <si>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</si>
  <si>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</si>
  <si>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</si>
  <si>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</si>
  <si>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</si>
  <si>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</si>
  <si>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</si>
  <si>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</si>
  <si>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</si>
  <si>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</si>
  <si>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</si>
  <si>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</si>
  <si>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</si>
  <si>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</si>
  <si>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</si>
  <si>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</si>
  <si>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</si>
  <si>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</si>
  <si>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</si>
  <si>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</si>
  <si>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</si>
  <si>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</si>
  <si>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</si>
  <si>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</si>
  <si>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</si>
  <si>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</si>
  <si>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</si>
  <si>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</si>
  <si>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</si>
  <si>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</si>
  <si>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</si>
  <si>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</si>
  <si>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</si>
  <si>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</si>
  <si>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</si>
  <si>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</si>
  <si>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</si>
  <si>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</si>
  <si>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</si>
  <si>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</si>
  <si>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</si>
  <si>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</si>
  <si>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</si>
  <si>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</si>
  <si>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</si>
  <si>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</si>
  <si>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</si>
  <si>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</si>
  <si>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</si>
  <si>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</si>
  <si>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</si>
  <si>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</si>
  <si>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</si>
  <si>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</si>
  <si>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</si>
  <si>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</si>
  <si>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</si>
  <si>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</si>
  <si>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</si>
  <si>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</si>
  <si>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</si>
  <si>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</si>
  <si>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</si>
  <si>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</si>
  <si>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</si>
  <si>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</si>
  <si>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</si>
  <si>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</si>
  <si>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</si>
  <si>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</si>
  <si>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</si>
  <si>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</si>
  <si>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</si>
  <si>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</si>
  <si>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</si>
  <si>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</si>
  <si>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</si>
  <si>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</si>
  <si>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</si>
  <si>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</si>
  <si>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</si>
  <si>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</si>
  <si>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</si>
  <si>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</si>
  <si>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</si>
  <si>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</si>
  <si>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</si>
  <si>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</si>
  <si>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</si>
  <si>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</si>
  <si>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</si>
  <si>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</si>
  <si>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</si>
  <si>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</si>
  <si>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</si>
  <si>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</si>
  <si>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</si>
  <si>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</si>
  <si>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</si>
  <si>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</si>
  <si>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</si>
  <si>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</si>
  <si>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</si>
  <si>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</si>
  <si>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</si>
  <si>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</si>
  <si>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</si>
  <si>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</si>
  <si>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</si>
  <si>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</si>
  <si>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</si>
  <si>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</si>
  <si>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</si>
  <si>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</si>
  <si>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</si>
  <si>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</si>
  <si>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</si>
  <si>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</si>
  <si>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</si>
  <si>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</si>
  <si>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</si>
  <si>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</si>
  <si>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</si>
  <si>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</si>
  <si>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</si>
  <si>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</si>
  <si>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</si>
  <si>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</si>
  <si>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</si>
  <si>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</si>
  <si>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</si>
  <si>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</si>
  <si>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</si>
  <si>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</si>
  <si>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</si>
  <si>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</si>
  <si>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</si>
  <si>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</si>
  <si>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</si>
  <si>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</si>
  <si>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</si>
  <si>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</si>
  <si>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</si>
  <si>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</si>
  <si>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</si>
  <si>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</si>
  <si>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</si>
  <si>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</si>
  <si>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</si>
  <si>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</si>
  <si>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</si>
  <si>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</si>
  <si>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</si>
  <si>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</si>
  <si>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</si>
  <si>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</si>
  <si>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</si>
  <si>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</si>
  <si>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</si>
  <si>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</si>
  <si>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</si>
  <si>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</si>
  <si>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</si>
  <si>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</si>
  <si>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</si>
  <si>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</si>
  <si>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</si>
  <si>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</si>
  <si>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</si>
  <si>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</si>
  <si>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</si>
  <si>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</si>
  <si>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</si>
  <si>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</si>
  <si>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</si>
  <si>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</si>
  <si>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</si>
  <si>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</si>
  <si>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</si>
  <si>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</si>
  <si>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</si>
  <si>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</si>
  <si>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</si>
  <si>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</si>
  <si>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</si>
  <si>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</si>
  <si>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</si>
  <si>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</si>
  <si>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</si>
  <si>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</si>
  <si>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</si>
  <si>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</si>
  <si>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</si>
  <si>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</si>
  <si>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</si>
  <si>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</si>
  <si>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</si>
  <si>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</si>
  <si>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</si>
  <si>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</si>
  <si>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</si>
  <si>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</si>
  <si>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</si>
  <si>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</si>
  <si>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</si>
  <si>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</si>
  <si>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</si>
  <si>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</si>
  <si>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</si>
  <si>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</si>
  <si>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</si>
  <si>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</si>
  <si>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</si>
  <si>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</si>
  <si>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</si>
  <si>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</si>
  <si>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</si>
  <si>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</si>
  <si>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</si>
  <si>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</si>
  <si>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</si>
  <si>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</si>
  <si>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</si>
  <si>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</si>
  <si>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</si>
  <si>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</si>
  <si>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</si>
  <si>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</si>
  <si>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</si>
  <si>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</si>
  <si>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</si>
  <si>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</si>
  <si>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</si>
  <si>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</si>
  <si>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</si>
  <si>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</si>
  <si>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</si>
  <si>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</si>
  <si>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</si>
  <si>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</si>
  <si>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</si>
  <si>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</si>
  <si>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</si>
  <si>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</si>
  <si>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</si>
  <si>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</si>
  <si>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</si>
  <si>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</si>
  <si>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</si>
  <si>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</si>
  <si>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</si>
  <si>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</si>
  <si>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</si>
  <si>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</si>
  <si>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</si>
  <si>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</si>
  <si>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</si>
  <si>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</si>
  <si>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</si>
  <si>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</si>
  <si>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</si>
  <si>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</si>
  <si>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</si>
  <si>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</si>
  <si>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</si>
  <si>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</si>
  <si>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</si>
  <si>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</si>
  <si>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</si>
  <si>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</si>
  <si>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</si>
  <si>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</si>
  <si>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</si>
  <si>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</si>
  <si>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</si>
  <si>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</si>
  <si>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</si>
  <si>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</si>
  <si>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</si>
  <si>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</si>
  <si>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</si>
  <si>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</si>
  <si>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</si>
  <si>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</si>
  <si>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</si>
  <si>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</si>
  <si>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</si>
  <si>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</si>
  <si>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</si>
  <si>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</si>
  <si>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</si>
  <si>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</si>
  <si>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</si>
  <si>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</si>
  <si>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</si>
  <si>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</si>
  <si>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</si>
  <si>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</si>
  <si>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</si>
  <si>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</si>
  <si>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</si>
  <si>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</si>
  <si>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</si>
  <si>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</si>
  <si>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</si>
  <si>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</si>
  <si>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</si>
  <si>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</si>
  <si>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</si>
  <si>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</si>
  <si>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</si>
  <si>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</si>
  <si>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</si>
  <si>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</si>
  <si>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</si>
  <si>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</si>
  <si>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</si>
  <si>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</si>
  <si>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</si>
  <si>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</si>
  <si>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</si>
  <si>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</si>
  <si>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</si>
  <si>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</si>
  <si>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</si>
  <si>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</si>
  <si>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</si>
  <si>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</si>
  <si>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</si>
  <si>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</si>
  <si>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</si>
  <si>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</si>
  <si>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</si>
  <si>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</si>
  <si>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</si>
  <si>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</si>
  <si>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</si>
  <si>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</si>
  <si>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</si>
  <si>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</si>
  <si>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</si>
  <si>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</si>
  <si>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</si>
  <si>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</si>
  <si>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</si>
  <si>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</si>
  <si>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</si>
  <si>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</si>
  <si>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</si>
  <si>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</si>
  <si>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</si>
  <si>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</si>
  <si>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</si>
  <si>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</si>
  <si>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</si>
  <si>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</si>
  <si>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</si>
  <si>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</si>
  <si>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</si>
  <si>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</si>
  <si>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</si>
  <si>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</si>
  <si>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</si>
  <si>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</si>
  <si>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</si>
  <si>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</si>
  <si>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</si>
  <si>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</si>
  <si>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</si>
  <si>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</si>
  <si>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</si>
  <si>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</si>
  <si>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</si>
  <si>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</si>
  <si>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</si>
  <si>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</si>
  <si>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</si>
  <si>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</si>
  <si>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</si>
  <si>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</si>
  <si>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</si>
  <si>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</si>
  <si>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</si>
  <si>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</si>
  <si>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</si>
  <si>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</si>
  <si>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</si>
  <si>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</si>
  <si>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</si>
  <si>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</si>
  <si>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</si>
  <si>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</si>
  <si>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</si>
  <si>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</si>
  <si>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</si>
  <si>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</si>
  <si>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</si>
  <si>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</si>
  <si>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</si>
  <si>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</si>
  <si>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</si>
  <si>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</si>
  <si>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</si>
  <si>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</si>
  <si>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</si>
  <si>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</si>
  <si>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</si>
  <si>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</si>
  <si>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</si>
  <si>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</si>
  <si>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</si>
  <si>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</si>
  <si>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</si>
  <si>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</si>
  <si>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</si>
  <si>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</si>
  <si>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</si>
  <si>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</si>
  <si>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</si>
  <si>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</si>
  <si>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</si>
  <si>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</si>
  <si>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</si>
  <si>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</si>
  <si>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</si>
  <si>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</si>
  <si>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</si>
  <si>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</si>
  <si>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</si>
  <si>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</si>
  <si>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</si>
  <si>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</si>
  <si>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</si>
  <si>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</si>
  <si>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</si>
  <si>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</si>
  <si>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</si>
  <si>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</si>
  <si>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</si>
  <si>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</si>
  <si>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</si>
  <si>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</si>
  <si>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</si>
  <si>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</si>
  <si>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</si>
  <si>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</si>
  <si>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</si>
  <si>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</si>
  <si>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</si>
  <si>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</si>
  <si>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</si>
  <si>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</si>
  <si>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</si>
  <si>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</si>
  <si>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</si>
  <si>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</si>
  <si>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</si>
  <si>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</si>
  <si>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</si>
  <si>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</si>
  <si>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</si>
  <si>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</si>
  <si>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</si>
  <si>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</si>
  <si>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</si>
  <si>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</si>
  <si>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</si>
  <si>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</si>
  <si>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</si>
  <si>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</si>
  <si>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</si>
  <si>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</si>
  <si>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</si>
  <si>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</si>
  <si>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</si>
  <si>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</si>
  <si>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</si>
  <si>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</si>
  <si>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</si>
  <si>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</si>
  <si>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</si>
  <si>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</si>
  <si>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</si>
  <si>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</si>
  <si>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</si>
  <si>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</si>
  <si>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</si>
  <si>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</si>
  <si>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</si>
  <si>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</si>
  <si>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</si>
  <si>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</si>
  <si>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</si>
  <si>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</si>
  <si>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</si>
  <si>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</si>
  <si>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</si>
  <si>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</si>
  <si>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</si>
  <si>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</si>
  <si>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</si>
  <si>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</si>
  <si>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</si>
  <si>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</si>
  <si>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</si>
  <si>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</si>
  <si>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</si>
  <si>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</si>
  <si>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</si>
  <si>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</si>
  <si>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</si>
  <si>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</si>
  <si>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</si>
  <si>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</si>
  <si>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</si>
  <si>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</si>
  <si>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</si>
  <si>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</si>
  <si>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</si>
  <si>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</si>
  <si>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</si>
  <si>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</si>
  <si>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</si>
  <si>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</si>
  <si>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</si>
  <si>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</si>
  <si>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</si>
  <si>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</si>
  <si>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</si>
  <si>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</si>
  <si>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</si>
  <si>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</si>
  <si>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</si>
  <si>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</si>
  <si>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</si>
  <si>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</si>
  <si>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</si>
  <si>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</si>
  <si>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</si>
  <si>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</si>
  <si>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</si>
  <si>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</si>
  <si>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</si>
  <si>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</si>
  <si>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</si>
  <si>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</si>
  <si>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</si>
  <si>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</si>
  <si>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</si>
  <si>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</si>
  <si>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</si>
  <si>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</si>
  <si>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</si>
  <si>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</si>
  <si>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</si>
  <si>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</si>
  <si>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</si>
  <si>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</si>
  <si>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</si>
  <si>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</si>
  <si>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</si>
  <si>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</si>
  <si>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</si>
  <si>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</si>
  <si>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</si>
  <si>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</si>
  <si>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</si>
  <si>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</si>
  <si>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</si>
  <si>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</si>
  <si>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</si>
  <si>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</si>
  <si>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</si>
  <si>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</si>
  <si>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</si>
  <si>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</si>
  <si>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</si>
  <si>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</si>
  <si>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</si>
  <si>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</si>
  <si>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</si>
  <si>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</si>
  <si>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</si>
  <si>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</si>
  <si>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</si>
  <si>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</si>
  <si>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</si>
  <si>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</si>
  <si>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</si>
  <si>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</si>
  <si>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</si>
  <si>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</si>
  <si>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</si>
  <si>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</si>
  <si>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</si>
  <si>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</si>
  <si>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</si>
  <si>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</si>
  <si>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</si>
  <si>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</si>
  <si>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</si>
  <si>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</si>
  <si>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</si>
  <si>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</si>
  <si>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</si>
  <si>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</si>
  <si>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</si>
  <si>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</si>
  <si>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</si>
  <si>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</si>
  <si>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</si>
  <si>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</si>
  <si>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</si>
  <si>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</si>
  <si>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</si>
  <si>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</si>
  <si>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</si>
  <si>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</si>
  <si>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</si>
  <si>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</si>
  <si>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</si>
  <si>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</si>
  <si>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</si>
  <si>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</si>
  <si>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</si>
  <si>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</si>
  <si>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</si>
  <si>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</si>
  <si>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</si>
  <si>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</si>
  <si>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</si>
  <si>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</si>
  <si>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</si>
  <si>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</si>
  <si>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</si>
  <si>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</si>
  <si>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</si>
  <si>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</si>
  <si>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</si>
  <si>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</si>
  <si>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</si>
  <si>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</si>
  <si>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</si>
  <si>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</si>
  <si>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</si>
  <si>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</si>
  <si>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</si>
  <si>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</si>
  <si>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</si>
  <si>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</si>
  <si>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</si>
  <si>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</si>
  <si>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</si>
  <si>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</si>
  <si>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</si>
  <si>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</si>
  <si>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</si>
  <si>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</si>
  <si>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</si>
  <si>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</si>
  <si>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</si>
  <si>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</si>
  <si>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</si>
  <si>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</si>
  <si>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</si>
  <si>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</si>
  <si>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</si>
  <si>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</si>
  <si>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</si>
  <si>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</si>
  <si>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</si>
  <si>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</si>
  <si>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</si>
  <si>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</si>
  <si>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</si>
  <si>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</si>
  <si>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</si>
  <si>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</si>
  <si>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</si>
  <si>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</si>
  <si>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</si>
  <si>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</si>
  <si>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</si>
  <si>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</si>
  <si>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</si>
  <si>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</si>
  <si>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</si>
  <si>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</si>
  <si>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</si>
  <si>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</si>
  <si>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</si>
  <si>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</si>
  <si>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OD Round 46</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</si>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</sst>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3"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2" totalsRowDxfId="637">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1" totalsRowDxfId="63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0" totalsRowDxfId="635">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4" totalsRowDxfId="633">
      <calculatedColumnFormula>TblConstr[[#This Row],[build -db]]*TblConstr[[#This Row],[CPA Platinum -DB]] + TblConstr[[#This Row],[build db]]*TblConstr[[#This Row],[CPA Platinum DB]]</calculatedColumnFormula>
    </tableColumn>
    <tableColumn id="43" xr3:uid="{F2E3CBCF-A243-4043-87E8-17546293A159}" name="Total Lum Cost" dataDxfId="632" totalsRowDxfId="631">
      <calculatedColumnFormula>TblConstr[[#This Row],[build -db]]*TblConstr[[#This Row],[CPA Lumber -DB]] + TblConstr[[#This Row],[build db]]*TblConstr[[#This Row],[CPA Lumber DB]]</calculatedColumnFormula>
    </tableColumn>
    <tableColumn id="44" xr3:uid="{119F0A26-AFE5-4C99-86DF-E2019D697B1F}" name="build -db" dataDxfId="630" totalsRowDxfId="62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8" totalsRowDxfId="62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6" totalsRowDxfId="625"/>
    <tableColumn id="47" xr3:uid="{2AB27BA8-C2B6-44FC-89D1-B8C469C03A31}" name="RCPA Platinum " dataDxfId="624" totalsRowDxfId="623">
      <calculatedColumnFormula>ROUND((TblConstr[[#This Row],[Land]]-250 - IF(TblExplore[[#This Row],[Land Bonus]]&lt;&gt;0,20,0))*1.25 + 850 + 0,0)</calculatedColumnFormula>
    </tableColumn>
    <tableColumn id="48" xr3:uid="{745E4D31-3689-4F62-A15B-2D5399E746CA}" name="RCPA Lumber" dataDxfId="622">
      <calculatedColumnFormula>ROUND((TblConstr[[#This Row],[Land]]-250 - IF(TblExplore[[#This Row],[Land Bonus]]&lt;&gt;0,20,0))*0.285 + 87.5 + 0/4.25,0)</calculatedColumnFormula>
    </tableColumn>
    <tableColumn id="49" xr3:uid="{619C112A-EE5A-4710-AF52-5843FF4DB054}" name="…" dataDxfId="621" totalsRowDxfId="620"/>
    <tableColumn id="50" xr3:uid="{F2846ED2-FD2C-4B82-8D89-DEC4D6C89C45}" name="Tot Hom" dataDxfId="619" totalsRowDxfId="618">
      <calculatedColumnFormula array="1">IF(TblConstr[[#This Row],[Hour]:[Hour]]&gt;12,OFFSET(TblConstr[[#This Row],[Hom]],-12,0),0)+OFFSET(TblConstr[[#This Row],[Tot Hom]],-1,0)-TblConstr[[#This Row],[Dest Hom]]</calculatedColumnFormula>
    </tableColumn>
    <tableColumn id="51" xr3:uid="{3A820279-E5AD-460C-8EA2-56927C664532}" name="Tot Alc" dataDxfId="617" totalsRowDxfId="616">
      <calculatedColumnFormula array="1">IF(TblConstr[[#This Row],[Hour]:[Hour]]&gt;12,OFFSET(TblConstr[[#This Row],[Alc]],-12,0),0)+OFFSET(TblConstr[[#This Row],[Tot Alc]],-1,0)-TblConstr[[#This Row],[Dest Alc]]</calculatedColumnFormula>
    </tableColumn>
    <tableColumn id="52" xr3:uid="{2F201F1F-E604-470C-A21C-EF43882A5460}" name="Tot Farm" dataDxfId="615" totalsRowDxfId="614">
      <calculatedColumnFormula array="1">IF(TblConstr[[#This Row],[Hour]:[Hour]]&gt;12,OFFSET(TblConstr[[#This Row],[Far]],-12,0),0)+OFFSET(TblConstr[[#This Row],[Tot Farm]],-1,0)-TblConstr[[#This Row],[Dest Farm]]</calculatedColumnFormula>
    </tableColumn>
    <tableColumn id="53" xr3:uid="{CF25F1ED-4CEE-4702-9FD7-472555CAE1E7}" name="Tot Smi" dataDxfId="613" totalsRowDxfId="612">
      <calculatedColumnFormula array="1">IF(TblConstr[[#This Row],[Hour]:[Hour]]&gt;12,OFFSET(TblConstr[[#This Row],[Smi]],-12,0),0)+OFFSET(TblConstr[[#This Row],[Tot Smi]],-1,0)-TblConstr[[#This Row],[Dest Smi]]</calculatedColumnFormula>
    </tableColumn>
    <tableColumn id="54" xr3:uid="{AA2380E5-3483-49DB-91B7-F7447D6C17A7}" name="Tot Mas" dataDxfId="611" totalsRowDxfId="610">
      <calculatedColumnFormula array="1">IF(TblConstr[[#This Row],[Hour]:[Hour]]&gt;12,OFFSET(TblConstr[[#This Row],[Mas]],-12,0),0)+OFFSET(TblConstr[[#This Row],[Tot Mas]],-1,0)-TblConstr[[#This Row],[Dest Mas]]</calculatedColumnFormula>
    </tableColumn>
    <tableColumn id="55" xr3:uid="{9983477D-EC22-4053-88C9-D53436C89351}" name="Tot Ly" dataDxfId="609" totalsRowDxfId="608">
      <calculatedColumnFormula array="1">IF(TblConstr[[#This Row],[Hour]:[Hour]]&gt;12,OFFSET(TblConstr[[#This Row],[Ly]],-12,0),0)+OFFSET(TblConstr[[#This Row],[Tot Ly]],-1,0)-TblConstr[[#This Row],[Dest Ly]]</calculatedColumnFormula>
    </tableColumn>
    <tableColumn id="56" xr3:uid="{0A8A610F-D674-4772-9EB7-EC610164DF60}" name="Tot Hav" dataDxfId="607" totalsRowDxfId="606">
      <calculatedColumnFormula array="1">IF(TblConstr[[#This Row],[Hour]:[Hour]]&gt;12,OFFSET(TblConstr[[#This Row],[Hav]],-12,0),0)+OFFSET(TblConstr[[#This Row],[Tot Hav]],-1,0)-TblConstr[[#This Row],[Dest Hav]]</calculatedColumnFormula>
    </tableColumn>
    <tableColumn id="57" xr3:uid="{40570349-3AA5-42B4-9820-CC736C2D1B3D}" name="Tot OM" dataDxfId="605" totalsRowDxfId="604">
      <calculatedColumnFormula array="1">IF(TblConstr[[#This Row],[Hour]:[Hour]]&gt;12,OFFSET(TblConstr[[#This Row],[OM]],-12,0),0)+OFFSET(TblConstr[[#This Row],[Tot OM]],-1,0)-TblConstr[[#This Row],[Dest OM]]</calculatedColumnFormula>
    </tableColumn>
    <tableColumn id="58" xr3:uid="{D7C1895E-C93F-4CEE-BB20-88F13C3DA864}" name="Tot GN" dataDxfId="603" totalsRowDxfId="602">
      <calculatedColumnFormula array="1">IF(TblConstr[[#This Row],[Hour]:[Hour]]&gt;12,OFFSET(TblConstr[[#This Row],[GN]],-12,0),0)+OFFSET(TblConstr[[#This Row],[Tot GN]],-1,0)-TblConstr[[#This Row],[Dest GN]]</calculatedColumnFormula>
    </tableColumn>
    <tableColumn id="59" xr3:uid="{6C106580-CB33-4C2F-8B4D-856AC68AA85B}" name="Tot Fac" dataDxfId="601" totalsRowDxfId="600">
      <calculatedColumnFormula array="1">IF(TblConstr[[#This Row],[Hour]:[Hour]]&gt;12,OFFSET(TblConstr[[#This Row],[Fac]],-12,0),0)+OFFSET(TblConstr[[#This Row],[Tot Fac]],-1,0)-TblConstr[[#This Row],[Dest Fac]]</calculatedColumnFormula>
    </tableColumn>
    <tableColumn id="60" xr3:uid="{D3A39C76-EE6D-4C40-B64E-12EE496ACF75}" name="Tot GT" dataDxfId="599" totalsRowDxfId="598">
      <calculatedColumnFormula array="1">IF(TblConstr[[#This Row],[Hour]:[Hour]]&gt;12,OFFSET(TblConstr[[#This Row],[GT]],-12,0),0)+OFFSET(TblConstr[[#This Row],[Tot GT]],-1,0)-TblConstr[[#This Row],[Dest GT]]</calculatedColumnFormula>
    </tableColumn>
    <tableColumn id="61" xr3:uid="{3C88629E-DBB8-4626-8826-42DE21B8CCF3}" name="Tot Bar" dataDxfId="597" totalsRowDxfId="596">
      <calculatedColumnFormula array="1">IF(TblConstr[[#This Row],[Hour]:[Hour]]&gt;12,OFFSET(TblConstr[[#This Row],[Bar]],-12,0),0)+OFFSET(TblConstr[[#This Row],[Tot Bar]],-1,0)-TblConstr[[#This Row],[Dest Bar]]</calculatedColumnFormula>
    </tableColumn>
    <tableColumn id="62" xr3:uid="{9B339DEA-0599-4758-9D02-2BCE3EA7ACC3}" name="Tot Shr" dataDxfId="595" totalsRowDxfId="594">
      <calculatedColumnFormula array="1">IF(TblConstr[[#This Row],[Hour]:[Hour]]&gt;12,OFFSET(TblConstr[[#This Row],[Shr]],-12,0),0)+OFFSET(TblConstr[[#This Row],[Tot Shr]],-1,0)-TblConstr[[#This Row],[Dest Shr]]</calculatedColumnFormula>
    </tableColumn>
    <tableColumn id="63" xr3:uid="{BC8AAD30-881D-4FF0-9567-7FF1D9791913}" name="Tot Tow" dataDxfId="593" totalsRowDxfId="592">
      <calculatedColumnFormula array="1">IF(TblConstr[[#This Row],[Hour]:[Hour]]&gt;12,OFFSET(TblConstr[[#This Row],[Tow]],-12,0),0)+OFFSET(TblConstr[[#This Row],[Tot Tow]],-1,0)-TblConstr[[#This Row],[Dest Tow]]</calculatedColumnFormula>
    </tableColumn>
    <tableColumn id="64" xr3:uid="{59A3F80D-5052-4FDF-AF65-62DB182FD6A6}" name="Tot Tem" dataDxfId="591" totalsRowDxfId="590">
      <calculatedColumnFormula array="1">IF(TblConstr[[#This Row],[Hour]:[Hour]]&gt;12,OFFSET(TblConstr[[#This Row],[Tem]],-12,0),0)+OFFSET(TblConstr[[#This Row],[Tot Tem]],-1,0)-TblConstr[[#This Row],[Dest Tem]]</calculatedColumnFormula>
    </tableColumn>
    <tableColumn id="65" xr3:uid="{00A352BB-E75B-4E3F-AC3D-1D0DC0813148}" name="Tot WG" dataDxfId="589" totalsRowDxfId="588">
      <calculatedColumnFormula array="1">IF(TblConstr[[#This Row],[Hour]:[Hour]]&gt;12,OFFSET(TblConstr[[#This Row],[WG]],-12,0),0)+OFFSET(TblConstr[[#This Row],[Tot WG]],-1,0)-TblConstr[[#This Row],[Dest WG]]</calculatedColumnFormula>
    </tableColumn>
    <tableColumn id="66" xr3:uid="{AC79E3B7-8BF6-4AEF-AACC-9BCCADEEE9EC}" name="Tot DM" dataDxfId="587" totalsRowDxfId="586">
      <calculatedColumnFormula array="1">IF(TblConstr[[#This Row],[Hour]:[Hour]]&gt;12,OFFSET(TblConstr[[#This Row],[DM]],-12,0),0)+OFFSET(TblConstr[[#This Row],[Tot DM]],-1,0)-TblConstr[[#This Row],[Dest DM]]</calculatedColumnFormula>
    </tableColumn>
    <tableColumn id="67" xr3:uid="{0CFFF054-0F8D-4B14-9366-77ABD3382DE4}" name="Tot Sch" dataDxfId="585" totalsRowDxfId="584">
      <calculatedColumnFormula array="1">IF(TblConstr[[#This Row],[Hour]:[Hour]]&gt;12,OFFSET(TblConstr[[#This Row],[Sch]],-12,0),0)+OFFSET(TblConstr[[#This Row],[Tot Sch]],-1,0)-TblConstr[[#This Row],[Dest Sch]]</calculatedColumnFormula>
    </tableColumn>
    <tableColumn id="68" xr3:uid="{EEBD7864-CCF1-4E52-A4D7-93474D156483}" name="Tot Doc" dataDxfId="583" totalsRowDxfId="582">
      <calculatedColumnFormula array="1">IF(TblConstr[[#This Row],[Hour]:[Hour]]&gt;12,OFFSET(TblConstr[[#This Row],[Doc]],-12,0),0)+OFFSET(TblConstr[[#This Row],[Tot Doc]],-1,0)-TblConstr[[#This Row],[Dest Doc]]</calculatedColumnFormula>
    </tableColumn>
    <tableColumn id="69" xr3:uid="{9CB7D1EC-8231-4E29-AF89-78480EAACCBE}" name="…." dataDxfId="581" totalsRowDxfId="580"/>
    <tableColumn id="70" xr3:uid="{8AB60EC6-2503-4C64-93B5-EF0A15817646}" name="….." dataDxfId="579" totalsRowDxfId="578"/>
    <tableColumn id="71" xr3:uid="{E322C618-2AF7-4E39-8C00-05DB78D1E3E1}" name="Land (2)" dataDxfId="577" totalsRowDxfId="576">
      <calculatedColumnFormula>TblConstr[[#This Row],[Land]]</calculatedColumnFormula>
    </tableColumn>
    <tableColumn id="72" xr3:uid="{03634B5C-154E-4AC8-80E1-BA13BC9D96CD}" name="Time (2)" dataDxfId="575" totalsRowDxfId="574">
      <calculatedColumnFormula>TblImps[[#This Row],[Time]]</calculatedColumnFormula>
    </tableColumn>
    <tableColumn id="73" xr3:uid="{B2BF9056-6EBE-4C01-A8BD-B72B49E563E4}" name="…..." dataDxfId="573" totalsRowDxfId="572"/>
    <tableColumn id="74" xr3:uid="{E1DF0DF3-108E-4B1D-AD0D-B0438E0119B4}" name="Dest Hom" dataDxfId="571" totalsRowDxfId="570"/>
    <tableColumn id="75" xr3:uid="{E9A56C16-CD83-4CF4-801D-3F07F7F4410E}" name="Dest Alc" dataDxfId="569" totalsRowDxfId="568"/>
    <tableColumn id="76" xr3:uid="{83CFBDA2-FADE-4B08-B33E-9C2E9F9BF768}" name="Dest Farm" dataDxfId="567" totalsRowDxfId="566"/>
    <tableColumn id="77" xr3:uid="{19187257-0444-44F4-9D3D-6D0323F40019}" name="Dest Smi" dataDxfId="565" totalsRowDxfId="564"/>
    <tableColumn id="78" xr3:uid="{868AFE18-6FA1-48AB-ABF5-2F2AEFE5F988}" name="Dest Mas" dataDxfId="563" totalsRowDxfId="562"/>
    <tableColumn id="79" xr3:uid="{177B6B53-2F11-4209-8387-13A45749227F}" name="Dest Ly" dataDxfId="561" totalsRowDxfId="560"/>
    <tableColumn id="80" xr3:uid="{7546C506-76A9-4C40-A0E7-9A9D9E5AABE5}" name="Dest Hav" dataDxfId="559" totalsRowDxfId="558"/>
    <tableColumn id="81" xr3:uid="{ADDB86A6-E781-4DBE-8117-6F690916DDFA}" name="Dest OM" dataDxfId="557" totalsRowDxfId="556"/>
    <tableColumn id="82" xr3:uid="{B9BF98EC-18BF-465D-9531-8B38D89E91A0}" name="Dest GN" dataDxfId="555" totalsRowDxfId="554"/>
    <tableColumn id="83" xr3:uid="{E7A6D253-F3B2-42C8-99DD-B144C58FC0C5}" name="Dest Fac" dataDxfId="553" totalsRowDxfId="552"/>
    <tableColumn id="84" xr3:uid="{17104BBD-FC27-4D10-B29C-0273D3241FF4}" name="Dest GT" dataDxfId="551" totalsRowDxfId="550"/>
    <tableColumn id="85" xr3:uid="{99559D62-4D78-440A-98FE-DEBB129B435F}" name="Dest Bar" dataDxfId="549" totalsRowDxfId="548"/>
    <tableColumn id="86" xr3:uid="{9B2EEB8C-2FE8-47EE-A3E2-DC10DB45C7AB}" name="Dest Shr" dataDxfId="547" totalsRowDxfId="546"/>
    <tableColumn id="87" xr3:uid="{514D2AAA-E6E3-475E-9F65-8C732A78896D}" name="Dest Tow" dataDxfId="545" totalsRowDxfId="544"/>
    <tableColumn id="88" xr3:uid="{FAB7F148-62FD-4A01-9E52-E72AB5D98A80}" name="Dest Tem" dataDxfId="543" totalsRowDxfId="542"/>
    <tableColumn id="89" xr3:uid="{51F0AAF8-EA25-41BB-8274-29128D8E9309}" name="Dest WG" dataDxfId="541" totalsRowDxfId="540"/>
    <tableColumn id="90" xr3:uid="{B5DD0E4A-F9DA-46DF-AC1D-4C082F96D4FD}" name="Dest DM" dataDxfId="539" totalsRowDxfId="538"/>
    <tableColumn id="91" xr3:uid="{8374E536-FAFB-4695-B2E9-40E6A61A9D8E}" name="Dest Sch" dataDxfId="537" totalsRowDxfId="536"/>
    <tableColumn id="92" xr3:uid="{AB6E075B-E076-40E6-B2ED-7DBD5C2545B9}" name="Dest Doc" dataDxfId="535" totalsRowDxfId="534"/>
    <tableColumn id="93" xr3:uid="{A4B6EEF5-D4D4-4B9E-B020-F892CB1DC5F1}" name="…...." dataDxfId="533" totalsRowDxfId="532"/>
    <tableColumn id="94" xr3:uid="{A8785F66-A063-4182-BB5F-F2E489C44B8C}" name="Ch_Plain" dataDxfId="531" totalsRowDxfId="530">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9" totalsRowDxfId="528">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7" totalsRowDxfId="526">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5" totalsRowDxfId="524">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3" totalsRowDxfId="522">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21" totalsRowDxfId="520">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9" totalsRowDxfId="518">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7" totalsRowDxfId="516">
      <calculatedColumnFormula>IF(Explore!S4=1,20) - TblConstr[[#This Row],[Hom]] + TblConstr[[#This Row],[Dest Hom]]</calculatedColumnFormula>
    </tableColumn>
    <tableColumn id="102" xr3:uid="{A18B5339-7B5E-4FF1-B44C-54D91E2619B1}" name="…....." dataDxfId="515" totalsRowDxfId="514"/>
    <tableColumn id="103" xr3:uid="{4E3EEDB6-D8CB-4DA1-AC9F-29019C9A6FFC}" name="Total Plain" dataDxfId="513" totalsRowDxfId="512"/>
    <tableColumn id="104" xr3:uid="{669C7BA0-B3F2-47DA-B10D-81C2466FF6F3}" name="Total Forest" dataDxfId="511" totalsRowDxfId="510"/>
    <tableColumn id="105" xr3:uid="{B6EE778A-6E52-44FF-8691-B86F1650C2C2}" name="Total Mountain" dataDxfId="509" totalsRowDxfId="508"/>
    <tableColumn id="106" xr3:uid="{5FF89BD6-7921-4110-AD96-EA8B54555F1C}" name="Total Hill" dataDxfId="507" totalsRowDxfId="506"/>
    <tableColumn id="107" xr3:uid="{F920559E-5C73-4899-BC53-A9BA9E7DFC0C}" name="Total Swamp" dataDxfId="505" totalsRowDxfId="504"/>
    <tableColumn id="108" xr3:uid="{6462BCCF-F375-4DEC-B000-637E1187AA5E}" name="Total Cavern" dataDxfId="503" totalsRowDxfId="502"/>
    <tableColumn id="109" xr3:uid="{D966B8E0-E2CD-4374-AF05-B86C330B3BD4}" name="Total Water" dataDxfId="501" totalsRowDxfId="500"/>
    <tableColumn id="110" xr3:uid="{170A4E12-F563-448F-8964-EB5CA71BA3AF}" name="Homeland" dataDxfId="499" totalsRowDxfId="498">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7" totalsRowDxfId="496"/>
    <tableColumn id="114" xr3:uid="{EDC1B5E1-1E93-4946-BEC7-453EF5B18C9F}" name="Farms" dataDxfId="495" totalsRowDxfId="494">
      <calculatedColumnFormula>MAX(BA4-BA3,0)</calculatedColumnFormula>
    </tableColumn>
    <tableColumn id="115" xr3:uid="{1D02A65C-E8F6-4B66-A5EB-3699A9BE61C5}" name="Docks" totalsRowFunction="sum" dataDxfId="493" totalsRowDxfId="492">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7" dataDxfId="476" tableBorderDxfId="475">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4">
      <calculatedColumnFormula>TblRezone[[#This Row],[Hour]]</calculatedColumnFormula>
    </tableColumn>
    <tableColumn id="2" xr3:uid="{DFB120B6-BC70-4091-A005-99D4961CB538}" name="Land" dataDxfId="473">
      <calculatedColumnFormula>TblConstr[[#This Row],[Land]]</calculatedColumnFormula>
    </tableColumn>
    <tableColumn id="3" xr3:uid="{05C32193-1764-4A8E-B877-789E51BD1927}" name="." dataDxfId="472"/>
    <tableColumn id="4" xr3:uid="{2DBA3229-29BD-4F1F-B6CD-9E822C9071D7}" name="Plains" dataDxfId="471">
      <calculatedColumnFormula>TblConstr[[#This Row],[Plain]]</calculatedColumnFormula>
    </tableColumn>
    <tableColumn id="5" xr3:uid="{3D1FE633-D61E-4157-92AE-5E68F0C48770}" name="Forest" dataDxfId="470">
      <calculatedColumnFormula>TblConstr[[#This Row],[Forest]]</calculatedColumnFormula>
    </tableColumn>
    <tableColumn id="6" xr3:uid="{D9ABEDC6-9211-428A-B587-3CA9C3BF9744}" name="Mountn" dataDxfId="469">
      <calculatedColumnFormula>TblConstr[[#This Row],[Mountain]]</calculatedColumnFormula>
    </tableColumn>
    <tableColumn id="7" xr3:uid="{190BAA64-9D9E-4080-878D-BF035387620E}" name="Hills" dataDxfId="468">
      <calculatedColumnFormula>TblConstr[[#This Row],[Hill]]</calculatedColumnFormula>
    </tableColumn>
    <tableColumn id="8" xr3:uid="{812744CE-DEB7-4A8A-8374-CD5852E8C168}" name="Swamp" dataDxfId="467">
      <calculatedColumnFormula>TblConstr[[#This Row],[Swamp]]</calculatedColumnFormula>
    </tableColumn>
    <tableColumn id="9" xr3:uid="{96D79F63-015A-4655-975B-A1C99185A034}" name="Caverns" dataDxfId="466">
      <calculatedColumnFormula>TblConstr[[#This Row],[Cavern]]</calculatedColumnFormula>
    </tableColumn>
    <tableColumn id="10" xr3:uid="{607DA3E5-8D4A-44F4-A35C-DDAF32BE627C}" name="Water" dataDxfId="465">
      <calculatedColumnFormula>TblConstr[[#This Row],[Water]]</calculatedColumnFormula>
    </tableColumn>
    <tableColumn id="11" xr3:uid="{12EC2AC2-5FD3-4D82-8C37-DB70DCC56DC2}" name="Column2" dataDxfId="464"/>
    <tableColumn id="12" xr3:uid="{B171FE82-C8DE-44A1-89CE-409ED8DDD9D4}" name="Column3" dataDxfId="463"/>
    <tableColumn id="13" xr3:uid="{8C0085EE-E99F-4C98-9D66-144A50E3623C}" name="Column4" dataDxfId="462"/>
    <tableColumn id="14" xr3:uid="{5686D8FB-FF86-4148-AF9E-C03A97A84AF3}" name="Smithies" dataDxfId="461" dataCellStyle="Percent">
      <calculatedColumnFormula>TblMili[[#This Row],[Smithies]]</calculatedColumnFormula>
    </tableColumn>
    <tableColumn id="15" xr3:uid="{A0DC0A41-1987-4EE6-99BA-624DB6ACB9BF}" name="Employm." dataDxfId="460" dataCellStyle="Percent">
      <calculatedColumnFormula>TblPop[[#This Row],[Employment]]</calculatedColumnFormula>
    </tableColumn>
    <tableColumn id="16" xr3:uid="{7B85DEA6-C72D-4EAB-B18F-155B3A80E27B}" name="Popul." dataDxfId="459" dataCellStyle="Percent">
      <calculatedColumnFormula>TblImps[[#This Row],[Population]]</calculatedColumnFormula>
    </tableColumn>
    <tableColumn id="17" xr3:uid="{0BE33934-A790-4489-A3A2-E553E3C4AAEE}" name="Land (2)" dataDxfId="458">
      <calculatedColumnFormula>TblExplore[[#This Row],[Land]]</calculatedColumnFormula>
    </tableColumn>
    <tableColumn id="18" xr3:uid="{1EE849E8-6296-4479-BDA2-30E4622212E0}" name="Hour (2)" dataDxfId="457">
      <calculatedColumnFormula>TblExplore[[#This Row],[Hour]]</calculatedColumnFormula>
    </tableColumn>
    <tableColumn id="19" xr3:uid="{802EC67C-58E0-4E2B-9471-52B76B3F516A}" name="Land Bonus" dataDxfId="456"/>
    <tableColumn id="20" xr3:uid="{B1DC4E54-695A-4FE1-A303-67B047732E38}" name="Plains Explore" dataDxfId="455"/>
    <tableColumn id="21" xr3:uid="{28A63039-E9F4-4C91-BC61-38AFA90CBBA3}" name="Forest Explore" dataDxfId="454"/>
    <tableColumn id="22" xr3:uid="{52A3F218-67B7-4353-9DCD-90E402F80D3A}" name="Mountain Explore" dataDxfId="453"/>
    <tableColumn id="23" xr3:uid="{CADD78BB-1A84-4EF1-B568-74D7A7333BED}" name="Hill Explore" dataDxfId="452"/>
    <tableColumn id="24" xr3:uid="{86B12DCD-5E50-4631-800C-3D06D0C8407F}" name="Swamp Explore" dataDxfId="451"/>
    <tableColumn id="25" xr3:uid="{41A3F8D1-C19F-4B01-A125-BD6C5BE75F1D}" name="Cavern Explore" dataDxfId="450"/>
    <tableColumn id="26" xr3:uid="{DD83E77E-8C71-44A7-BF29-B8595544CC0D}" name="Water Explore" dataDxfId="449"/>
    <tableColumn id="27" xr3:uid="{6F68BDB2-663F-44CE-A108-1184CFBBBFB9}" name="Time" dataDxfId="448">
      <calculatedColumnFormula>TblImps[[#This Row],[Real time]]</calculatedColumnFormula>
    </tableColumn>
    <tableColumn id="28" xr3:uid="{0FBA88C1-4190-4A95-897B-20B88A072234}" name="Draftees" dataDxfId="447">
      <calculatedColumnFormula>TblMili[[#This Row],[Draftees]]</calculatedColumnFormula>
    </tableColumn>
    <tableColumn id="29" xr3:uid="{4EFD1992-02FD-4356-A327-EBEED01908DD}" name="Platinum" dataDxfId="446">
      <calculatedColumnFormula>TblProd[[#This Row],[Platinum]]</calculatedColumnFormula>
    </tableColumn>
    <tableColumn id="30" xr3:uid="{3D9A7B33-B273-4A01-8F7D-822B1BEB344B}" name=".." dataDxfId="445"/>
    <tableColumn id="31" xr3:uid="{EDB0F070-B31D-4B00-90A6-0A190E3CA80B}" name="Land-DB" dataDxfId="444">
      <calculatedColumnFormula>TblExplore[[#This Row],[Land]]-TblExplore[[#This Row],[Land Bonus]]*20</calculatedColumnFormula>
    </tableColumn>
    <tableColumn id="32" xr3:uid="{B94D1074-50E9-44F1-8957-6BE450DE4BF0}" name="Plat/acre" dataDxfId="443">
      <calculatedColumnFormula>ROUND(MAX(0.6*TblExplore[[#This Row],[Land-DB]]^1.299,850)*(1+ tech_2_6*Techs!AC4 + tech_2_9*Techs!AF4 + tech_3_7*Techs!AN4 + Overview!$I$33),0)</calculatedColumnFormula>
    </tableColumn>
    <tableColumn id="33" xr3:uid="{F0CBDA56-E75F-4156-B9BD-681857934D22}" name="Draftees/acre" dataDxfId="442">
      <calculatedColumnFormula>_xlfn.FLOOR.MATH(TblExplore[[#This Row],[Land-DB]]/150)+3+tech_2_9_2*TblTech[[#This Row],[2-9]]+tech_3_7_2*TblTech[[#This Row],[3-7]]</calculatedColumnFormula>
    </tableColumn>
    <tableColumn id="34" xr3:uid="{FCB11E8B-2CF1-408C-B51A-7901C753C76F}" name="Platinum (2)" dataDxfId="441">
      <calculatedColumnFormula>SUM(TblExplore[[#This Row],[Plains Explore]:[Water Explore]])*TblExplore[[#This Row],[Plat/acre]]</calculatedColumnFormula>
    </tableColumn>
    <tableColumn id="35" xr3:uid="{61575F8F-5343-43C9-858D-AF8501368779}" name="Draftees (2)" dataDxfId="440">
      <calculatedColumnFormula>SUM(TblExplore[[#This Row],[Plains Explore]:[Water Explore]])*TblExplore[[#This Row],[Draftees/acre]]</calculatedColumnFormula>
    </tableColumn>
    <tableColumn id="36" xr3:uid="{BD4C2C0C-7F81-4BE8-9828-9CFCFFAFF394}" name="Max Explore" dataDxfId="439">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9" dataDxfId="428" tableBorderDxfId="427">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6">
      <calculatedColumnFormula>TblConstr[[#This Row],[Land]]</calculatedColumnFormula>
    </tableColumn>
    <tableColumn id="2" xr3:uid="{09D3C0EB-2481-406C-ABC2-3B9FE0683D68}" name="Plains" dataDxfId="425">
      <calculatedColumnFormula>TblConstr[[#This Row],[Plain]]</calculatedColumnFormula>
    </tableColumn>
    <tableColumn id="3" xr3:uid="{E95763D4-88E5-487A-9912-CB5FED512375}" name="Forest" dataDxfId="424">
      <calculatedColumnFormula>TblConstr[[#This Row],[Forest]]</calculatedColumnFormula>
    </tableColumn>
    <tableColumn id="4" xr3:uid="{62B2173B-885E-48E7-B615-089739267B8E}" name="Mountains" dataDxfId="423">
      <calculatedColumnFormula>TblConstr[[#This Row],[Mountain]]</calculatedColumnFormula>
    </tableColumn>
    <tableColumn id="5" xr3:uid="{4FA61465-41A2-4497-AB2D-7B63B7113E12}" name="Hills" dataDxfId="422">
      <calculatedColumnFormula>TblConstr[[#This Row],[Hill]]</calculatedColumnFormula>
    </tableColumn>
    <tableColumn id="6" xr3:uid="{FC27A0D5-6BB5-414B-8DEB-98AD07E7EBFF}" name="Swamp" dataDxfId="421">
      <calculatedColumnFormula>TblConstr[[#This Row],[Swamp]]</calculatedColumnFormula>
    </tableColumn>
    <tableColumn id="7" xr3:uid="{E95EDCE9-4D0A-4F4F-80D0-F52A495BDAE2}" name="Caverns" dataDxfId="420">
      <calculatedColumnFormula>TblConstr[[#This Row],[Cavern]]</calculatedColumnFormula>
    </tableColumn>
    <tableColumn id="8" xr3:uid="{4D162EFF-D831-41C8-9A17-B9113296E43B}" name="Water" dataDxfId="419">
      <calculatedColumnFormula>TblConstr[[#This Row],[Water]]</calculatedColumnFormula>
    </tableColumn>
    <tableColumn id="9" xr3:uid="{D55A4201-089D-415F-8D4D-3ECCCB36C63A}" name="." dataDxfId="418"/>
    <tableColumn id="10" xr3:uid="{DD5BAECA-959B-44B4-BFE4-04100EF42CEE}" name="Hour" dataDxfId="417">
      <calculatedColumnFormula>J3+1</calculatedColumnFormula>
    </tableColumn>
    <tableColumn id="11" xr3:uid="{BBC04AC2-481C-43B9-8F7E-DA11BD9865DF}" name="Time" dataDxfId="416">
      <calculatedColumnFormula>TblImps[[#This Row],[Real time]]</calculatedColumnFormula>
    </tableColumn>
    <tableColumn id="12" xr3:uid="{D6C776EF-706C-4E21-B5A7-00C9AD08F8F2}" name="Plains Rezone" dataDxfId="415"/>
    <tableColumn id="13" xr3:uid="{8517A176-425D-4D28-9953-4EC1AA93C82D}" name="Forest Rezone" dataDxfId="414"/>
    <tableColumn id="14" xr3:uid="{6C6986FB-4B34-4620-9F5C-E204CA007C29}" name="Mountain Rezone" dataDxfId="413"/>
    <tableColumn id="15" xr3:uid="{A238C8DA-37C8-4B93-BDB9-803627A51455}" name="Hill Rezone" dataDxfId="412"/>
    <tableColumn id="16" xr3:uid="{6F93D167-46BB-49F9-99E2-4FE4FA89F6F6}" name="Swamp Rezone" dataDxfId="411"/>
    <tableColumn id="17" xr3:uid="{2891557D-037E-43FE-B080-6B5406778FAE}" name="Cavern Rezone" dataDxfId="410"/>
    <tableColumn id="18" xr3:uid="{C6630C4B-97F3-4512-833F-587ADB90804D}" name="Water Rezone" dataDxfId="409"/>
    <tableColumn id="19" xr3:uid="{71938840-BA0F-4F0E-90C2-866B3EEED32E}" name="Total acres" dataDxfId="408">
      <calculatedColumnFormula>SUMIF(TblRezone[[#This Row],[Plains Rezone]:[Water Rezone]],"&gt;0")</calculatedColumnFormula>
    </tableColumn>
    <tableColumn id="20" xr3:uid="{A48C796B-764B-4744-95D2-0DB5292F5562}" name="Ok?" dataDxfId="407">
      <calculatedColumnFormula>IF(SUM(TblRezone[[#This Row],[Plains Rezone]:[Water Rezone]])=0,"Ok","Nope")</calculatedColumnFormula>
    </tableColumn>
    <tableColumn id="21" xr3:uid="{2EBFAAC1-440A-44F3-A930-C229C35B9BD3}" name=".." dataDxfId="406"/>
    <tableColumn id="22" xr3:uid="{2020F260-8DB5-44E6-A131-B44D79AF6B62}" name="Platinum" dataDxfId="405">
      <calculatedColumnFormula>TblProd[[#This Row],[Platinum]]</calculatedColumnFormula>
    </tableColumn>
    <tableColumn id="23" xr3:uid="{81A5A213-A750-4DD5-8456-6B104D493CA4}" name="…" dataDxfId="404"/>
    <tableColumn id="24" xr3:uid="{8EF28125-DA30-4482-ADE4-2B916A90CAD2}" name="Plat/acre" dataDxfId="4">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03">
      <calculatedColumnFormula>TblRezone[[#This Row],[Total acres]]*TblRezone[[#This Row],[Plat/acre]]</calculatedColumnFormula>
    </tableColumn>
    <tableColumn id="26" xr3:uid="{685D7DEA-DD3C-4385-BEC6-C5DBEEE6B44D}" name="…." dataDxfId="402"/>
    <tableColumn id="27" xr3:uid="{44BE000A-0846-46D4-B9B4-8728EC5881AB}" name="Plat/acre*" dataDxfId="401">
      <calculatedColumnFormula>(250+0.6*(TblRezone[[#This Row],[Land]]-250))</calculatedColumnFormula>
    </tableColumn>
    <tableColumn id="28" xr3:uid="{3AFBA97F-9340-4669-BF68-67D7B351BBD4}" name="….." dataDxfId="400"/>
    <tableColumn id="29" xr3:uid="{D8C9DC04-80EE-49BF-BEDB-6FEC536A5F93}" name="Facs" dataDxfId="399">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91" dataDxfId="389" headerRowBorderDxfId="390" tableBorderDxfId="388">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7">
      <calculatedColumnFormula>TblRezone[[#This Row],[Hour]]</calculatedColumnFormula>
    </tableColumn>
    <tableColumn id="2" xr3:uid="{EAC413AF-EC0E-4C34-B6C3-F5AE2181B0A0}" name="Military" dataDxfId="386">
      <calculatedColumnFormula>SUM(TblMili[[#This Row],[Unit 1]:[Archmages]])+SUM(TblMili[[#This Row],[Train Unit 1]:[Train Unit 4]])+TblMili[[#This Row],[Draftees]]</calculatedColumnFormula>
    </tableColumn>
    <tableColumn id="3" xr3:uid="{B9847F02-8883-462E-B245-62A25138A973}" name="Military%" dataDxfId="385">
      <calculatedColumnFormula>TblPop[[#This Row],[Military%]]</calculatedColumnFormula>
    </tableColumn>
    <tableColumn id="4" xr3:uid="{873B66D3-9A4C-4CF2-ADD1-BF3696F9A721}" name="." dataDxfId="384"/>
    <tableColumn id="5" xr3:uid="{FC5A3C7C-0387-4B98-9BB7-AC3A387EAFF0}" name="Unit 1" dataDxfId="383">
      <calculatedColumnFormula>OFFSET(TblMili[[#This Row],[Unit 1]],-1,0) - TblMili[[#This Row],[Release Unit 1]]</calculatedColumnFormula>
    </tableColumn>
    <tableColumn id="6" xr3:uid="{A8BE2C9D-1318-46BD-B50B-D87014E90395}" name="Unit 2" dataDxfId="382">
      <calculatedColumnFormula>OFFSET(TblMili[[#This Row],[Unit 2]],-1,0)-TblMili[[#This Row],[Release Unit 2]]</calculatedColumnFormula>
    </tableColumn>
    <tableColumn id="7" xr3:uid="{49487FD4-4EF4-4722-A4A4-FCC0DD98F9F2}" name="Unit 3" dataDxfId="381">
      <calculatedColumnFormula>OFFSET(TblMili[[#This Row],[Unit 3]],-1,0)-TblMili[[#This Row],[Release Unit 3]]</calculatedColumnFormula>
    </tableColumn>
    <tableColumn id="8" xr3:uid="{739E7790-2960-445C-A5B2-C6064A881CDF}" name="Unit 4" dataDxfId="380">
      <calculatedColumnFormula>OFFSET(TblMili[[#This Row],[Unit 4]],-1,0)-TblMili[[#This Row],[Release Unit 4]]</calculatedColumnFormula>
    </tableColumn>
    <tableColumn id="9" xr3:uid="{0DB25EC0-D296-415A-BF65-DA60D7174CD2}" name="Spies" dataDxfId="379">
      <calculatedColumnFormula>OFFSET(TblMili[[#This Row],[Spies]],-1,0)-TblMili[[#This Row],[Release Spies]]</calculatedColumnFormula>
    </tableColumn>
    <tableColumn id="109" xr3:uid="{1E772BA5-219C-4FDC-ABC4-BDFC09C3EC97}" name="Archspies" dataDxfId="378"/>
    <tableColumn id="10" xr3:uid="{1B32AEAE-0DB3-4DD4-8543-1BD37596FD6C}" name="Wizards" dataDxfId="377">
      <calculatedColumnFormula>OFFSET(TblMili[[#This Row],[Wizards]],-1,0)-TblMili[[#This Row],[Release Wizards]]-TblMili[[#This Row],[Train AM]]</calculatedColumnFormula>
    </tableColumn>
    <tableColumn id="11" xr3:uid="{ED512AF5-16B2-421C-BF95-07157DB57B9D}" name="Archmages" dataDxfId="376">
      <calculatedColumnFormula>OFFSET(TblMili[[#This Row],[Archmages]],-1,0)-TblMili[[#This Row],[Release AM]]</calculatedColumnFormula>
    </tableColumn>
    <tableColumn id="12" xr3:uid="{CADE9B79-5861-46C5-8C69-B19C0F0551CF}" name=".." dataDxfId="375"/>
    <tableColumn id="13" xr3:uid="{18901E43-A967-4D1C-A56F-B4449A6C28E5}" name="Networth" dataDxfId="374">
      <calculatedColumnFormula>TblProd[[#This Row],[Networth]]</calculatedColumnFormula>
    </tableColumn>
    <tableColumn id="14" xr3:uid="{2F50B0FF-1C90-493E-BE67-86AFE22B6059}" name="…" dataDxfId="373"/>
    <tableColumn id="15" xr3:uid="{800A8F5F-B777-4995-AD6F-4DF929E0A477}" name="Raw" dataDxfId="372">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7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70">
      <calculatedColumnFormula>TblMili[[#This Row],[Raw]]*(1+TblMili[[#This Row],[Mods_Off]])</calculatedColumnFormula>
    </tableColumn>
    <tableColumn id="18" xr3:uid="{49AD1BCC-C9BC-46CD-8B38-93838D61E9DD}" name="Non Draft" dataDxfId="369">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8">
      <calculatedColumnFormula>TblMili[[#This Row],[Non Draft]]+TblMili[[#This Row],[Draftees]]</calculatedColumnFormula>
    </tableColumn>
    <tableColumn id="20" xr3:uid="{C64B2C83-F9B3-427D-8326-C6954139623D}" name="Mods_Def" dataDxfId="36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6" dataCellStyle="Comma">
      <calculatedColumnFormula>TblMili[[#This Row],[Non Draft]] * (1 + TblMili[[#This Row],[Mods_Def]])</calculatedColumnFormula>
    </tableColumn>
    <tableColumn id="22" xr3:uid="{EA8914C0-CD98-4E5C-A923-EA0F9E30F1EA}" name="Draft (mod)" dataDxfId="365">
      <calculatedColumnFormula>TblMili[[#This Row],[Draft]] * (1 + TblMili[[#This Row],[Mods_Def]])</calculatedColumnFormula>
    </tableColumn>
    <tableColumn id="23" xr3:uid="{EAC9356D-CE42-4256-BB93-BF208B480555}" name="Land" dataDxfId="364">
      <calculatedColumnFormula>TblConstr[[#This Row],[Land]]</calculatedColumnFormula>
    </tableColumn>
    <tableColumn id="24" xr3:uid="{D4A87242-2EDC-47D9-8CA4-84D822469E1B}" name="Set" dataDxfId="363"/>
    <tableColumn id="25" xr3:uid="{448088C9-E1C1-47E6-9443-BE83ECC5C2F2}" name="Draftrate" dataDxfId="362" dataCellStyle="Percent">
      <calculatedColumnFormula>IF(TblMili[[#This Row],[Set]]&lt;&gt;"",TblMili[[#This Row],[Set]],OFFSET(TblMili[[#This Row],[Draftrate]],-1,0))</calculatedColumnFormula>
    </tableColumn>
    <tableColumn id="26" xr3:uid="{EE8F6844-A68F-416E-B5A0-7B6FA4C5DE98}" name="Draftees" dataDxfId="36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60"/>
    <tableColumn id="28" xr3:uid="{0B20A7CE-7BB6-4469-889B-DF744233C462}" name="Smithies" dataDxfId="359" dataCellStyle="Percent">
      <calculatedColumnFormula>(TblConstr[[#This Row],[Tot Smi]]+TblConstr[[#This Row],[Dest Smi]])/(TblConstr[[#This Row],[Land]]-TblExplore[[#This Row],[Land Bonus]]*20)</calculatedColumnFormula>
    </tableColumn>
    <tableColumn id="29" xr3:uid="{A03A8504-EBEF-4639-9EE4-238592848C94}" name="….." dataDxfId="358"/>
    <tableColumn id="30" xr3:uid="{4B521A36-EE77-42BE-850C-0D858F3717A6}" name="Hour (2)" dataDxfId="357">
      <calculatedColumnFormula>TblMili[[#This Row],[Hour]]</calculatedColumnFormula>
    </tableColumn>
    <tableColumn id="31" xr3:uid="{D44FE507-2C86-49D9-BC07-83C7B27BB255}" name="Time" dataDxfId="356">
      <calculatedColumnFormula>TblExplore[[#This Row],[Time]]</calculatedColumnFormula>
    </tableColumn>
    <tableColumn id="32" xr3:uid="{0DAD6AB9-2259-4821-8771-37863F1ED4CC}" name="Train Unit 1" dataDxfId="355"/>
    <tableColumn id="33" xr3:uid="{0E43B866-578B-4060-84D1-01656CB368A4}" name="Train Unit 2" dataDxfId="354"/>
    <tableColumn id="34" xr3:uid="{3AAC979B-4FF3-4EFF-8F6E-BD28BBE2B8BD}" name="Train Unit 3" dataDxfId="353"/>
    <tableColumn id="35" xr3:uid="{EC6B8083-BC72-4376-9760-2275CF62C1A6}" name="Train Unit 4" dataDxfId="352"/>
    <tableColumn id="36" xr3:uid="{DE15CA92-2C69-4205-88B3-DE37F5AAF9A6}" name="Train Spies" dataDxfId="351"/>
    <tableColumn id="107" xr3:uid="{917516D6-B00F-4F57-ADB0-6C22D2A96B9F}" name="Train AS" dataDxfId="350"/>
    <tableColumn id="37" xr3:uid="{97770C71-624D-4E73-A8AD-D79927F45908}" name="Train Wiz" dataDxfId="349"/>
    <tableColumn id="38" xr3:uid="{4E456233-AA67-4D90-9179-339EBD335F62}" name="Train AM" dataDxfId="348"/>
    <tableColumn id="111" xr3:uid="{54F0D0ED-12E4-4C6A-9A83-21A22A24F933}" name="DnD_Zombies" dataDxfId="347">
      <calculatedColumnFormula>ROUND(IF(AND(TblMagic[[#This Row],[Active DnD]]&lt;12,TblMagic[[#This Row],[Active DnD]]&gt;5),OFFSET(TblPop[[#This Row],[Draft Growth]],-1,0)*0.375,0),0)</calculatedColumnFormula>
    </tableColumn>
    <tableColumn id="39" xr3:uid="{29C90460-5421-4EA7-A4CB-BDA1C40BF8A1}" name="  " dataDxfId="346"/>
    <tableColumn id="40" xr3:uid="{2C04ED42-9AAF-4375-A8D4-18DA4B397FAA}" name="Platinum" dataDxfId="345">
      <calculatedColumnFormula>TblProd[[#This Row],[Platinum]]</calculatedColumnFormula>
    </tableColumn>
    <tableColumn id="41" xr3:uid="{122C6EDE-4C24-4A3C-9FA2-6A7942348604}" name="Secondary recource" dataDxfId="344">
      <calculatedColumnFormula>INDEX(TblProd[[#Headers],[Lumber]]:TblProd[[#This Row],[Ore]],COUNTA(TblProd[[#Headers],[Lumber]]:TblProd[[#This Row],[Lumber]]),MATCH(Military!$AR$2,TblProd[[#Headers],[Lumber]:[Ore]],0))</calculatedColumnFormula>
    </tableColumn>
    <tableColumn id="42" xr3:uid="{AD4D72D1-3860-48CA-B3DA-ADFB8307154A}" name="Plat Cost" dataDxfId="343">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42">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41">
      <calculatedColumnFormula>TblMili[[#This Row],[Hour]]</calculatedColumnFormula>
    </tableColumn>
    <tableColumn id="45" xr3:uid="{20B1F70F-03BF-43F5-9126-6B2FF45FE149}" name="Time " dataDxfId="340">
      <calculatedColumnFormula>TblMili[[#This Row],[Time]]</calculatedColumnFormula>
    </tableColumn>
    <tableColumn id="46" xr3:uid="{32831987-A30D-4329-BB1C-DB47E6B77B54}" name="Draftees    " dataDxfId="339">
      <calculatedColumnFormula>TblMili[[#This Row],[Draftees]]</calculatedColumnFormula>
    </tableColumn>
    <tableColumn id="47" xr3:uid="{7EBE7BE4-37D1-4B52-B049-F9BE4ABBBADC}" name="Release Draft" dataDxfId="338"/>
    <tableColumn id="48" xr3:uid="{C3BB0EE7-6180-4099-B663-EFA3F1503DB3}" name="Release Unit 1" dataDxfId="337"/>
    <tableColumn id="49" xr3:uid="{EDF7E463-807D-4CE2-B63E-18766260768C}" name="Release Unit 2" dataDxfId="336"/>
    <tableColumn id="50" xr3:uid="{A1BE9DD8-455A-4FAA-8154-5BB2D1A53261}" name="Release Unit 3" dataDxfId="335"/>
    <tableColumn id="51" xr3:uid="{4FE1D56E-EA47-4DF6-B5A4-E78C1D5F5774}" name="Release Unit 4" dataDxfId="334"/>
    <tableColumn id="52" xr3:uid="{F0F9CB78-BA40-4031-AC17-0AB88B159B60}" name="Release Spies" dataDxfId="333"/>
    <tableColumn id="108" xr3:uid="{118BE0C9-E863-4E5F-98D5-187B99319B85}" name="Release AS" dataDxfId="332"/>
    <tableColumn id="53" xr3:uid="{3CC7AC8A-814F-42C4-B491-A6DFD7A4A93E}" name="Release Wizards" dataDxfId="331"/>
    <tableColumn id="54" xr3:uid="{BCB616C3-3465-4473-B27B-B25584160E71}" name="Release AM" dataDxfId="330"/>
    <tableColumn id="55" xr3:uid="{6B6EC03F-2A6A-47EB-A7F1-0DFE335A330A}" name="   " dataDxfId="329"/>
    <tableColumn id="56" xr3:uid="{71F6F49D-CD22-4E5F-BBB5-61150307312C}" name="WG's" dataDxfId="328">
      <calculatedColumnFormula>TblConstr[[#This Row],[Tot WG]]/TblConstr[[#This Row],[Land]]</calculatedColumnFormula>
    </tableColumn>
    <tableColumn id="57" xr3:uid="{B8AC3F70-AED4-4E5E-9FFD-FF94CB39B791}" name="FH's" dataDxfId="327">
      <calculatedColumnFormula>TblConstr[[#This Row],[Tot Hav]]/TblConstr[[#This Row],[Land]]</calculatedColumnFormula>
    </tableColumn>
    <tableColumn id="58" xr3:uid="{140FE3B0-18E6-43AA-A625-E817354E2D53}" name="OP Plat" dataDxfId="32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2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2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2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2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8">
      <calculatedColumnFormula>ROUNDUP((1-MIN(ROUND(fh_spy_cost_red*TblMili[[#This Row],[FH''s]],4),fh_spy_cost_cap)+ tech_1_9*TblTech[[#This Row],[1-9]] + tech_9_1*TblTech[[#This Row],[9-1]])*spy_plat,0)</calculatedColumnFormula>
    </tableColumn>
    <tableColumn id="110" xr3:uid="{E3910BF3-0412-473B-852A-F6A0FE497DE5}" name="ASs Cost" dataDxfId="317">
      <calculatedColumnFormula>ROUNDUP((1-MIN(ROUND(fh_spy_cost_red*TblMili[[#This Row],[FH''s]],4),fh_spy_cost_cap)+ tech_1_9*TblTech[[#This Row],[1-9]] + tech_9_1*TblTech[[#This Row],[9-1]])*archspy_plat,0)</calculatedColumnFormula>
    </tableColumn>
    <tableColumn id="67" xr3:uid="{CDB40042-773A-4CE1-B670-B62BC884A947}" name="Wizzies cost" dataDxfId="316">
      <calculatedColumnFormula>ROUNDUP((1-MIN(ROUND(wg_wiz_cost_bonus*TblMili[[#This Row],[WG''s]],4),wg_wiz_cost_cap) + tech_1_9_2*TblTech[[#This Row],[1-9]] + tech_9_1_2*TblTech[[#This Row],[9-1]])*wizard_plat,0)</calculatedColumnFormula>
    </tableColumn>
    <tableColumn id="68" xr3:uid="{1053234A-AE18-4A82-94FC-D94692087DE3}" name="AMs cost" dataDxfId="315">
      <calculatedColumnFormula>ROUNDUP((1-MIN(ROUND(wg_wiz_cost_bonus*TblMili[[#This Row],[WG''s]],4),wg_wiz_cost_cap) + tech_1_9_2*TblTech[[#This Row],[1-9]] + tech_9_1_2*TblTech[[#This Row],[9-1]])*archmage_plat,0)</calculatedColumnFormula>
    </tableColumn>
    <tableColumn id="69" xr3:uid="{9D11DA92-CF6B-4838-B51B-494833977486}" name=" " dataDxfId="314"/>
    <tableColumn id="70" xr3:uid="{1F713D65-CE26-4E75-AF9C-1E2610D02FB6}" name="Homeland%" dataDxfId="313">
      <calculatedColumnFormula>TblConstr[[#This Row],[Homeland]]/TblConstr[[#This Row],[Land]]</calculatedColumnFormula>
    </tableColumn>
    <tableColumn id="71" xr3:uid="{FBD620E0-8F97-4BED-916D-A8962B459E13}" name="WG" dataDxfId="312">
      <calculatedColumnFormula>TblMili[[#This Row],[WG''s]]</calculatedColumnFormula>
    </tableColumn>
    <tableColumn id="72" xr3:uid="{0F482B90-6164-42A0-AC1A-EB6CBE2239E0}" name="Mystic" dataDxfId="311">
      <calculatedColumnFormula>IF(mystic_cap="none",TblMili[[#This Row],[Homeland%]]/mystic_bonus,MIN(mystic_cap,TblMili[[#This Row],[Homeland%]]/mystic_bonus))</calculatedColumnFormula>
    </tableColumn>
    <tableColumn id="73" xr3:uid="{2FD25056-5068-463F-8553-3D2CFBDBD80D}" name="Druid (op)" dataDxfId="310">
      <calculatedColumnFormula>IF(druid_op_cap="none",TblMili[[#This Row],[Homeland%]]/druid_op_bonus,MIN(druid_op_cap,TblMili[[#This Row],[Homeland%]]/druid_op_bonus))</calculatedColumnFormula>
    </tableColumn>
    <tableColumn id="74" xr3:uid="{53018DF3-E735-41C7-A3D0-8E634866C57E}" name="Druid (dp)" dataDxfId="309">
      <calculatedColumnFormula>IF(druid_dp_cap="none",TblMili[[#This Row],[Homeland%]]/druid_dp_bonus,MIN(druid_dp_cap,TblMili[[#This Row],[Homeland%]]/druid_dp_bonus))</calculatedColumnFormula>
    </tableColumn>
    <tableColumn id="75" xr3:uid="{7F4EE74D-9905-4DF0-A5F6-DDC9D0115356}" name="Dryad" dataDxfId="308">
      <calculatedColumnFormula>MIN(dryad_cap,TblMili[[#This Row],[Homeland%]]/dryad_bonus)</calculatedColumnFormula>
    </tableColumn>
    <tableColumn id="76" xr3:uid="{E7F9826C-05CD-49D4-95DF-ECCD467D1341}" name="Rockapult" dataDxfId="307">
      <calculatedColumnFormula>MIN(rocka_cap,TblMili[[#This Row],[Homeland%]]/rocka_bonus)</calculatedColumnFormula>
    </tableColumn>
    <tableColumn id="77" xr3:uid="{A26FFF73-DC56-4E66-8A0E-51A9C837AE8D}" name="Spellblade" dataDxfId="306">
      <calculatedColumnFormula>MIN(adept_op_cap,TblMili[[#This Row],[WG]]/adept_op_bonus)</calculatedColumnFormula>
    </tableColumn>
    <tableColumn id="78" xr3:uid="{A5F9372F-5EBA-4E5A-AB3F-5A786DE5FEB0}" name="Adept-DP" dataDxfId="305">
      <calculatedColumnFormula>MIN(adept_dp_cap,TblMili[[#This Row],[WG]]/adept_dp_bonus)</calculatedColumnFormula>
    </tableColumn>
    <tableColumn id="79" xr3:uid="{FF50DABE-A375-4222-848D-9C4D1D0FC999}" name="Beasts" dataDxfId="304">
      <calculatedColumnFormula>MIN(TblMili[[#This Row],[Unit 3]],TblMili[[#This Row],[Unit 2]])*2</calculatedColumnFormula>
    </tableColumn>
    <tableColumn id="80" xr3:uid="{FFCDA044-2FD9-4119-B82B-7914D887B7F4}" name="Overlords" dataDxfId="303">
      <calculatedColumnFormula>MIN(TblMili[[#This Row],[Unit 1]],TblMili[[#This Row],[Unit 4]])*2</calculatedColumnFormula>
    </tableColumn>
    <tableColumn id="81" xr3:uid="{00DE2C4D-2323-42A0-B749-2FB5F4E28DBF}" name="Frost Mage" dataDxfId="302">
      <calculatedColumnFormula>MIN(frost_mage_cap,TblMili[[#This Row],[Homeland%]]/frost_mage_bonus)</calculatedColumnFormula>
    </tableColumn>
    <tableColumn id="82" xr3:uid="{BB055F70-3593-48E8-A32F-2C3BC4E6D218}" name="Ice Elemental" dataDxfId="301">
      <calculatedColumnFormula>MIN(ice_elem_cap,TblMili[[#This Row],[Raw (2)]]*ice_elem_bonus)</calculatedColumnFormula>
    </tableColumn>
    <tableColumn id="83" xr3:uid="{1158BE59-7C9D-4D41-AE99-4249CB18E29F}" name="Orc" dataDxfId="300">
      <calculatedColumnFormula>MIN(bone_breaker_cap,250/bone_breaker_bonus)</calculatedColumnFormula>
    </tableColumn>
    <tableColumn id="84" xr3:uid="{76252BAC-90E5-49A7-B5F9-E399F71EA45D}" name="Nox" dataDxfId="299">
      <calculatedColumnFormula>MIN(nox_nightshade_cap,TblConstr[[#This Row],[Homeland]]/TblConstr[[#This Row],[Land]]/nox_nightshade_swamp_bonus)</calculatedColumnFormula>
    </tableColumn>
    <tableColumn id="113" xr3:uid="{4A27EC0B-8E58-4935-B9BC-28BBFBF14B3B}" name="Abyssal Enforcer" dataDxfId="298">
      <calculatedColumnFormula>MIN(TblConstr[[#This Row],[Total Swamp]]/TblConstr[[#This Row],[Land]]/abyss_enforce_bonus,abyss_enforcer_cap)</calculatedColumnFormula>
    </tableColumn>
    <tableColumn id="112" xr3:uid="{784D98C7-E60A-4D20-854E-4FCCFEFCDE00}" name="Demonic Pact OP" dataDxfId="297">
      <calculatedColumnFormula>IF(TblMagic[[#This Row],[Active Demonic Pact]]&gt;0,MIN(TblMili[[#This Row],[Unit 1]],TblMili[[#This Row],[Unit 4]])*demonic_pact_oppair,0)</calculatedColumnFormula>
    </tableColumn>
    <tableColumn id="85" xr3:uid="{1DFCAA2E-8651-447E-895D-82655A45DF53}" name="Column36" dataDxfId="296"/>
    <tableColumn id="86" xr3:uid="{2B117F31-500F-4EF5-A943-EA4E7192FD0F}" name="Column37" dataDxfId="295"/>
    <tableColumn id="87" xr3:uid="{F3D20B86-D78F-4794-87F9-C555822D3041}" name="Column38" dataDxfId="294"/>
    <tableColumn id="88" xr3:uid="{BDEF093C-2660-4215-8999-F98F4344DFB8}" name="Mystic bonus" dataDxfId="293">
      <calculatedColumnFormula>MIN(6,TblMili[[#This Row],[Mystic]]+Races!$F$19)*1.8 +  IF(TblMili[[#This Row],[Mystic]]+Races!$F$19&gt;6,(TblMili[[#This Row],[Mystic]]+Races!$F$19-6)*0.2,0) - Races!$I$19</calculatedColumnFormula>
    </tableColumn>
    <tableColumn id="89" xr3:uid="{46F4DC63-3122-4751-919D-25DE59A7EF66}" name="Druid bonus" dataDxfId="292">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91">
      <calculatedColumnFormula>TblMili[[#This Row],[Mystic bonus]]*TblMili[[#This Row],[Unit 3]]+TblMili[[#This Row],[Druid bonus]]*TblMili[[#This Row],[Unit 4]]</calculatedColumnFormula>
    </tableColumn>
    <tableColumn id="91" xr3:uid="{4EE98187-D861-41F7-99BA-17048C4D8D34}" name="Dryad bonus" dataDxfId="290">
      <calculatedColumnFormula>MIN(6,TblMili[[#This Row],[Dryad]]+Races!$F$35)*1.8 +  IF(TblMili[[#This Row],[Dryad]]+Races!$F$35&gt;6,(TblMili[[#This Row],[Dryad]]+Races!$F$35-6)*0.2,0) - Races!$I$19</calculatedColumnFormula>
    </tableColumn>
    <tableColumn id="92" xr3:uid="{4D0FBA77-63EB-4AF7-AA3C-BF4D432786D2}" name="Sylvan bonus" dataDxfId="289">
      <calculatedColumnFormula>sylvan*(TblMili[[#This Row],[Mystic bonus]]*TblMili[[#This Row],[Unit 3]])</calculatedColumnFormula>
    </tableColumn>
    <tableColumn id="93" xr3:uid="{9CB7A2CE-8BEC-402B-B1F0-5A1153673E45}" name="Rockapult bonus" dataDxfId="288">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7">
      <calculatedColumnFormula>gnome*(TblMili[[#This Row],[Rockapult bonus]]*TblMili[[#This Row],[Unit 3]])</calculatedColumnFormula>
    </tableColumn>
    <tableColumn id="95" xr3:uid="{A02C2188-BFCD-4178-8B64-B969D4D2D97B}" name="Adept bonus" dataDxfId="286">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5">
      <calculatedColumnFormula>dark_elf*(TblMili[[#This Row],[Adept bonus]]*TblMili[[#This Row],[Unit 3]])</calculatedColumnFormula>
    </tableColumn>
    <tableColumn id="97" xr3:uid="{19730E51-BC55-444F-8E03-4B3A51C0E3D8}" name="Frost Mage bonus" dataDxfId="284">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83">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82">
      <calculatedColumnFormula>TblMili[[#This Row],[Frost Mage bonus]]*TblMili[[#This Row],[Unit 3]]+TblMili[[#This Row],[Ice Elemental bonus]]*TblMili[[#This Row],[Unit 4]]</calculatedColumnFormula>
    </tableColumn>
    <tableColumn id="100" xr3:uid="{A2072E36-3982-4B78-93F1-3B2C7DD41EB6}" name="Column46" dataDxfId="281"/>
    <tableColumn id="101" xr3:uid="{AA2C19ED-CD7C-4497-8949-4735D8380A50}" name="Favorable Terrain Bonus" dataDxfId="280" dataCellStyle="Percent">
      <calculatedColumnFormula>MIN(SUM(TblConstr[[#This Row],[Plain]:[Water]])/TblMili[[#This Row],[Land]]/favorable_terrain_bonus/100,favorable_terrain_max)</calculatedColumnFormula>
    </tableColumn>
    <tableColumn id="102" xr3:uid="{045A1C5D-FFD7-4F37-8C55-3E1C6325D69C}" name="Column48" dataDxfId="279"/>
    <tableColumn id="103" xr3:uid="{CA1D4487-36A8-42BE-AAE8-1C025B923059}" name="Networth (2)" dataDxfId="278">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7"/>
    <tableColumn id="105" xr3:uid="{628D592A-8396-4FB0-BFC1-BC7CA81586EE}" name="Raw (2)" dataDxfId="276">
      <calculatedColumnFormula>(TblMili[[#This Row],[Wizards]]+2*TblMili[[#This Row],[Archmages]])/TblConstr[[#This Row],[Land]]</calculatedColumnFormula>
    </tableColumn>
    <tableColumn id="106" xr3:uid="{016BFDB0-CD57-41C0-AF17-CB540C2E962C}" name="Modded (2)" dataDxfId="275">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6" dataDxfId="264" headerRowBorderDxfId="265" tableBorderDxfId="263">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62">
      <calculatedColumnFormula>TblRezone[[#This Row],[Hour]]</calculatedColumnFormula>
    </tableColumn>
    <tableColumn id="2" xr3:uid="{E160E2FF-C983-4A55-B03E-684BAA5D56D7}" name="Land" dataDxfId="261">
      <calculatedColumnFormula>TblConstr[[#This Row],[Land]]</calculatedColumnFormula>
    </tableColumn>
    <tableColumn id="3" xr3:uid="{CEA3931F-9B77-4317-A7C7-C5D0214A12BA}" name="Mana" dataDxfId="260">
      <calculatedColumnFormula>TblProd[[#This Row],[Mana]]</calculatedColumnFormula>
    </tableColumn>
    <tableColumn id="4" xr3:uid="{D383CA2D-65F3-4634-A1DD-E4ECA1CC96C8}" name="Wiz str" dataDxfId="25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8">
      <calculatedColumnFormula>OFFSET(TblMagic[[#This Row],[Time]],-1,0)+1/24</calculatedColumnFormula>
    </tableColumn>
    <tableColumn id="6" xr3:uid="{6625E0CA-37E1-457D-817F-784FA6A7A47B}" name="Pop" dataDxfId="257">
      <calculatedColumnFormula>TblImps[[#This Row],[Population]]</calculatedColumnFormula>
    </tableColumn>
    <tableColumn id="7" xr3:uid="{74B4A440-273D-4100-B1BC-91171D1D20B6}" name="Gaia's Watch" dataDxfId="256"/>
    <tableColumn id="8" xr3:uid="{43E4A01F-74F7-4C30-9D8A-3079A04763B9}" name="Mining Strength" dataDxfId="255"/>
    <tableColumn id="9" xr3:uid="{1A92950C-8F89-409E-9002-FCC57F75ADE0}" name="Ares Call" dataDxfId="254"/>
    <tableColumn id="10" xr3:uid="{A04C0737-02D0-4DAA-B9D7-324E3D59498C}" name="Midas Touch" dataDxfId="253"/>
    <tableColumn id="11" xr3:uid="{028D46F5-0AAD-49F8-AC48-D5E2C41FD4C2}" name="Harmony" dataDxfId="252"/>
    <tableColumn id="12" xr3:uid="{42548E68-C2D5-44CD-99FA-6AD40E64E185}" name="Miner's Sight" dataDxfId="251"/>
    <tableColumn id="13" xr3:uid="{D64F8C18-3DBE-4D7A-8AA3-C35E04DD6CAC}" name="Mechanical Genius" dataDxfId="250"/>
    <tableColumn id="14" xr3:uid="{0165862E-59ED-45FB-BD5A-0C7DCAA39217}" name="Death and Decay" dataDxfId="249"/>
    <tableColumn id="15" xr3:uid="{762B30AD-670D-48C3-94F1-2BA1DC4089CC}" name="Killing Rage / Bloodrage / Crusade" dataDxfId="248"/>
    <tableColumn id="16" xr3:uid="{0162EA56-857C-4157-A7AB-4D90C9EA47F1}" name="Gaia's Blessing" dataDxfId="247"/>
    <tableColumn id="17" xr3:uid="{6D83302D-974B-4742-8BDA-D99BB673F6D7}" name="Howling" dataDxfId="246"/>
    <tableColumn id="18" xr3:uid="{081EE08A-AA95-4648-9376-F68D04887352}" name="Alchemist Frost" dataDxfId="245"/>
    <tableColumn id="19" xr3:uid="{3BCC0361-67FB-4576-8296-8E91F374A4A4}" name="Alchemists Flame" dataDxfId="244"/>
    <tableColumn id="20" xr3:uid="{CFB1AFFE-0570-4E81-B96B-5EE870CC5038}" name="Nightfall" dataDxfId="243"/>
    <tableColumn id="40" xr3:uid="{CD69E8F6-3FD6-49C0-9EB8-DB9FD0CAA6D9}" name="Favorable Terrain" dataDxfId="242"/>
    <tableColumn id="42" xr3:uid="{B3C18C59-4C81-4804-BB33-FB8D6CCF256E}" name="Demonic Pact" dataDxfId="241"/>
    <tableColumn id="21" xr3:uid="{4F53D2F5-E2E8-4AEE-975D-5B925FA589B0}" name="Useless spell" dataDxfId="240"/>
    <tableColumn id="22" xr3:uid="{E7040239-1040-4E8C-8EEB-3D517AC825BD}" name="." dataDxfId="239"/>
    <tableColumn id="23" xr3:uid="{8F45EE21-92D1-4622-B103-16B477DF630B}" name="Mana cost" dataDxfId="238">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7">
      <calculatedColumnFormula>SUMIF(TblMagic[[#This Row],[Gaia''s Watch]:[Useless spell]],1)*0.05</calculatedColumnFormula>
    </tableColumn>
    <tableColumn id="25" xr3:uid="{2466DF86-89FE-4172-9850-F9FBAE56839D}" name=".." dataDxfId="236"/>
    <tableColumn id="26" xr3:uid="{F8559349-C288-4EC3-B38A-23771E549D1D}" name="Active Gaia's Watch" dataDxfId="235">
      <calculatedColumnFormula>IF(TblMagic[[#This Row],[Gaia''s Watch]],12,IF(OFFSET(TblMagic[[#This Row],[Active Gaia''s Watch]],-1,0)&gt;0,OFFSET(TblMagic[[#This Row],[Active Gaia''s Watch]],-1,0)-1,0))</calculatedColumnFormula>
    </tableColumn>
    <tableColumn id="27" xr3:uid="{00F45689-4686-422F-8E94-89C18992B261}" name="Active Mining Strength" dataDxfId="234">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3">
      <calculatedColumnFormula>IF(TblMagic[[#This Row],[Ares Call]],12,IF(OFFSET(TblMagic[[#This Row],[Active Ares Call]],-1,0)&gt;0,OFFSET(TblMagic[[#This Row],[Active Ares Call]],-1,0)-1,0))</calculatedColumnFormula>
    </tableColumn>
    <tableColumn id="29" xr3:uid="{BCC9ACB6-69AC-4DA1-B07D-F4802162CEF5}" name="Active Midas Touch" dataDxfId="232">
      <calculatedColumnFormula>IF(TblMagic[[#This Row],[Midas Touch]],12,IF(OFFSET(TblMagic[[#This Row],[Active Midas Touch]],-1,0)&gt;0,OFFSET(TblMagic[[#This Row],[Active Midas Touch]],-1,0)-1,0))</calculatedColumnFormula>
    </tableColumn>
    <tableColumn id="30" xr3:uid="{D13DA239-CC1B-41FD-A41B-68906B10F262}" name="Active Harmony" dataDxfId="231">
      <calculatedColumnFormula>IF(TblMagic[[#This Row],[Harmony]],12,IF(OFFSET(TblMagic[[#This Row],[Active Harmony]],-1,0)&gt;0,OFFSET(TblMagic[[#This Row],[Active Harmony]],-1,0)-1,0))</calculatedColumnFormula>
    </tableColumn>
    <tableColumn id="31" xr3:uid="{10D4FEA0-0AA8-4F31-8F5A-8576AE611BDA}" name="Active Miner's Sight" dataDxfId="230">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9">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8">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7">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6">
      <calculatedColumnFormula>IF(TblMagic[[#This Row],[Gaia''s Blessing]],12,IF(OFFSET(TblMagic[[#This Row],[Active Gaia''s Blessing]],-1,0)&gt;0,OFFSET(TblMagic[[#This Row],[Active Gaia''s Blessing]],-1,0)-1,0))</calculatedColumnFormula>
    </tableColumn>
    <tableColumn id="36" xr3:uid="{DB2BE469-2BE3-4333-BFBC-C2857399E743}" name="Active Howling" dataDxfId="225">
      <calculatedColumnFormula>IF(TblMagic[[#This Row],[Howling]],12,IF(OFFSET(TblMagic[[#This Row],[Active Howling]],-1,0)&gt;0,OFFSET(TblMagic[[#This Row],[Active Howling]],-1,0)-1,0))</calculatedColumnFormula>
    </tableColumn>
    <tableColumn id="37" xr3:uid="{F5838FA3-8068-44AA-A6A2-758F46E5F78D}" name="Active Alch Frost" dataDxfId="224">
      <calculatedColumnFormula>IF(TblMagic[[#This Row],[Alchemist Frost]],12,IF(OFFSET(TblMagic[[#This Row],[Active Alch Frost]],-1,0)&gt;0,OFFSET(TblMagic[[#This Row],[Active Alch Frost]],-1,0)-1,0))</calculatedColumnFormula>
    </tableColumn>
    <tableColumn id="38" xr3:uid="{11215FCC-A994-4C4E-835C-F365C4B7BDF8}" name="Active Alchemists Flame" dataDxfId="223">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22">
      <calculatedColumnFormula>IF(TblMagic[[#This Row],[Nightfall]],12,IF(OFFSET(TblMagic[[#This Row],[Active Nightfall]],-1,0)&gt;0,OFFSET(TblMagic[[#This Row],[Active Nightfall]],-1,0)-1,0))</calculatedColumnFormula>
    </tableColumn>
    <tableColumn id="41" xr3:uid="{E8FFEB0A-82D1-4B3D-86CE-6103CDF8A0FD}" name="Active Favorable Terrain" dataDxfId="221">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20"/>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9" dataDxfId="218">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7">
      <calculatedColumnFormula>TblRezone[[#This Row],[Hour]]</calculatedColumnFormula>
    </tableColumn>
    <tableColumn id="3" xr3:uid="{DA4A1ACF-68D6-4564-BB1C-C3C3172606A1}" name="Land" dataDxfId="216">
      <calculatedColumnFormula>TblExplore[[#This Row],[Land-DB]]</calculatedColumnFormula>
    </tableColumn>
    <tableColumn id="4" xr3:uid="{05D0DCAF-595D-47DB-9D6C-DB4A543CF655}" name="Techpoints" dataDxfId="215">
      <calculatedColumnFormula>TblProd[[#This Row],[Techpoints]]</calculatedColumnFormula>
    </tableColumn>
    <tableColumn id="5" xr3:uid="{B8D24105-AE76-4A7C-9D26-589CB9891ED4}" name="Cost" dataDxfId="214">
      <calculatedColumnFormula>TblProd[[#This Row],[Required]]</calculatedColumnFormula>
    </tableColumn>
    <tableColumn id="93" xr3:uid="{2ABEB4AB-3FE9-4283-8DD1-DADEE729E1F4}" name="." dataDxfId="213"/>
    <tableColumn id="9" xr3:uid="{94ADF196-65A4-42D5-B9F1-902A2448736A}" name="Activate @ hour" dataDxfId="212"/>
    <tableColumn id="10" xr3:uid="{41EC03BC-D935-4DB1-9358-D7E68CB11DA3}" name="Number" dataDxfId="211"/>
    <tableColumn id="19" xr3:uid="{8781F361-D9CA-4DDC-83D1-8F9FCDC61FD4}" name="Tech name" dataDxfId="210"/>
    <tableColumn id="11" xr3:uid="{ED497BC4-A3FE-4968-980C-41E3E397E8F1}" name="Gains" dataDxfId="209"/>
    <tableColumn id="20" xr3:uid="{B66F94F3-B0AC-4CC0-9E7C-4CF7E4C92EEE}" name=".." dataDxfId="208"/>
    <tableColumn id="21" xr3:uid="{4775993E-7C72-4134-8A78-3FB7DCE45728}" name="…" dataDxfId="207">
      <calculatedColumnFormula>IF(TblTech[[#This Row],[Sum of tech]]&lt;&gt;OFFSET(TblTech[[#This Row],[Sum of tech]],-1,0),1,0)</calculatedColumnFormula>
    </tableColumn>
    <tableColumn id="22" xr3:uid="{DFF59F63-FD6B-45DE-9EEF-3899A7D747EF}" name="Sum of tech" dataDxfId="206">
      <calculatedColumnFormula>COUNTIF(TblTech[[#This Row],[1-1]:[11-1]],1)</calculatedColumnFormula>
    </tableColumn>
    <tableColumn id="23" xr3:uid="{26B2ED42-21EF-41D3-8431-65B8DCB84C2C}" name="1-1" dataDxfId="205">
      <calculatedColumnFormula array="1">IF(AND(M$2&lt;&gt;0,TblTech[[#This Row],[Hour]:[Hour]]&gt;=M$2),1,0)</calculatedColumnFormula>
    </tableColumn>
    <tableColumn id="24" xr3:uid="{50258140-FB02-4B3A-8985-9EF35792D437}" name="1-2" dataDxfId="204">
      <calculatedColumnFormula array="1">IF(AND(N$2&lt;&gt;0,TblTech[[#This Row],[Hour]:[Hour]]&gt;=N$2),1,0)</calculatedColumnFormula>
    </tableColumn>
    <tableColumn id="25" xr3:uid="{7124BFDC-5B72-4806-BD66-A9B40B96E890}" name="1-3" dataDxfId="203">
      <calculatedColumnFormula array="1">IF(AND(O$2&lt;&gt;0,TblTech[[#This Row],[Hour]:[Hour]]&gt;=O$2),1,0)</calculatedColumnFormula>
    </tableColumn>
    <tableColumn id="26" xr3:uid="{7F0A139B-B30E-4409-9274-8016025EA227}" name="1-4" dataDxfId="202">
      <calculatedColumnFormula array="1">IF(AND(P$2&lt;&gt;0,TblTech[[#This Row],[Hour]:[Hour]]&gt;=P$2),1,0)</calculatedColumnFormula>
    </tableColumn>
    <tableColumn id="27" xr3:uid="{29B9EAE2-227D-4807-9E41-445565CAAFF7}" name="1-5" dataDxfId="201">
      <calculatedColumnFormula array="1">IF(AND(Q$2&lt;&gt;0,TblTech[[#This Row],[Hour]:[Hour]]&gt;=Q$2),1,0)</calculatedColumnFormula>
    </tableColumn>
    <tableColumn id="28" xr3:uid="{43587F1E-C217-44F9-817A-0114F7F48D02}" name="1-6" dataDxfId="200">
      <calculatedColumnFormula array="1">IF(AND(R$2&lt;&gt;0,TblTech[[#This Row],[Hour]:[Hour]]&gt;=R$2),1,0)</calculatedColumnFormula>
    </tableColumn>
    <tableColumn id="29" xr3:uid="{0524F9E6-09EC-4986-B7A6-35B925952E60}" name="1-7" dataDxfId="199">
      <calculatedColumnFormula array="1">IF(AND(S$2&lt;&gt;0,TblTech[[#This Row],[Hour]:[Hour]]&gt;=S$2),1,0)</calculatedColumnFormula>
    </tableColumn>
    <tableColumn id="30" xr3:uid="{188B6808-99A1-4A91-A689-87097F62C1C1}" name="1-8" dataDxfId="198">
      <calculatedColumnFormula array="1">IF(AND(T$2&lt;&gt;0,TblTech[[#This Row],[Hour]:[Hour]]&gt;=T$2),1,0)</calculatedColumnFormula>
    </tableColumn>
    <tableColumn id="31" xr3:uid="{DC02C18F-47C9-4A23-8F34-9E02A677D29B}" name="1-9" dataDxfId="197">
      <calculatedColumnFormula array="1">IF(AND(U$2&lt;&gt;0,TblTech[[#This Row],[Hour]:[Hour]]&gt;=U$2),1,0)</calculatedColumnFormula>
    </tableColumn>
    <tableColumn id="32" xr3:uid="{21B6A564-7028-4932-914B-F32A59CAEC67}" name="1-10" dataDxfId="196">
      <calculatedColumnFormula array="1">IF(AND(V$2&lt;&gt;0,TblTech[[#This Row],[Hour]:[Hour]]&gt;=V$2),1,0)</calculatedColumnFormula>
    </tableColumn>
    <tableColumn id="33" xr3:uid="{BE08B152-511E-4680-AD58-AFCC2777EE65}" name="1-11" dataDxfId="195">
      <calculatedColumnFormula array="1">IF(AND(W$2&lt;&gt;0,TblTech[[#This Row],[Hour]:[Hour]]&gt;=W$2),1,0)</calculatedColumnFormula>
    </tableColumn>
    <tableColumn id="34" xr3:uid="{F0B67B28-DF8B-4FF4-BE8F-BD953642450D}" name="2-1" dataDxfId="194">
      <calculatedColumnFormula array="1">IF(AND(X$2&lt;&gt;0,TblTech[[#This Row],[Hour]:[Hour]]&gt;=X$2),1,0)</calculatedColumnFormula>
    </tableColumn>
    <tableColumn id="35" xr3:uid="{E1C38FB5-1814-43BE-8628-9E331159B491}" name="2-2" dataDxfId="193">
      <calculatedColumnFormula array="1">IF(AND(Y$2&lt;&gt;0,TblTech[[#This Row],[Hour]:[Hour]]&gt;=Y$2),1,0)</calculatedColumnFormula>
    </tableColumn>
    <tableColumn id="36" xr3:uid="{8EEFA1A3-F668-44A9-99D5-F625CDEC0846}" name="2-3" dataDxfId="192">
      <calculatedColumnFormula array="1">IF(AND(Z$2&lt;&gt;0,TblTech[[#This Row],[Hour]:[Hour]]&gt;=Z$2),1,0)</calculatedColumnFormula>
    </tableColumn>
    <tableColumn id="37" xr3:uid="{8B9C353C-5141-4E70-88A8-3C0ADC0F65A2}" name="2-4" dataDxfId="191">
      <calculatedColumnFormula array="1">IF(AND(AA$2&lt;&gt;0,TblTech[[#This Row],[Hour]:[Hour]]&gt;=AA$2),1,0)</calculatedColumnFormula>
    </tableColumn>
    <tableColumn id="38" xr3:uid="{4F9949FA-D32C-43B0-A632-BDA246027740}" name="2-5" dataDxfId="190">
      <calculatedColumnFormula array="1">IF(AND(AB$2&lt;&gt;0,TblTech[[#This Row],[Hour]:[Hour]]&gt;=AB$2),1,0)</calculatedColumnFormula>
    </tableColumn>
    <tableColumn id="39" xr3:uid="{E35ABE45-7462-4288-879B-43C24510B588}" name="2-6" dataDxfId="189">
      <calculatedColumnFormula array="1">IF(AND(AC$2&lt;&gt;0,TblTech[[#This Row],[Hour]:[Hour]]&gt;=AC$2),1,0)</calculatedColumnFormula>
    </tableColumn>
    <tableColumn id="40" xr3:uid="{B02ACA29-3024-4B8E-B2F0-E65F48E762BF}" name="2-7" dataDxfId="188">
      <calculatedColumnFormula array="1">IF(AND(AD$2&lt;&gt;0,TblTech[[#This Row],[Hour]:[Hour]]&gt;=AD$2),1,0)</calculatedColumnFormula>
    </tableColumn>
    <tableColumn id="41" xr3:uid="{34022863-F0D7-473E-B433-052438597C70}" name="2-8" dataDxfId="187">
      <calculatedColumnFormula array="1">IF(AND(AE$2&lt;&gt;0,TblTech[[#This Row],[Hour]:[Hour]]&gt;=AE$2),1,0)</calculatedColumnFormula>
    </tableColumn>
    <tableColumn id="42" xr3:uid="{4264B147-345F-4187-898B-976D4720C3B2}" name="2-9" dataDxfId="186">
      <calculatedColumnFormula array="1">IF(AND(AF$2&lt;&gt;0,TblTech[[#This Row],[Hour]:[Hour]]&gt;=AF$2),1,0)</calculatedColumnFormula>
    </tableColumn>
    <tableColumn id="43" xr3:uid="{040A812F-9A82-4FA5-96D4-BB0CE9B1567D}" name="2-10" dataDxfId="185">
      <calculatedColumnFormula array="1">IF(AND(AG$2&lt;&gt;0,TblTech[[#This Row],[Hour]:[Hour]]&gt;=AG$2),1,0)</calculatedColumnFormula>
    </tableColumn>
    <tableColumn id="44" xr3:uid="{65E9F477-8A73-4C7D-9453-E8F8A13C4220}" name="3-1" dataDxfId="184">
      <calculatedColumnFormula array="1">IF(AND(AH$2&lt;&gt;0,TblTech[[#This Row],[Hour]:[Hour]]&gt;=AH$2),1,0)</calculatedColumnFormula>
    </tableColumn>
    <tableColumn id="45" xr3:uid="{86A8FA88-B983-4431-9D5A-9A068F2DE89C}" name="3-2" dataDxfId="183">
      <calculatedColumnFormula array="1">IF(AND(AI$2&lt;&gt;0,TblTech[[#This Row],[Hour]:[Hour]]&gt;=AI$2),1,0)</calculatedColumnFormula>
    </tableColumn>
    <tableColumn id="46" xr3:uid="{B4D6E3D7-41BB-4A05-98AF-36C706567C66}" name="3-3" dataDxfId="182">
      <calculatedColumnFormula array="1">IF(AND(AJ$2&lt;&gt;0,TblTech[[#This Row],[Hour]:[Hour]]&gt;=AJ$2),1,0)</calculatedColumnFormula>
    </tableColumn>
    <tableColumn id="47" xr3:uid="{A65655BF-F389-46E7-B712-282C9B16E721}" name="3-4" dataDxfId="181">
      <calculatedColumnFormula array="1">IF(AND(AK$2&lt;&gt;0,TblTech[[#This Row],[Hour]:[Hour]]&gt;=AK$2),1,0)</calculatedColumnFormula>
    </tableColumn>
    <tableColumn id="48" xr3:uid="{6AC53AFF-C5BC-4C6E-A226-AD750DEF26F0}" name="3-5" dataDxfId="180">
      <calculatedColumnFormula array="1">IF(AND(AL$2&lt;&gt;0,TblTech[[#This Row],[Hour]:[Hour]]&gt;=AL$2),1,0)</calculatedColumnFormula>
    </tableColumn>
    <tableColumn id="49" xr3:uid="{517C8F30-6F70-4A9F-930D-87F70A281D06}" name="3-6" dataDxfId="179">
      <calculatedColumnFormula array="1">IF(AND(AM$2&lt;&gt;0,TblTech[[#This Row],[Hour]:[Hour]]&gt;=AM$2),1,0)</calculatedColumnFormula>
    </tableColumn>
    <tableColumn id="50" xr3:uid="{3B9D0CD9-1DC1-4BF8-84D6-0C15DCE53BA3}" name="3-7" dataDxfId="178">
      <calculatedColumnFormula array="1">IF(AND(AN$2&lt;&gt;0,TblTech[[#This Row],[Hour]:[Hour]]&gt;=AN$2),1,0)</calculatedColumnFormula>
    </tableColumn>
    <tableColumn id="51" xr3:uid="{BF773A1C-6C94-4253-89D5-6B882BDABD54}" name="3-8" dataDxfId="177">
      <calculatedColumnFormula array="1">IF(AND(AO$2&lt;&gt;0,TblTech[[#This Row],[Hour]:[Hour]]&gt;=AO$2),1,0)</calculatedColumnFormula>
    </tableColumn>
    <tableColumn id="52" xr3:uid="{D719799C-D81A-4575-B1F1-9835FB72D924}" name="3-9" dataDxfId="176">
      <calculatedColumnFormula array="1">IF(AND(AP$2&lt;&gt;0,TblTech[[#This Row],[Hour]:[Hour]]&gt;=AP$2),1,0)</calculatedColumnFormula>
    </tableColumn>
    <tableColumn id="53" xr3:uid="{81CD67AD-C2F6-496B-991C-75EACF4860E0}" name="4-1" dataDxfId="175">
      <calculatedColumnFormula array="1">IF(AND(AQ$2&lt;&gt;0,TblTech[[#This Row],[Hour]:[Hour]]&gt;=AQ$2),1,0)</calculatedColumnFormula>
    </tableColumn>
    <tableColumn id="54" xr3:uid="{3255B3D4-FF8E-4B91-8A83-C128D00B29D0}" name="4-2" dataDxfId="174">
      <calculatedColumnFormula array="1">IF(AND(AR$2&lt;&gt;0,TblTech[[#This Row],[Hour]:[Hour]]&gt;=AR$2),1,0)</calculatedColumnFormula>
    </tableColumn>
    <tableColumn id="55" xr3:uid="{E9B22F56-FCCE-4890-8FF4-FF6D8C0863D0}" name="4-3" dataDxfId="173">
      <calculatedColumnFormula array="1">IF(AND(AS$2&lt;&gt;0,TblTech[[#This Row],[Hour]:[Hour]]&gt;=AS$2),1,0)</calculatedColumnFormula>
    </tableColumn>
    <tableColumn id="56" xr3:uid="{1C0A6BE0-6DBC-40E6-B512-F921E4637B0B}" name="4-4" dataDxfId="172">
      <calculatedColumnFormula array="1">IF(AND(AT$2&lt;&gt;0,TblTech[[#This Row],[Hour]:[Hour]]&gt;=AT$2),1,0)</calculatedColumnFormula>
    </tableColumn>
    <tableColumn id="57" xr3:uid="{5DAC0420-BB86-481B-957A-78DB826A7E20}" name="4-5" dataDxfId="171">
      <calculatedColumnFormula array="1">IF(AND(AU$2&lt;&gt;0,TblTech[[#This Row],[Hour]:[Hour]]&gt;=AU$2),1,0)</calculatedColumnFormula>
    </tableColumn>
    <tableColumn id="58" xr3:uid="{2442830B-618D-4A03-A6E6-23EC65BAB59B}" name="4-6" dataDxfId="170">
      <calculatedColumnFormula array="1">IF(AND(AV$2&lt;&gt;0,TblTech[[#This Row],[Hour]:[Hour]]&gt;=AV$2),1,0)</calculatedColumnFormula>
    </tableColumn>
    <tableColumn id="59" xr3:uid="{8AB48F18-B215-484F-9058-BE5431D00ED5}" name="4-7" dataDxfId="169">
      <calculatedColumnFormula array="1">IF(AND(AW$2&lt;&gt;0,TblTech[[#This Row],[Hour]:[Hour]]&gt;=AW$2),1,0)</calculatedColumnFormula>
    </tableColumn>
    <tableColumn id="60" xr3:uid="{3B7FB99A-0607-4DBC-A93C-47B6B21464A5}" name="4-8" dataDxfId="168">
      <calculatedColumnFormula array="1">IF(AND(AX$2&lt;&gt;0,TblTech[[#This Row],[Hour]:[Hour]]&gt;=AX$2),1,0)</calculatedColumnFormula>
    </tableColumn>
    <tableColumn id="61" xr3:uid="{CFAAB1A4-4760-4FF3-BF0E-D276BAEF346A}" name="5-1" dataDxfId="167">
      <calculatedColumnFormula array="1">IF(AND(AY$2&lt;&gt;0,TblTech[[#This Row],[Hour]:[Hour]]&gt;=AY$2),1,0)</calculatedColumnFormula>
    </tableColumn>
    <tableColumn id="62" xr3:uid="{E5F62076-AF81-4EE1-A6D2-C4FBF4181C93}" name="5-2" dataDxfId="166">
      <calculatedColumnFormula array="1">IF(AND(AZ$2&lt;&gt;0,TblTech[[#This Row],[Hour]:[Hour]]&gt;=AZ$2),1,0)</calculatedColumnFormula>
    </tableColumn>
    <tableColumn id="63" xr3:uid="{EE3346E8-7A22-4F0A-94B7-B36570A0B72E}" name="5-3" dataDxfId="165">
      <calculatedColumnFormula array="1">IF(AND(BA$2&lt;&gt;0,TblTech[[#This Row],[Hour]:[Hour]]&gt;=BA$2),1,0)</calculatedColumnFormula>
    </tableColumn>
    <tableColumn id="64" xr3:uid="{19F3E157-570E-4E1E-BCC2-3EF92D7B8A8B}" name="5-4" dataDxfId="164">
      <calculatedColumnFormula array="1">IF(AND(BB$2&lt;&gt;0,TblTech[[#This Row],[Hour]:[Hour]]&gt;=BB$2),1,0)</calculatedColumnFormula>
    </tableColumn>
    <tableColumn id="65" xr3:uid="{A59D5D3A-678C-49C4-A3B5-D86FF0C14500}" name="5-5" dataDxfId="163">
      <calculatedColumnFormula array="1">IF(AND(BC$2&lt;&gt;0,TblTech[[#This Row],[Hour]:[Hour]]&gt;=BC$2),1,0)</calculatedColumnFormula>
    </tableColumn>
    <tableColumn id="66" xr3:uid="{3EBEC9F5-18F1-461D-AF3F-E66DA870B9ED}" name="5-6" dataDxfId="162">
      <calculatedColumnFormula array="1">IF(AND(BD$2&lt;&gt;0,TblTech[[#This Row],[Hour]:[Hour]]&gt;=BD$2),1,0)</calculatedColumnFormula>
    </tableColumn>
    <tableColumn id="67" xr3:uid="{20985549-198B-4F2A-AF78-070BD8A22298}" name="5-7" dataDxfId="161">
      <calculatedColumnFormula array="1">IF(AND(BE$2&lt;&gt;0,TblTech[[#This Row],[Hour]:[Hour]]&gt;=BE$2),1,0)</calculatedColumnFormula>
    </tableColumn>
    <tableColumn id="68" xr3:uid="{F4DDB15D-3A5D-449E-8491-EA836A4AB090}" name="6-1" dataDxfId="160">
      <calculatedColumnFormula array="1">IF(AND(BF$2&lt;&gt;0,TblTech[[#This Row],[Hour]:[Hour]]&gt;=BF$2),1,0)</calculatedColumnFormula>
    </tableColumn>
    <tableColumn id="69" xr3:uid="{CC7E2300-DCD5-46C6-AD93-8F283F035DAF}" name="6-2" dataDxfId="159">
      <calculatedColumnFormula array="1">IF(AND(BG$2&lt;&gt;0,TblTech[[#This Row],[Hour]:[Hour]]&gt;=BG$2),1,0)</calculatedColumnFormula>
    </tableColumn>
    <tableColumn id="70" xr3:uid="{0DC5B532-84DD-40E3-9A96-3B7ED120C52C}" name="6-3" dataDxfId="158">
      <calculatedColumnFormula array="1">IF(AND(BH$2&lt;&gt;0,TblTech[[#This Row],[Hour]:[Hour]]&gt;=BH$2),1,0)</calculatedColumnFormula>
    </tableColumn>
    <tableColumn id="71" xr3:uid="{DBF8F56A-2B38-47BE-86BB-D34F12B071FA}" name="6-4" dataDxfId="157">
      <calculatedColumnFormula array="1">IF(AND(BI$2&lt;&gt;0,TblTech[[#This Row],[Hour]:[Hour]]&gt;=BI$2),1,0)</calculatedColumnFormula>
    </tableColumn>
    <tableColumn id="72" xr3:uid="{8A63D20A-B735-48C5-9D04-93C0E6922380}" name="6-5" dataDxfId="156">
      <calculatedColumnFormula array="1">IF(AND(BJ$2&lt;&gt;0,TblTech[[#This Row],[Hour]:[Hour]]&gt;=BJ$2),1,0)</calculatedColumnFormula>
    </tableColumn>
    <tableColumn id="73" xr3:uid="{40ABCA6E-09C4-437C-8184-D2AA8A46BADC}" name="6-6" dataDxfId="155">
      <calculatedColumnFormula array="1">IF(AND(BK$2&lt;&gt;0,TblTech[[#This Row],[Hour]:[Hour]]&gt;=BK$2),1,0)</calculatedColumnFormula>
    </tableColumn>
    <tableColumn id="74" xr3:uid="{304D27FC-5054-456F-9FA0-3E170324E735}" name="7-1" dataDxfId="154">
      <calculatedColumnFormula array="1">IF(AND(BL$2&lt;&gt;0,TblTech[[#This Row],[Hour]:[Hour]]&gt;=BL$2),1,0)</calculatedColumnFormula>
    </tableColumn>
    <tableColumn id="75" xr3:uid="{F53A9B26-BE5F-4442-9E77-570EB38C7B2D}" name="7-2" dataDxfId="153">
      <calculatedColumnFormula array="1">IF(AND(BM$2&lt;&gt;0,TblTech[[#This Row],[Hour]:[Hour]]&gt;=BM$2),1,0)</calculatedColumnFormula>
    </tableColumn>
    <tableColumn id="76" xr3:uid="{5A1C0BCB-6C77-48A3-8B36-DA0838BEFD4F}" name="7-3" dataDxfId="152">
      <calculatedColumnFormula array="1">IF(AND(BN$2&lt;&gt;0,TblTech[[#This Row],[Hour]:[Hour]]&gt;=BN$2),1,0)</calculatedColumnFormula>
    </tableColumn>
    <tableColumn id="77" xr3:uid="{96D50B4B-A1C4-4AE1-87EE-409B3128CB4D}" name="7-4" dataDxfId="151">
      <calculatedColumnFormula array="1">IF(AND(BO$2&lt;&gt;0,TblTech[[#This Row],[Hour]:[Hour]]&gt;=BO$2),1,0)</calculatedColumnFormula>
    </tableColumn>
    <tableColumn id="78" xr3:uid="{64A36F5D-65DB-44C8-84EC-A1A1FFF2B3AB}" name="7-5" dataDxfId="150">
      <calculatedColumnFormula array="1">IF(AND(BP$2&lt;&gt;0,TblTech[[#This Row],[Hour]:[Hour]]&gt;=BP$2),1,0)</calculatedColumnFormula>
    </tableColumn>
    <tableColumn id="79" xr3:uid="{73D8C7B5-D3FC-4DB3-BB3C-6A056F59A2A0}" name="8-1" dataDxfId="149">
      <calculatedColumnFormula array="1">IF(AND(BQ$2&lt;&gt;0,TblTech[[#This Row],[Hour]:[Hour]]&gt;=BQ$2),1,0)</calculatedColumnFormula>
    </tableColumn>
    <tableColumn id="80" xr3:uid="{8C8F01C9-13ED-4ABA-B4ED-5D892B20A077}" name="8-2" dataDxfId="148">
      <calculatedColumnFormula array="1">IF(AND(BR$2&lt;&gt;0,TblTech[[#This Row],[Hour]:[Hour]]&gt;=BR$2),1,0)</calculatedColumnFormula>
    </tableColumn>
    <tableColumn id="81" xr3:uid="{954DF58F-2216-42C3-A4F3-4A1B568C8A7F}" name="8-3" dataDxfId="147">
      <calculatedColumnFormula array="1">IF(AND(BS$2&lt;&gt;0,TblTech[[#This Row],[Hour]:[Hour]]&gt;=BS$2),1,0)</calculatedColumnFormula>
    </tableColumn>
    <tableColumn id="82" xr3:uid="{941FAEC7-7D7C-4C75-9F8E-BB3469E2F29F}" name="8-4" dataDxfId="146">
      <calculatedColumnFormula array="1">IF(AND(BT$2&lt;&gt;0,TblTech[[#This Row],[Hour]:[Hour]]&gt;=BT$2),1,0)</calculatedColumnFormula>
    </tableColumn>
    <tableColumn id="83" xr3:uid="{27C9395E-8B81-4CBA-8523-A330679CAE04}" name="9-1" dataDxfId="145">
      <calculatedColumnFormula array="1">IF(AND(BU$2&lt;&gt;0,TblTech[[#This Row],[Hour]:[Hour]]&gt;=BU$2),1,0)</calculatedColumnFormula>
    </tableColumn>
    <tableColumn id="84" xr3:uid="{90667EBE-7747-4976-9947-BD9386AEC90C}" name="9-2" dataDxfId="144">
      <calculatedColumnFormula array="1">IF(AND(BV$2&lt;&gt;0,TblTech[[#This Row],[Hour]:[Hour]]&gt;=BV$2),1,0)</calculatedColumnFormula>
    </tableColumn>
    <tableColumn id="85" xr3:uid="{8AA93356-F62A-4D0B-B2F8-5CADB2567ECF}" name="9-3" dataDxfId="143">
      <calculatedColumnFormula array="1">IF(AND(BW$2&lt;&gt;0,TblTech[[#This Row],[Hour]:[Hour]]&gt;=BW$2),1,0)</calculatedColumnFormula>
    </tableColumn>
    <tableColumn id="86" xr3:uid="{C66AB8D9-7BBC-415A-8732-B5DF0FF2495D}" name="10-1" dataDxfId="142">
      <calculatedColumnFormula array="1">IF(AND(BX$2&lt;&gt;0,TblTech[[#This Row],[Hour]:[Hour]]&gt;=BX$2),1,0)</calculatedColumnFormula>
    </tableColumn>
    <tableColumn id="87" xr3:uid="{13FA2B9A-3F31-4A51-9E2B-753CC6C8AA88}" name="10-2" dataDxfId="141">
      <calculatedColumnFormula array="1">IF(AND(BY$2&lt;&gt;0,TblTech[[#This Row],[Hour]:[Hour]]&gt;=BY$2),1,0)</calculatedColumnFormula>
    </tableColumn>
    <tableColumn id="88" xr3:uid="{D4F65702-E3D7-4783-B103-20F8DD7E4532}" name="11-1" dataDxfId="140">
      <calculatedColumnFormula array="1">IF(AND(BZ$2&lt;&gt;0,TblTech[[#This Row],[Hour]:[Hour]]&gt;=BZ$2),1,0)</calculatedColumnFormula>
    </tableColumn>
    <tableColumn id="89" xr3:uid="{0428044E-0525-4B76-80C9-2D449BDFDA1D}" name="Tech" dataDxfId="139">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7" dataDxfId="125" headerRowBorderDxfId="126" tableBorderDxfId="124">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3">
      <calculatedColumnFormula>TblConstr[[#This Row],[Land]]</calculatedColumnFormula>
    </tableColumn>
    <tableColumn id="2" xr3:uid="{AF6EC8F3-9D95-46FD-B967-FAAF3638AE73}" name="." dataDxfId="122"/>
    <tableColumn id="3" xr3:uid="{FF282ACC-05AC-4142-89E7-09EE52E6FD72}" name="Platinum" dataDxfId="121">
      <calculatedColumnFormula>TblProd[[#This Row],[Platinum]]</calculatedColumnFormula>
    </tableColumn>
    <tableColumn id="4" xr3:uid="{F2178B14-2531-41FE-8DC7-F919571A183A}" name="Lumber" dataDxfId="120">
      <calculatedColumnFormula>TblProd[[#This Row],[Lumber]]</calculatedColumnFormula>
    </tableColumn>
    <tableColumn id="5" xr3:uid="{E437C993-EDEE-4BB3-942B-73180B524B81}" name="Ore" dataDxfId="119">
      <calculatedColumnFormula>TblProd[[#This Row],[Ore]]</calculatedColumnFormula>
    </tableColumn>
    <tableColumn id="6" xr3:uid="{C515063B-AE7C-4BAF-93AB-7443CE68AC54}" name="Gems" dataDxfId="118">
      <calculatedColumnFormula>TblProd[[#This Row],[Gems]]</calculatedColumnFormula>
    </tableColumn>
    <tableColumn id="7" xr3:uid="{935F3905-1AC4-42EE-8A78-476F2F815DFD}" name=".." dataDxfId="117"/>
    <tableColumn id="8" xr3:uid="{A8E01FC0-2F13-4C73-B50D-1FA1083B0FFA}" name="Drafees" dataDxfId="116">
      <calculatedColumnFormula>TblMili[[#This Row],[Draftees]]</calculatedColumnFormula>
    </tableColumn>
    <tableColumn id="9" xr3:uid="{FF70B178-883B-4FA3-B446-2BB364451655}" name="Employed" dataDxfId="115" dataCellStyle="Percent">
      <calculatedColumnFormula>TblPop[[#This Row],[Employment]]</calculatedColumnFormula>
    </tableColumn>
    <tableColumn id="10" xr3:uid="{8AB351E3-8FED-4F8D-951B-AA2D279B0091}" name="Population" dataDxfId="114" dataCellStyle="Percent">
      <calculatedColumnFormula>TblPop[[#This Row],[Total]]/TblPop[[#This Row],[Net max]]</calculatedColumnFormula>
    </tableColumn>
    <tableColumn id="11" xr3:uid="{3D13675F-4203-4882-AC02-B7629E90679D}" name="Hour" dataDxfId="113" dataCellStyle="Percent">
      <calculatedColumnFormula>TblRezone[[#This Row],[Hour]]</calculatedColumnFormula>
    </tableColumn>
    <tableColumn id="12" xr3:uid="{50E3FF0B-DB5B-4715-971A-2D8F804DD3F4}" name="Time" dataDxfId="112" dataCellStyle="Percent">
      <calculatedColumnFormula>TblImps[[#This Row],[Real time]]</calculatedColumnFormula>
    </tableColumn>
    <tableColumn id="13" xr3:uid="{33373A28-E349-4A6C-946C-A172D9829897}" name="Login" dataDxfId="111">
      <calculatedColumnFormula>IF(ISERROR(TblImps[[#This Row],[algorithm]]),0,TblImps[[#This Row],[algorithm]]*1)</calculatedColumnFormula>
    </tableColumn>
    <tableColumn id="14" xr3:uid="{820813AE-0D29-4E3D-B99A-7C5B810B4DA6}" name="Land (3)" dataDxfId="110">
      <calculatedColumnFormula>TblImps[[#This Row],[Land]]</calculatedColumnFormula>
    </tableColumn>
    <tableColumn id="15" xr3:uid="{D8234223-045A-48CE-8E60-8B1B718D1273}" name="Resource" dataDxfId="109"/>
    <tableColumn id="16" xr3:uid="{9AB57DEC-DF25-44AD-97D1-1EF820C63FF2}" name="Amount" dataDxfId="108"/>
    <tableColumn id="17" xr3:uid="{1ECA1762-52EB-4370-862C-42E5B7F71087}" name="Part" dataDxfId="107"/>
    <tableColumn id="18" xr3:uid="{45AD7F60-4F2F-47B2-8046-04C9C5A445EE}" name="Resource 2" dataDxfId="106"/>
    <tableColumn id="19" xr3:uid="{1D8720C7-5940-4FF1-AF3B-FB70E475E9BA}" name="Amount 2" dataDxfId="105"/>
    <tableColumn id="20" xr3:uid="{1AF884E5-0A32-404F-8142-8BDFCA31C5EF}" name="Part 2" dataDxfId="104"/>
    <tableColumn id="21" xr3:uid="{FFCC36EF-B2F1-46BE-827C-260D53435D8F}" name="Resource 3" dataDxfId="103"/>
    <tableColumn id="22" xr3:uid="{AAD98AF1-A248-4594-A8A2-ADB665DABE8F}" name="Amount 3" dataDxfId="102"/>
    <tableColumn id="23" xr3:uid="{5BDF5795-C792-45A5-AC6D-35BE17C06BBC}" name="Part 3" dataDxfId="101"/>
    <tableColumn id="24" xr3:uid="{AB1402EA-4B4E-4F7F-B76D-14CCFC4BF881}" name="…" dataDxfId="100"/>
    <tableColumn id="25" xr3:uid="{C82B3C56-E90F-4536-A41D-465C61544B49}" name="Science" dataDxfId="99">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8">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7">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6">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5">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4">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93"/>
    <tableColumn id="32" xr3:uid="{C7C4061A-6DA9-4687-A437-B442C90A5089}" name="Σ Science" dataDxfId="92">
      <calculatedColumnFormula>(1+Overview!$I$29)*SUM(TblImps[[#This Row],[P2]:[G2]])+OFFSET(TblImps[[#This Row],[Σ Science]],-1,0)</calculatedColumnFormula>
    </tableColumn>
    <tableColumn id="33" xr3:uid="{87424BBC-4CC9-4173-85AC-5C6A6ECFFB84}" name="Σ Keep" dataDxfId="91">
      <calculatedColumnFormula>(1+Overview!$I$29)*SUM(TblImps[[#This Row],[P3]:[G3]])+OFFSET(TblImps[[#This Row],[Σ Keep]],-1,0)</calculatedColumnFormula>
    </tableColumn>
    <tableColumn id="34" xr3:uid="{3DB81FE6-4CBC-4F36-973D-C8F8D1BD09A1}" name="Σ Spires" dataDxfId="90">
      <calculatedColumnFormula>(1+Overview!$I$29 + tech_7_1*TblTech[[#This Row],[7-1]])*SUM(TblImps[[#This Row],[P4]:[G4]])+OFFSET(TblImps[[#This Row],[Σ Spires]],-1,0)</calculatedColumnFormula>
    </tableColumn>
    <tableColumn id="35" xr3:uid="{485A62F9-7EE3-40A9-BDA7-9F3E4E3EC0E1}" name="Σ Forges" dataDxfId="89">
      <calculatedColumnFormula>(1+Overview!$I$29)*SUM(TblImps[[#This Row],[P5]:[G5]])+OFFSET(TblImps[[#This Row],[Σ Forges]],-1,0)</calculatedColumnFormula>
    </tableColumn>
    <tableColumn id="36" xr3:uid="{CEDFD8F7-5AA6-4236-AE0F-14B6F23AE524}" name="Σ Walls" dataDxfId="88">
      <calculatedColumnFormula>(1+Overview!$I$29)*SUM(TblImps[[#This Row],[P6]:[G6]])+OFFSET(TblImps[[#This Row],[Σ Walls]],-1,0)</calculatedColumnFormula>
    </tableColumn>
    <tableColumn id="37" xr3:uid="{1C140D1F-1021-4314-82BD-7176A05B078C}" name="Σ Harbor" dataDxfId="87">
      <calculatedColumnFormula>(1+Overview!$I$29 + tech_7_1*TblTech[[#This Row],[7-1]])*SUM(TblImps[[#This Row],[P7]:[G7]])+OFFSET(TblImps[[#This Row],[Σ Harbor]],-1,0)</calculatedColumnFormula>
    </tableColumn>
    <tableColumn id="38" xr3:uid="{808772B5-D74B-4C2E-9369-56BA268972E4}" name="….." dataDxfId="86"/>
    <tableColumn id="39" xr3:uid="{A732ACBF-AEA8-4BC8-8A5C-C0F5525B84B4}" name="P1" dataDxfId="85">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4">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3">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82">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81"/>
    <tableColumn id="44" xr3:uid="{B4E4C91D-5302-4D99-9223-7DC08C0F56E2}" name="P2" dataDxfId="80">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9">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8">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7">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6"/>
    <tableColumn id="49" xr3:uid="{2713D17E-C072-4464-ACFB-1E3B4E4768C8}" name="P3" dataDxfId="75">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4">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3">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72">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71"/>
    <tableColumn id="54" xr3:uid="{60744F8B-EA90-4F3F-908D-1DBF81E4FBBC}" name="P4" dataDxfId="70">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9">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8">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7">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6"/>
    <tableColumn id="59" xr3:uid="{7CAD4FEB-38C3-4ECC-9BB4-566F90D38057}" name="P5" dataDxfId="65">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4">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3">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62">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61"/>
    <tableColumn id="64" xr3:uid="{74BD3EE9-84CB-4606-9851-F46947A6E124}" name="P6" dataDxfId="60">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9">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8">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7">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6"/>
    <tableColumn id="69" xr3:uid="{C84893E8-5E85-463B-9E51-879ADAA64B83}" name="P7" dataDxfId="55">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4">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3">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52">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51"/>
    <tableColumn id="74" xr3:uid="{5E81B67E-95F1-40DA-AE37-BCD09DA9E039}" name="algorithm" dataDxfId="50">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9">
      <calculatedColumnFormula>TblImps[[#This Row],[Login]]</calculatedColumnFormula>
    </tableColumn>
    <tableColumn id="76" xr3:uid="{373275D8-3CBB-4F26-950F-26616E92A24E}" name="….........." dataDxfId="48"/>
    <tableColumn id="77" xr3:uid="{E49F0585-8289-43E9-991C-7685E6B37B5A}" name="Real time" dataDxfId="47">
      <calculatedColumnFormula>OFFSET(TblImps[[#This Row],[Real time]],-1,0)+1/24</calculatedColumnFormula>
    </tableColumn>
    <tableColumn id="78" xr3:uid="{9298E765-5AD3-4871-BC34-97C5588F3D7E}" name="Servertime" dataDxfId="46">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5" dataDxfId="44">
  <autoFilter ref="B2:E23" xr:uid="{D5B14ACA-C49B-4874-B495-C20CC986FF5C}"/>
  <tableColumns count="4">
    <tableColumn id="1" xr3:uid="{FDF1E222-5EC6-4F67-8D2F-219358D518C5}" name="Stats" dataDxfId="43"/>
    <tableColumn id="9" xr3:uid="{92C958C2-2DCD-4CDD-88AA-98294134A916}" name="Abbr" dataDxfId="42"/>
    <tableColumn id="2" xr3:uid="{1E0B1FDB-30FB-48CA-BD3D-8DF2FCB4975C}" name="Number" dataDxfId="41">
      <calculatedColumnFormula>_xlfn.IFNA(INDEX(TblConstr[],MATCH(Log!$I$28,TblConstr[Hour],0),MATCH(TblStats[[#This Row],[Abbr]],TblConstr[#Headers],0)),0)</calculatedColumnFormula>
    </tableColumn>
    <tableColumn id="3" xr3:uid="{ADBF0C8B-030F-4EBA-8274-EAA1CE134BB1}" name="Percent" dataDxfId="40"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8" dataDxfId="37" tableBorderDxfId="36">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5"/>
    <tableColumn id="2" xr3:uid="{00000000-0010-0000-0100-000002000000}" name="Alignment" dataDxfId="34"/>
    <tableColumn id="3" xr3:uid="{00000000-0010-0000-0100-000003000000}" name="Homeland_Type" dataDxfId="33"/>
    <tableColumn id="4" xr3:uid="{00000000-0010-0000-0100-000004000000}" name="Unitname" dataDxfId="32"/>
    <tableColumn id="5" xr3:uid="{00000000-0010-0000-0100-000005000000}" name="OffensePwr" dataDxfId="31"/>
    <tableColumn id="6" xr3:uid="{00000000-0010-0000-0100-000006000000}" name="DefensePwr" dataDxfId="30"/>
    <tableColumn id="7" xr3:uid="{00000000-0010-0000-0100-000007000000}" name="Platcost" dataDxfId="29"/>
    <tableColumn id="8" xr3:uid="{00000000-0010-0000-0100-000008000000}" name="Orecost" dataDxfId="28"/>
    <tableColumn id="9" xr3:uid="{00000000-0010-0000-0100-000009000000}" name="Networth" dataDxfId="27"/>
    <tableColumn id="12" xr3:uid="{00000000-0010-0000-0100-00000C000000}" name="Max population" dataDxfId="26"/>
    <tableColumn id="13" xr3:uid="{00000000-0010-0000-0100-00000D000000}" name="Pop growth" dataDxfId="25"/>
    <tableColumn id="14" xr3:uid="{00000000-0010-0000-0100-00000E000000}" name="Platinum prod" dataDxfId="24"/>
    <tableColumn id="15" xr3:uid="{00000000-0010-0000-0100-00000F000000}" name="Food prod" dataDxfId="23"/>
    <tableColumn id="16" xr3:uid="{00000000-0010-0000-0100-000010000000}" name="Lumber prod" dataDxfId="22"/>
    <tableColumn id="17" xr3:uid="{00000000-0010-0000-0100-000011000000}" name="Mana prod" dataDxfId="21"/>
    <tableColumn id="18" xr3:uid="{00000000-0010-0000-0100-000012000000}" name="Ore prod" dataDxfId="20"/>
    <tableColumn id="19" xr3:uid="{00000000-0010-0000-0100-000013000000}" name="Gem prod" dataDxfId="19"/>
    <tableColumn id="20" xr3:uid="{00000000-0010-0000-0100-000014000000}" name="Food cons" dataDxfId="18"/>
    <tableColumn id="21" xr3:uid="{00000000-0010-0000-0100-000015000000}" name="Defense" dataDxfId="17"/>
    <tableColumn id="22" xr3:uid="{00000000-0010-0000-0100-000016000000}" name="Offense" dataDxfId="16"/>
    <tableColumn id="23" xr3:uid="{00000000-0010-0000-0100-000017000000}" name="Spy strength" dataDxfId="15"/>
    <tableColumn id="24" xr3:uid="{00000000-0010-0000-0100-000018000000}" name="Wizard strength" dataDxfId="14"/>
    <tableColumn id="25" xr3:uid="{00000000-0010-0000-0100-000019000000}" name="Invest bonus" dataDxfId="13"/>
    <tableColumn id="26" xr3:uid="{00000000-0010-0000-0100-00001A000000}" name="Rezone Cost" dataDxfId="12" dataCellStyle="Percent"/>
    <tableColumn id="27" xr3:uid="{00000000-0010-0000-0100-00001B000000}" name="Construction Cost" dataDxfId="11"/>
    <tableColumn id="28" xr3:uid="{00000000-0010-0000-0100-00001C000000}" name="Research" dataDxfId="10"/>
    <tableColumn id="10" xr3:uid="{93A4F69F-9C60-42FB-B0E6-B78AAB579797}" name="Explore Cost" dataDxfId="9"/>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8" dataDxfId="7">
  <autoFilter ref="D98:D104" xr:uid="{00000000-0009-0000-0100-000002000000}"/>
  <tableColumns count="1">
    <tableColumn id="1" xr3:uid="{00000000-0010-0000-0200-000001000000}" name="waves:" dataDxfId="6"/>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zoomScale="85" zoomScaleNormal="85" workbookViewId="0">
      <selection activeCell="B14" sqref="B14"/>
    </sheetView>
  </sheetViews>
  <sheetFormatPr defaultColWidth="9.140625" defaultRowHeight="12.75"/>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c r="A1" s="489" t="s">
        <v>449</v>
      </c>
      <c r="B1" s="489"/>
      <c r="C1" s="489"/>
      <c r="D1" s="489"/>
      <c r="E1" s="489"/>
      <c r="F1" s="489"/>
      <c r="G1" s="489"/>
      <c r="H1" s="489"/>
      <c r="I1" s="489"/>
      <c r="J1" s="489"/>
      <c r="K1" s="489"/>
      <c r="L1" s="490"/>
      <c r="M1" s="496" t="s">
        <v>1036</v>
      </c>
      <c r="N1" s="497"/>
      <c r="O1" s="498"/>
    </row>
    <row r="2" spans="1:15" s="44" customFormat="1" ht="12.75" customHeight="1">
      <c r="A2" s="525" t="s">
        <v>1073</v>
      </c>
      <c r="B2" s="526"/>
      <c r="C2" s="526"/>
      <c r="D2" s="526"/>
      <c r="E2" s="526"/>
      <c r="F2" s="526"/>
      <c r="G2" s="526"/>
      <c r="H2" s="526"/>
      <c r="I2" s="526"/>
      <c r="J2" s="526"/>
      <c r="K2" s="526"/>
      <c r="L2" s="527"/>
      <c r="M2" s="513" t="s">
        <v>1104</v>
      </c>
      <c r="N2" s="514"/>
      <c r="O2" s="515"/>
    </row>
    <row r="3" spans="1:15" s="44" customFormat="1">
      <c r="A3" s="525"/>
      <c r="B3" s="526"/>
      <c r="C3" s="526"/>
      <c r="D3" s="526"/>
      <c r="E3" s="526"/>
      <c r="F3" s="526"/>
      <c r="G3" s="526"/>
      <c r="H3" s="526"/>
      <c r="I3" s="526"/>
      <c r="J3" s="526"/>
      <c r="K3" s="526"/>
      <c r="L3" s="527"/>
      <c r="M3" s="513"/>
      <c r="N3" s="514"/>
      <c r="O3" s="515"/>
    </row>
    <row r="4" spans="1:15" s="44" customFormat="1">
      <c r="A4" s="525"/>
      <c r="B4" s="526"/>
      <c r="C4" s="526"/>
      <c r="D4" s="526"/>
      <c r="E4" s="526"/>
      <c r="F4" s="526"/>
      <c r="G4" s="526"/>
      <c r="H4" s="526"/>
      <c r="I4" s="526"/>
      <c r="J4" s="526"/>
      <c r="K4" s="526"/>
      <c r="L4" s="527"/>
      <c r="M4" s="513"/>
      <c r="N4" s="514"/>
      <c r="O4" s="515"/>
    </row>
    <row r="5" spans="1:15" s="44" customFormat="1">
      <c r="A5" s="525"/>
      <c r="B5" s="526"/>
      <c r="C5" s="526"/>
      <c r="D5" s="526"/>
      <c r="E5" s="526"/>
      <c r="F5" s="526"/>
      <c r="G5" s="526"/>
      <c r="H5" s="526"/>
      <c r="I5" s="526"/>
      <c r="J5" s="526"/>
      <c r="K5" s="526"/>
      <c r="L5" s="527"/>
      <c r="M5" s="513"/>
      <c r="N5" s="514"/>
      <c r="O5" s="515"/>
    </row>
    <row r="6" spans="1:15" s="44" customFormat="1">
      <c r="A6" s="525"/>
      <c r="B6" s="526"/>
      <c r="C6" s="526"/>
      <c r="D6" s="526"/>
      <c r="E6" s="526"/>
      <c r="F6" s="526"/>
      <c r="G6" s="526"/>
      <c r="H6" s="526"/>
      <c r="I6" s="526"/>
      <c r="J6" s="526"/>
      <c r="K6" s="526"/>
      <c r="L6" s="527"/>
      <c r="M6" s="513"/>
      <c r="N6" s="514"/>
      <c r="O6" s="515"/>
    </row>
    <row r="7" spans="1:15" s="44" customFormat="1" ht="13.5" thickBot="1">
      <c r="A7" s="528"/>
      <c r="B7" s="529"/>
      <c r="C7" s="529"/>
      <c r="D7" s="529"/>
      <c r="E7" s="529"/>
      <c r="F7" s="529"/>
      <c r="G7" s="529"/>
      <c r="H7" s="529"/>
      <c r="I7" s="529"/>
      <c r="J7" s="529"/>
      <c r="K7" s="529"/>
      <c r="L7" s="530"/>
      <c r="M7" s="513"/>
      <c r="N7" s="514"/>
      <c r="O7" s="515"/>
    </row>
    <row r="8" spans="1:15" s="44" customFormat="1" ht="15.75">
      <c r="A8" s="491" t="s">
        <v>448</v>
      </c>
      <c r="B8" s="492"/>
      <c r="C8" s="492"/>
      <c r="D8" s="492"/>
      <c r="E8" s="492"/>
      <c r="F8" s="492"/>
      <c r="G8" s="492"/>
      <c r="H8" s="492"/>
      <c r="I8" s="493"/>
      <c r="J8" s="499" t="s">
        <v>1143</v>
      </c>
      <c r="K8" s="500"/>
      <c r="L8" s="501"/>
      <c r="M8" s="516"/>
      <c r="N8" s="517"/>
      <c r="O8" s="518"/>
    </row>
    <row r="9" spans="1:15" s="44" customFormat="1" ht="12.75" customHeight="1">
      <c r="A9" s="494" t="s">
        <v>1159</v>
      </c>
      <c r="B9" s="495"/>
      <c r="C9" s="495"/>
      <c r="D9" s="495"/>
      <c r="E9" s="495"/>
      <c r="F9" s="495"/>
      <c r="G9" s="495"/>
      <c r="H9" s="495"/>
      <c r="I9" s="495"/>
      <c r="J9" s="502"/>
      <c r="K9" s="503"/>
      <c r="L9" s="504"/>
      <c r="M9" s="516"/>
      <c r="N9" s="517"/>
      <c r="O9" s="518"/>
    </row>
    <row r="10" spans="1:15" s="44" customFormat="1" ht="12.75" customHeight="1">
      <c r="A10" s="494"/>
      <c r="B10" s="495"/>
      <c r="C10" s="495"/>
      <c r="D10" s="495"/>
      <c r="E10" s="495"/>
      <c r="F10" s="495"/>
      <c r="G10" s="495"/>
      <c r="H10" s="495"/>
      <c r="I10" s="495"/>
      <c r="J10" s="502"/>
      <c r="K10" s="503"/>
      <c r="L10" s="504"/>
      <c r="M10" s="516"/>
      <c r="N10" s="517"/>
      <c r="O10" s="518"/>
    </row>
    <row r="11" spans="1:15" s="44" customFormat="1" ht="12.75" customHeight="1">
      <c r="A11" s="494"/>
      <c r="B11" s="495"/>
      <c r="C11" s="495"/>
      <c r="D11" s="495"/>
      <c r="E11" s="495"/>
      <c r="F11" s="495"/>
      <c r="G11" s="495"/>
      <c r="H11" s="495"/>
      <c r="I11" s="495"/>
      <c r="J11" s="502"/>
      <c r="K11" s="503"/>
      <c r="L11" s="504"/>
      <c r="M11" s="516"/>
      <c r="N11" s="517"/>
      <c r="O11" s="518"/>
    </row>
    <row r="12" spans="1:15" s="44" customFormat="1" ht="28.5" customHeight="1" thickBot="1">
      <c r="A12" s="494"/>
      <c r="B12" s="495"/>
      <c r="C12" s="495"/>
      <c r="D12" s="495"/>
      <c r="E12" s="495"/>
      <c r="F12" s="495"/>
      <c r="G12" s="495"/>
      <c r="H12" s="495"/>
      <c r="I12" s="495"/>
      <c r="J12" s="505"/>
      <c r="K12" s="506"/>
      <c r="L12" s="507"/>
      <c r="M12" s="519"/>
      <c r="N12" s="520"/>
      <c r="O12" s="521"/>
    </row>
    <row r="13" spans="1:15" s="44" customFormat="1" ht="25.5" customHeight="1" thickBot="1">
      <c r="A13" s="522" t="s">
        <v>256</v>
      </c>
      <c r="B13" s="523"/>
      <c r="C13" s="524"/>
      <c r="D13" s="524"/>
      <c r="E13" s="524"/>
      <c r="F13" s="524"/>
      <c r="G13" s="524"/>
      <c r="H13" s="524"/>
      <c r="I13" s="524"/>
      <c r="J13" s="524"/>
      <c r="K13" s="524"/>
      <c r="L13" s="524"/>
      <c r="M13" s="524"/>
      <c r="N13" s="524"/>
      <c r="O13" s="524"/>
    </row>
    <row r="14" spans="1:15" s="52" customFormat="1" ht="12.75" customHeight="1">
      <c r="A14" s="45" t="s">
        <v>28</v>
      </c>
      <c r="B14" s="130" t="s">
        <v>89</v>
      </c>
      <c r="C14" s="46"/>
      <c r="D14" s="47" t="s">
        <v>321</v>
      </c>
      <c r="E14" s="47" t="s">
        <v>769</v>
      </c>
      <c r="F14" s="44"/>
      <c r="G14" s="44"/>
      <c r="K14" s="44" t="s">
        <v>1157</v>
      </c>
      <c r="L14" s="44"/>
      <c r="M14" s="44"/>
      <c r="O14" s="79"/>
    </row>
    <row r="15" spans="1:15" s="44" customFormat="1" ht="12.75" customHeight="1">
      <c r="A15" s="45" t="s">
        <v>446</v>
      </c>
      <c r="B15" s="131">
        <v>45815</v>
      </c>
      <c r="D15" s="45" t="s">
        <v>322</v>
      </c>
      <c r="E15" s="53">
        <f>B15+(1+B16-1)/24+B18-0/24</f>
        <v>45815</v>
      </c>
      <c r="H15" s="47" t="s">
        <v>485</v>
      </c>
      <c r="I15" s="48" t="s">
        <v>206</v>
      </c>
      <c r="K15" s="5" t="s">
        <v>49</v>
      </c>
      <c r="L15" s="45" t="s">
        <v>216</v>
      </c>
      <c r="O15" s="51"/>
    </row>
    <row r="16" spans="1:15" s="44" customFormat="1" ht="12.75" customHeight="1" thickBot="1">
      <c r="A16" s="45" t="s">
        <v>318</v>
      </c>
      <c r="B16" s="132">
        <v>0</v>
      </c>
      <c r="C16" s="44" t="s">
        <v>525</v>
      </c>
      <c r="D16" s="45" t="s">
        <v>315</v>
      </c>
      <c r="E16" s="53">
        <f ca="1">NOW()</f>
        <v>45869.518053703701</v>
      </c>
      <c r="H16" s="45" t="s">
        <v>163</v>
      </c>
      <c r="I16" s="54">
        <f>INDEX(TblRaces[[Max population]:[Explore Cost]],MATCH(race,TblRaces[Race],0),MATCH(Table4[[#This Row],[Race Bonuses]],TblRaces[[#Headers],[Max population]:[Explore Cost]],0))</f>
        <v>0</v>
      </c>
      <c r="K16" s="45" t="s">
        <v>170</v>
      </c>
      <c r="L16" s="478">
        <v>0</v>
      </c>
      <c r="M16" s="482" t="s">
        <v>1160</v>
      </c>
      <c r="O16" s="51"/>
    </row>
    <row r="17" spans="1:15" s="44" customFormat="1" ht="12.75" customHeight="1" thickBot="1">
      <c r="A17" s="45" t="s">
        <v>319</v>
      </c>
      <c r="B17" s="55">
        <f ca="1">TODAY()</f>
        <v>45869</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1161</v>
      </c>
      <c r="O17" s="51"/>
    </row>
    <row r="18" spans="1:15" s="44" customFormat="1" ht="12.75" customHeight="1" thickBot="1">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1162</v>
      </c>
      <c r="O18" s="51"/>
    </row>
    <row r="19" spans="1:15" s="44" customFormat="1">
      <c r="H19" s="45" t="s">
        <v>107</v>
      </c>
      <c r="I19" s="54">
        <f>INDEX(TblRaces[[Max population]:[Explore Cost]],MATCH(race,TblRaces[Race],0),MATCH(Table4[[#This Row],[Race Bonuses]],TblRaces[[#Headers],[Max population]:[Explore Cost]],0))</f>
        <v>0.05</v>
      </c>
      <c r="J19" s="49"/>
      <c r="K19" s="45" t="s">
        <v>1154</v>
      </c>
      <c r="L19" s="476">
        <v>0</v>
      </c>
      <c r="M19" s="481" t="s">
        <v>1163</v>
      </c>
      <c r="O19" s="60"/>
    </row>
    <row r="20" spans="1:15" s="44" customFormat="1">
      <c r="A20" s="423"/>
      <c r="B20" s="423"/>
      <c r="C20" s="423"/>
      <c r="D20" s="423"/>
      <c r="E20" s="423"/>
      <c r="F20" s="423"/>
      <c r="H20" s="45" t="s">
        <v>108</v>
      </c>
      <c r="I20" s="54">
        <f>INDEX(TblRaces[[Max population]:[Explore Cost]],MATCH(race,TblRaces[Race],0),MATCH(Table4[[#This Row],[Race Bonuses]],TblRaces[[#Headers],[Max population]:[Explore Cost]],0))</f>
        <v>0</v>
      </c>
      <c r="J20" s="49"/>
      <c r="K20" s="45" t="s">
        <v>1150</v>
      </c>
      <c r="L20" s="476">
        <v>0</v>
      </c>
      <c r="M20" s="481" t="s">
        <v>1164</v>
      </c>
      <c r="O20" s="60"/>
    </row>
    <row r="21" spans="1:15" s="44" customFormat="1">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1151</v>
      </c>
      <c r="L23" s="477">
        <v>0</v>
      </c>
      <c r="M23" s="468"/>
      <c r="O23" s="60"/>
    </row>
    <row r="24" spans="1:15" s="44" customFormat="1">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1148</v>
      </c>
      <c r="L24" s="477">
        <v>0</v>
      </c>
      <c r="M24" s="468"/>
      <c r="O24" s="60"/>
    </row>
    <row r="25" spans="1:15" s="44" customFormat="1">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1147</v>
      </c>
      <c r="L26" s="477">
        <v>0</v>
      </c>
      <c r="M26" s="468"/>
      <c r="O26" s="60"/>
    </row>
    <row r="27" spans="1:15" s="44" customFormat="1">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1149</v>
      </c>
      <c r="L27" s="477">
        <v>0</v>
      </c>
      <c r="M27" s="468"/>
      <c r="O27" s="60"/>
    </row>
    <row r="28" spans="1:15" s="44" customFormat="1">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1153</v>
      </c>
      <c r="L28" s="476">
        <v>0</v>
      </c>
      <c r="O28" s="60"/>
    </row>
    <row r="29" spans="1:15" s="44" customFormat="1">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c r="A30" s="65" t="s">
        <v>1068</v>
      </c>
      <c r="D30" s="66"/>
      <c r="E30" s="67"/>
      <c r="G30" s="51"/>
      <c r="H30" s="45" t="s">
        <v>486</v>
      </c>
      <c r="I30" s="54">
        <f>INDEX(TblRaces[[Max population]:[Explore Cost]],MATCH(race,TblRaces[Race],0),MATCH(Table4[[#This Row],[Race Bonuses]],TblRaces[[#Headers],[Max population]:[Explore Cost]],0))</f>
        <v>0</v>
      </c>
      <c r="K30" s="45" t="s">
        <v>1155</v>
      </c>
      <c r="L30" s="476">
        <v>0</v>
      </c>
      <c r="O30" s="60"/>
    </row>
    <row r="31" spans="1:15" s="44" customFormat="1">
      <c r="A31" s="65"/>
      <c r="D31" s="66"/>
      <c r="E31" s="67"/>
      <c r="G31" s="51"/>
      <c r="H31" s="45" t="s">
        <v>487</v>
      </c>
      <c r="I31" s="54">
        <f>INDEX(TblRaces[[Max population]:[Explore Cost]],MATCH(race,TblRaces[Race],0),MATCH(Table4[[#This Row],[Race Bonuses]],TblRaces[[#Headers],[Max population]:[Explore Cost]],0))</f>
        <v>0</v>
      </c>
      <c r="K31" s="45" t="s">
        <v>1156</v>
      </c>
      <c r="L31" s="476">
        <v>0</v>
      </c>
      <c r="O31" s="60"/>
    </row>
    <row r="32" spans="1:15" s="44" customFormat="1">
      <c r="A32" s="65"/>
      <c r="D32" s="66"/>
      <c r="E32" s="67"/>
      <c r="H32" s="45" t="s">
        <v>524</v>
      </c>
      <c r="I32" s="54">
        <f>INDEX(TblRaces[[Max population]:[Explore Cost]],MATCH(race,TblRaces[Race],0),MATCH(Table4[[#This Row],[Race Bonuses]],TblRaces[[#Headers],[Max population]:[Explore Cost]],0))</f>
        <v>0</v>
      </c>
      <c r="K32" s="45" t="s">
        <v>1146</v>
      </c>
      <c r="L32" s="476">
        <v>0</v>
      </c>
      <c r="O32" s="60"/>
    </row>
    <row r="33" spans="1:21" s="44" customFormat="1">
      <c r="A33" s="65"/>
      <c r="D33" s="66"/>
      <c r="E33" s="67"/>
      <c r="H33" s="45" t="s">
        <v>1063</v>
      </c>
      <c r="I33" s="54">
        <f>INDEX(TblRaces[[Max population]:[Explore Cost]],MATCH(race,TblRaces[Race],0),MATCH(Table4[[#This Row],[Race Bonuses]],TblRaces[[#Headers],[Max population]:[Explore Cost]],0))</f>
        <v>0</v>
      </c>
      <c r="K33" s="45" t="s">
        <v>1152</v>
      </c>
      <c r="L33" s="476">
        <v>0</v>
      </c>
      <c r="O33" s="60"/>
    </row>
    <row r="34" spans="1:21" s="44" customFormat="1">
      <c r="A34" s="65"/>
      <c r="D34" s="66"/>
      <c r="E34" s="67"/>
      <c r="H34" s="210"/>
      <c r="I34" s="473"/>
      <c r="K34" s="45" t="s">
        <v>46</v>
      </c>
      <c r="L34" s="476">
        <v>0</v>
      </c>
      <c r="O34" s="60"/>
    </row>
    <row r="35" spans="1:21" s="69" customFormat="1">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c r="A36" s="511" t="s">
        <v>375</v>
      </c>
      <c r="B36" s="487"/>
      <c r="C36" s="487"/>
      <c r="D36" s="487"/>
      <c r="E36" s="487"/>
      <c r="F36" s="487"/>
      <c r="G36" s="487"/>
      <c r="H36" s="487"/>
      <c r="I36" s="487"/>
      <c r="J36" s="512"/>
      <c r="K36" s="512"/>
      <c r="L36" s="512"/>
      <c r="M36" s="512"/>
      <c r="N36" s="512"/>
      <c r="O36" s="512"/>
    </row>
    <row r="37" spans="1:21">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c r="C46" s="101"/>
      <c r="E46" s="102"/>
      <c r="F46" s="35">
        <f ca="1">F44+F43+F45</f>
        <v>477</v>
      </c>
      <c r="H46" s="100">
        <f ca="1">H44+H43+H45</f>
        <v>477</v>
      </c>
      <c r="I46" s="89"/>
      <c r="J46" s="44"/>
      <c r="K46" s="469"/>
      <c r="L46" s="508"/>
      <c r="M46" s="508"/>
      <c r="N46" s="508"/>
      <c r="O46" s="509"/>
      <c r="R46" s="471"/>
      <c r="S46" s="471"/>
      <c r="T46" s="471"/>
      <c r="U46" s="471"/>
    </row>
    <row r="47" spans="1:21">
      <c r="A47" s="44"/>
      <c r="B47" s="44"/>
      <c r="C47" s="44"/>
      <c r="D47" s="485"/>
      <c r="E47" s="485"/>
      <c r="F47" s="485"/>
      <c r="G47" s="485"/>
      <c r="H47" s="485"/>
      <c r="I47" s="44"/>
      <c r="J47" s="44"/>
      <c r="K47" s="44"/>
      <c r="L47" s="44"/>
      <c r="M47" s="44"/>
      <c r="N47" s="44"/>
      <c r="O47" s="51"/>
      <c r="R47" s="471"/>
      <c r="S47" s="471"/>
      <c r="T47" s="471"/>
      <c r="U47" s="471"/>
    </row>
    <row r="48" spans="1:21">
      <c r="A48" s="105" t="str">
        <f>A26</f>
        <v>Spy</v>
      </c>
      <c r="B48" s="402">
        <f ca="1">Military!I52</f>
        <v>0</v>
      </c>
      <c r="D48" s="44"/>
      <c r="E48" s="44"/>
      <c r="F48" s="44"/>
      <c r="G48" s="44"/>
      <c r="I48" s="44"/>
      <c r="J48" s="44"/>
      <c r="K48" s="44"/>
      <c r="L48" s="50" t="s">
        <v>425</v>
      </c>
      <c r="M48" s="44"/>
      <c r="N48" s="44"/>
      <c r="O48" s="51"/>
    </row>
    <row r="49" spans="1:15">
      <c r="A49" s="467" t="s">
        <v>1145</v>
      </c>
      <c r="B49" s="415">
        <f ca="1">Military!J52</f>
        <v>0</v>
      </c>
      <c r="C49" s="44"/>
      <c r="D49" s="5" t="s">
        <v>252</v>
      </c>
      <c r="E49" s="57" t="s">
        <v>353</v>
      </c>
      <c r="F49" s="45" t="s">
        <v>1009</v>
      </c>
      <c r="G49" s="44"/>
      <c r="H49" s="50" t="s">
        <v>254</v>
      </c>
      <c r="I49" s="44"/>
      <c r="J49" s="44"/>
      <c r="K49" s="44"/>
      <c r="L49" s="486" t="s">
        <v>450</v>
      </c>
      <c r="M49" s="487"/>
      <c r="N49" s="487"/>
      <c r="O49" s="488"/>
    </row>
    <row r="50" spans="1:15">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c r="C55" s="44"/>
      <c r="D55" s="108" t="str">
        <f>Construction!BC3</f>
        <v>Tot Mas</v>
      </c>
      <c r="E55" s="45">
        <f ca="1">Construction!BC52</f>
        <v>0</v>
      </c>
      <c r="F55" s="110">
        <f t="shared" ca="1" si="0"/>
        <v>0</v>
      </c>
      <c r="G55" s="44"/>
      <c r="H55" s="44"/>
      <c r="I55" s="44"/>
      <c r="J55" s="44"/>
      <c r="K55" s="44"/>
      <c r="L55" s="210"/>
      <c r="M55" s="470"/>
      <c r="N55" s="210"/>
      <c r="O55" s="51"/>
    </row>
    <row r="56" spans="1:15">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c r="A73" s="121" t="s">
        <v>377</v>
      </c>
      <c r="B73" s="122" t="str">
        <f>VLOOKUP($B$14,Races!$A$4:$C$120,3,FALSE)</f>
        <v>Plain</v>
      </c>
      <c r="C73" s="44"/>
      <c r="D73" s="44"/>
      <c r="E73" s="44"/>
      <c r="F73" s="44"/>
      <c r="G73" s="44"/>
      <c r="H73" s="44"/>
      <c r="I73" s="44"/>
      <c r="J73" s="44"/>
      <c r="K73" s="44"/>
      <c r="L73" s="44"/>
      <c r="M73" s="44"/>
      <c r="N73" s="44"/>
      <c r="O73" s="51"/>
    </row>
    <row r="74" spans="1:15">
      <c r="A74" s="44"/>
      <c r="B74" s="44"/>
      <c r="C74" s="44"/>
      <c r="D74" s="44"/>
      <c r="E74" s="44"/>
      <c r="F74" s="44"/>
      <c r="G74" s="44"/>
      <c r="H74" s="44"/>
      <c r="I74" s="44"/>
      <c r="J74" s="44"/>
      <c r="K74" s="44"/>
      <c r="L74" s="44"/>
      <c r="M74" s="44"/>
      <c r="N74" s="44"/>
      <c r="O74" s="51"/>
    </row>
    <row r="75" spans="1:15">
      <c r="A75" s="44"/>
      <c r="B75" s="44"/>
      <c r="C75" s="69"/>
      <c r="D75" s="69"/>
      <c r="E75" s="69"/>
      <c r="F75" s="69"/>
      <c r="G75" s="69"/>
      <c r="H75" s="69"/>
      <c r="I75" s="69"/>
      <c r="J75" s="69"/>
      <c r="K75" s="69"/>
      <c r="L75" s="69"/>
      <c r="M75" s="69"/>
      <c r="N75" s="69"/>
      <c r="O75" s="72"/>
    </row>
    <row r="76" spans="1:15">
      <c r="A76" s="483" t="s">
        <v>286</v>
      </c>
      <c r="B76" s="484"/>
      <c r="C76" s="124"/>
      <c r="D76" s="124"/>
      <c r="E76" s="124"/>
    </row>
    <row r="77" spans="1:15">
      <c r="A77" s="125" t="s">
        <v>287</v>
      </c>
      <c r="B77" s="126"/>
      <c r="C77" s="124"/>
      <c r="D77" s="124"/>
      <c r="E77" s="126"/>
    </row>
    <row r="78" spans="1:15">
      <c r="A78" s="127" t="s">
        <v>289</v>
      </c>
      <c r="B78" s="127" t="s">
        <v>290</v>
      </c>
      <c r="C78" s="127" t="s">
        <v>292</v>
      </c>
      <c r="D78" s="127" t="s">
        <v>291</v>
      </c>
      <c r="E78" s="124"/>
    </row>
    <row r="79" spans="1:15">
      <c r="A79" s="124" t="s">
        <v>92</v>
      </c>
      <c r="B79" s="124" t="s">
        <v>1129</v>
      </c>
      <c r="C79" s="128"/>
      <c r="D79" s="128">
        <f ca="1">IF(Constants!F118="none",$F$70/Constants!C118,MIN(Constants!F118,$F$70/Constants!C118))</f>
        <v>2</v>
      </c>
      <c r="E79" s="124" t="b">
        <f>$B$14=A79</f>
        <v>0</v>
      </c>
    </row>
    <row r="80" spans="1:15">
      <c r="A80" s="124"/>
      <c r="B80" s="124" t="s">
        <v>125</v>
      </c>
      <c r="C80" s="128">
        <f ca="1">IF(Constants!F119="none",$F$70/Constants!C119,MIN(Constants!F119,$F$70/Constants!C119))</f>
        <v>2</v>
      </c>
      <c r="D80" s="128">
        <f ca="1">IF(Constants!F120="none",$F$70/Constants!C120,MIN(Constants!F120,$F$70/Constants!C120))</f>
        <v>2</v>
      </c>
      <c r="E80" s="124"/>
    </row>
    <row r="81" spans="1:5">
      <c r="A81" s="124" t="s">
        <v>96</v>
      </c>
      <c r="B81" s="124" t="s">
        <v>139</v>
      </c>
      <c r="C81" s="128"/>
      <c r="D81" s="128">
        <f ca="1">MIN(Constants!F121,$F$70/Constants!C121)</f>
        <v>2.9999999999999996</v>
      </c>
      <c r="E81" s="124" t="b">
        <f>$B$14=A81</f>
        <v>0</v>
      </c>
    </row>
    <row r="82" spans="1:5">
      <c r="A82" s="124" t="s">
        <v>94</v>
      </c>
      <c r="B82" s="124" t="s">
        <v>132</v>
      </c>
      <c r="C82" s="128"/>
      <c r="D82" s="128">
        <f ca="1">MIN(Constants!F122,$F$70/Constants!C122)</f>
        <v>2</v>
      </c>
      <c r="E82" s="124" t="b">
        <f>$B$14=A82</f>
        <v>0</v>
      </c>
    </row>
    <row r="83" spans="1:5">
      <c r="A83" s="124" t="s">
        <v>99</v>
      </c>
      <c r="B83" s="124" t="s">
        <v>147</v>
      </c>
      <c r="C83" s="128">
        <f ca="1">MIN(Constants!F123,F66/Constants!C123)</f>
        <v>0</v>
      </c>
      <c r="D83" s="128">
        <f ca="1">MIN(Constants!F124,F66/Constants!C124)</f>
        <v>0</v>
      </c>
      <c r="E83" s="124" t="b">
        <f>$B$14=A83</f>
        <v>0</v>
      </c>
    </row>
    <row r="84" spans="1:5">
      <c r="A84" s="124" t="s">
        <v>328</v>
      </c>
      <c r="B84" s="124" t="s">
        <v>331</v>
      </c>
      <c r="C84" s="124"/>
      <c r="D84" s="128">
        <f ca="1">MIN(Constants!F125,F70/Constants!C125)</f>
        <v>2.9999999999999996</v>
      </c>
      <c r="E84" s="124" t="b">
        <f>$B$14=A84</f>
        <v>0</v>
      </c>
    </row>
    <row r="85" spans="1:5">
      <c r="A85" s="124"/>
      <c r="B85" s="124" t="s">
        <v>332</v>
      </c>
      <c r="C85" s="124">
        <f ca="1">MIN(Constants!F126,I54*Constants!C126)</f>
        <v>0</v>
      </c>
      <c r="D85" s="124"/>
      <c r="E85" s="124"/>
    </row>
    <row r="86" spans="1:5">
      <c r="A86" s="124" t="s">
        <v>143</v>
      </c>
      <c r="B86" s="124" t="s">
        <v>373</v>
      </c>
      <c r="C86" s="124"/>
      <c r="D86" s="128">
        <f>MIN(Constants!F127,250/Constants!C127)</f>
        <v>0</v>
      </c>
      <c r="E86" s="124" t="b">
        <f>$B$14=A86</f>
        <v>0</v>
      </c>
    </row>
    <row r="87" spans="1:5">
      <c r="A87" s="124" t="s">
        <v>143</v>
      </c>
      <c r="B87" s="124" t="s">
        <v>356</v>
      </c>
      <c r="C87" s="129">
        <f>MIN(bone_breaker_cap,250/bone_breaker_bonus)</f>
        <v>0.83333333333333337</v>
      </c>
      <c r="E87" s="124" t="b">
        <f>$B$14=A87</f>
        <v>0</v>
      </c>
    </row>
    <row r="88" spans="1:5">
      <c r="A88" s="124" t="s">
        <v>498</v>
      </c>
      <c r="B88" s="124" t="s">
        <v>422</v>
      </c>
      <c r="C88" s="124"/>
      <c r="D88" s="128">
        <f ca="1">MIN(nox_nightshade_cap,E70/E50/nox_nightshade_swamp_bonus)</f>
        <v>4</v>
      </c>
      <c r="E88" s="124" t="b">
        <f>$B$14=A88</f>
        <v>0</v>
      </c>
    </row>
    <row r="89" spans="1:5">
      <c r="A89" s="124" t="s">
        <v>1132</v>
      </c>
      <c r="B89" s="124" t="s">
        <v>1141</v>
      </c>
      <c r="C89" s="124"/>
      <c r="D89" s="128">
        <f ca="1">MIN(F64/abyss_enforce_bonus,abyss_enforcer_cap)</f>
        <v>0</v>
      </c>
      <c r="E89" s="124" t="b">
        <f>$B$14=A89</f>
        <v>0</v>
      </c>
    </row>
    <row r="91" spans="1:5">
      <c r="A91" s="125" t="s">
        <v>288</v>
      </c>
      <c r="B91" s="124"/>
      <c r="C91" s="124"/>
      <c r="D91" s="124"/>
      <c r="E91" s="124"/>
    </row>
    <row r="92" spans="1:5">
      <c r="A92" s="124" t="s">
        <v>103</v>
      </c>
      <c r="B92" s="124" t="s">
        <v>326</v>
      </c>
      <c r="C92" s="124"/>
      <c r="D92" s="124">
        <f ca="1">MIN(B41,B40)*2</f>
        <v>0</v>
      </c>
      <c r="E92" s="124" t="b">
        <f>$B$14=A92</f>
        <v>0</v>
      </c>
    </row>
    <row r="93" spans="1:5">
      <c r="A93" s="124"/>
      <c r="B93" s="124" t="s">
        <v>327</v>
      </c>
      <c r="C93" s="124">
        <f ca="1">MIN(B42,B39)*2</f>
        <v>0</v>
      </c>
      <c r="D93" s="124"/>
      <c r="E93" s="124"/>
    </row>
    <row r="94" spans="1:5">
      <c r="A94" s="124" t="s">
        <v>93</v>
      </c>
      <c r="B94" s="124" t="s">
        <v>129</v>
      </c>
      <c r="C94" s="413">
        <v>0.2</v>
      </c>
      <c r="D94" s="413">
        <f>1/3</f>
        <v>0.33333333333333331</v>
      </c>
      <c r="E94" s="124" t="b">
        <f t="shared" ref="E94:E98" si="1">$B$14=A94</f>
        <v>0</v>
      </c>
    </row>
    <row r="95" spans="1:5">
      <c r="A95" s="124" t="s">
        <v>104</v>
      </c>
      <c r="B95" s="124" t="s">
        <v>158</v>
      </c>
      <c r="C95" s="413">
        <v>0.2</v>
      </c>
      <c r="D95" s="413">
        <v>0.2</v>
      </c>
      <c r="E95" s="124" t="b">
        <f t="shared" si="1"/>
        <v>0</v>
      </c>
    </row>
    <row r="96" spans="1:5">
      <c r="A96" s="124" t="s">
        <v>96</v>
      </c>
      <c r="B96" s="124" t="s">
        <v>139</v>
      </c>
      <c r="C96" s="413">
        <v>0.2</v>
      </c>
      <c r="D96" s="413">
        <v>0.25</v>
      </c>
      <c r="E96" s="124" t="b">
        <f t="shared" si="1"/>
        <v>0</v>
      </c>
    </row>
    <row r="97" spans="1:5">
      <c r="A97" s="124" t="s">
        <v>99</v>
      </c>
      <c r="B97" s="124" t="s">
        <v>147</v>
      </c>
      <c r="C97" s="413">
        <v>0.25</v>
      </c>
      <c r="D97" s="413">
        <v>0.2</v>
      </c>
      <c r="E97" s="124" t="b">
        <f t="shared" si="1"/>
        <v>0</v>
      </c>
    </row>
    <row r="98" spans="1:5">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c r="A4" s="137">
        <f>TblRezone[[#This Row],[Hour]]</f>
        <v>1</v>
      </c>
      <c r="B4" s="138">
        <f>TblImps[[#This Row],[Time]]</f>
        <v>45815</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c r="A5" s="137">
        <f>TblRezone[[#This Row],[Hour]]</f>
        <v>2</v>
      </c>
      <c r="B5" s="138">
        <f ca="1">TblImps[[#This Row],[Time]]</f>
        <v>45815.041666666664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c r="A6" s="137">
        <f>TblRezone[[#This Row],[Hour]]</f>
        <v>3</v>
      </c>
      <c r="B6" s="138">
        <f ca="1">TblImps[[#This Row],[Time]]</f>
        <v>45815.083333333328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c r="A7" s="137">
        <f>TblRezone[[#This Row],[Hour]]</f>
        <v>4</v>
      </c>
      <c r="B7" s="138">
        <f ca="1">TblImps[[#This Row],[Time]]</f>
        <v>45815.124999999993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c r="A8" s="137">
        <f>TblRezone[[#This Row],[Hour]]</f>
        <v>5</v>
      </c>
      <c r="B8" s="138">
        <f ca="1">TblImps[[#This Row],[Time]]</f>
        <v>45815.166666666657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c r="A9" s="137">
        <f>TblRezone[[#This Row],[Hour]]</f>
        <v>6</v>
      </c>
      <c r="B9" s="138">
        <f ca="1">TblImps[[#This Row],[Time]]</f>
        <v>45815.208333333321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c r="A10" s="137">
        <f>TblRezone[[#This Row],[Hour]]</f>
        <v>7</v>
      </c>
      <c r="B10" s="138">
        <f ca="1">TblImps[[#This Row],[Time]]</f>
        <v>45815.249999999985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c r="A11" s="137">
        <f>TblRezone[[#This Row],[Hour]]</f>
        <v>8</v>
      </c>
      <c r="B11" s="138">
        <f ca="1">TblImps[[#This Row],[Time]]</f>
        <v>45815.29166666665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c r="A12" s="137">
        <f>TblRezone[[#This Row],[Hour]]</f>
        <v>9</v>
      </c>
      <c r="B12" s="138">
        <f ca="1">TblImps[[#This Row],[Time]]</f>
        <v>45815.333333333314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c r="A13" s="137">
        <f>TblRezone[[#This Row],[Hour]]</f>
        <v>10</v>
      </c>
      <c r="B13" s="138">
        <f ca="1">TblImps[[#This Row],[Time]]</f>
        <v>45815.374999999978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c r="A14" s="137">
        <f>TblRezone[[#This Row],[Hour]]</f>
        <v>11</v>
      </c>
      <c r="B14" s="138">
        <f ca="1">TblImps[[#This Row],[Time]]</f>
        <v>45815.416666666642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c r="A15" s="137">
        <f>TblRezone[[#This Row],[Hour]]</f>
        <v>12</v>
      </c>
      <c r="B15" s="138">
        <f ca="1">TblImps[[#This Row],[Time]]</f>
        <v>45815.458333333307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c r="A16" s="137">
        <f>TblRezone[[#This Row],[Hour]]</f>
        <v>13</v>
      </c>
      <c r="B16" s="138">
        <f ca="1">TblImps[[#This Row],[Time]]</f>
        <v>45815.499999999971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c r="A17" s="137">
        <f>TblRezone[[#This Row],[Hour]]</f>
        <v>14</v>
      </c>
      <c r="B17" s="138">
        <f ca="1">TblImps[[#This Row],[Time]]</f>
        <v>45815.541666666635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c r="A18" s="137">
        <f>TblRezone[[#This Row],[Hour]]</f>
        <v>15</v>
      </c>
      <c r="B18" s="138">
        <f ca="1">TblImps[[#This Row],[Time]]</f>
        <v>45815.583333333299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c r="A19" s="137">
        <f>TblRezone[[#This Row],[Hour]]</f>
        <v>16</v>
      </c>
      <c r="B19" s="138">
        <f ca="1">TblImps[[#This Row],[Time]]</f>
        <v>45815.624999999964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c r="A20" s="137">
        <f>TblRezone[[#This Row],[Hour]]</f>
        <v>17</v>
      </c>
      <c r="B20" s="138">
        <f ca="1">TblImps[[#This Row],[Time]]</f>
        <v>45815.666666666628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c r="A21" s="137">
        <f>TblRezone[[#This Row],[Hour]]</f>
        <v>18</v>
      </c>
      <c r="B21" s="138">
        <f ca="1">TblImps[[#This Row],[Time]]</f>
        <v>45815.708333333292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c r="A22" s="137">
        <f>TblRezone[[#This Row],[Hour]]</f>
        <v>19</v>
      </c>
      <c r="B22" s="138">
        <f ca="1">TblImps[[#This Row],[Time]]</f>
        <v>45815.749999999956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c r="A23" s="137">
        <f>TblRezone[[#This Row],[Hour]]</f>
        <v>20</v>
      </c>
      <c r="B23" s="138">
        <f ca="1">TblImps[[#This Row],[Time]]</f>
        <v>45815.791666666621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c r="A24" s="137">
        <f>TblRezone[[#This Row],[Hour]]</f>
        <v>21</v>
      </c>
      <c r="B24" s="138">
        <f ca="1">TblImps[[#This Row],[Time]]</f>
        <v>45815.833333333285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c r="A25" s="137">
        <f>TblRezone[[#This Row],[Hour]]</f>
        <v>22</v>
      </c>
      <c r="B25" s="138">
        <f ca="1">TblImps[[#This Row],[Time]]</f>
        <v>45815.874999999949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c r="A26" s="137">
        <f>TblRezone[[#This Row],[Hour]]</f>
        <v>23</v>
      </c>
      <c r="B26" s="138">
        <f ca="1">TblImps[[#This Row],[Time]]</f>
        <v>45815.916666666613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c r="A27" s="137">
        <f>TblRezone[[#This Row],[Hour]]</f>
        <v>24</v>
      </c>
      <c r="B27" s="138">
        <f ca="1">TblImps[[#This Row],[Time]]</f>
        <v>45815.958333333278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c r="A28" s="137">
        <f>TblRezone[[#This Row],[Hour]]</f>
        <v>25</v>
      </c>
      <c r="B28" s="138">
        <f ca="1">TblImps[[#This Row],[Time]]</f>
        <v>45815.999999999942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c r="A29" s="137">
        <f>TblRezone[[#This Row],[Hour]]</f>
        <v>26</v>
      </c>
      <c r="B29" s="138">
        <f ca="1">TblImps[[#This Row],[Time]]</f>
        <v>45816.041666666606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c r="A30" s="137">
        <f>TblRezone[[#This Row],[Hour]]</f>
        <v>27</v>
      </c>
      <c r="B30" s="138">
        <f ca="1">TblImps[[#This Row],[Time]]</f>
        <v>45816.08333333327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c r="A31" s="137">
        <f>TblRezone[[#This Row],[Hour]]</f>
        <v>28</v>
      </c>
      <c r="B31" s="138">
        <f ca="1">TblImps[[#This Row],[Time]]</f>
        <v>45816.124999999935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c r="A32" s="137">
        <f>TblRezone[[#This Row],[Hour]]</f>
        <v>29</v>
      </c>
      <c r="B32" s="138">
        <f ca="1">TblImps[[#This Row],[Time]]</f>
        <v>45816.166666666599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c r="A33" s="137">
        <f>TblRezone[[#This Row],[Hour]]</f>
        <v>30</v>
      </c>
      <c r="B33" s="138">
        <f ca="1">TblImps[[#This Row],[Time]]</f>
        <v>45816.208333333263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c r="A34" s="137">
        <f>TblRezone[[#This Row],[Hour]]</f>
        <v>31</v>
      </c>
      <c r="B34" s="138">
        <f ca="1">TblImps[[#This Row],[Time]]</f>
        <v>45816.249999999927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c r="A35" s="137">
        <f>TblRezone[[#This Row],[Hour]]</f>
        <v>32</v>
      </c>
      <c r="B35" s="138">
        <f ca="1">TblImps[[#This Row],[Time]]</f>
        <v>45816.291666666591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c r="A36" s="137">
        <f>TblRezone[[#This Row],[Hour]]</f>
        <v>33</v>
      </c>
      <c r="B36" s="138">
        <f ca="1">TblImps[[#This Row],[Time]]</f>
        <v>45816.333333333256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c r="A37" s="137">
        <f>TblRezone[[#This Row],[Hour]]</f>
        <v>34</v>
      </c>
      <c r="B37" s="138">
        <f ca="1">TblImps[[#This Row],[Time]]</f>
        <v>45816.37499999992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c r="A38" s="137">
        <f>TblRezone[[#This Row],[Hour]]</f>
        <v>35</v>
      </c>
      <c r="B38" s="138">
        <f ca="1">TblImps[[#This Row],[Time]]</f>
        <v>45816.416666666584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c r="A39" s="137">
        <f>TblRezone[[#This Row],[Hour]]</f>
        <v>36</v>
      </c>
      <c r="B39" s="138">
        <f ca="1">TblImps[[#This Row],[Time]]</f>
        <v>45816.458333333248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c r="A40" s="137">
        <f>TblRezone[[#This Row],[Hour]]</f>
        <v>37</v>
      </c>
      <c r="B40" s="138">
        <f ca="1">TblImps[[#This Row],[Time]]</f>
        <v>45816.499999999913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c r="A41" s="137">
        <f>TblRezone[[#This Row],[Hour]]</f>
        <v>38</v>
      </c>
      <c r="B41" s="138">
        <f ca="1">TblImps[[#This Row],[Time]]</f>
        <v>45816.541666666577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c r="A42" s="137">
        <f>TblRezone[[#This Row],[Hour]]</f>
        <v>39</v>
      </c>
      <c r="B42" s="138">
        <f ca="1">TblImps[[#This Row],[Time]]</f>
        <v>45816.583333333241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c r="A43" s="137">
        <f>TblRezone[[#This Row],[Hour]]</f>
        <v>40</v>
      </c>
      <c r="B43" s="138">
        <f ca="1">TblImps[[#This Row],[Time]]</f>
        <v>45816.624999999905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c r="A44" s="137">
        <f>TblRezone[[#This Row],[Hour]]</f>
        <v>41</v>
      </c>
      <c r="B44" s="138">
        <f ca="1">TblImps[[#This Row],[Time]]</f>
        <v>45816.66666666657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c r="A45" s="137">
        <f>TblRezone[[#This Row],[Hour]]</f>
        <v>42</v>
      </c>
      <c r="B45" s="138">
        <f ca="1">TblImps[[#This Row],[Time]]</f>
        <v>45816.708333333234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c r="A46" s="137">
        <f>TblRezone[[#This Row],[Hour]]</f>
        <v>43</v>
      </c>
      <c r="B46" s="138">
        <f ca="1">TblImps[[#This Row],[Time]]</f>
        <v>45816.749999999898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c r="A47" s="137">
        <f>TblRezone[[#This Row],[Hour]]</f>
        <v>44</v>
      </c>
      <c r="B47" s="138">
        <f ca="1">TblImps[[#This Row],[Time]]</f>
        <v>45816.791666666562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c r="A48" s="137">
        <f>TblRezone[[#This Row],[Hour]]</f>
        <v>45</v>
      </c>
      <c r="B48" s="138">
        <f ca="1">TblImps[[#This Row],[Time]]</f>
        <v>45816.833333333227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c r="A49" s="137">
        <f>TblRezone[[#This Row],[Hour]]</f>
        <v>46</v>
      </c>
      <c r="B49" s="138">
        <f ca="1">TblImps[[#This Row],[Time]]</f>
        <v>45816.874999999891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c r="A50" s="137">
        <f>TblRezone[[#This Row],[Hour]]</f>
        <v>47</v>
      </c>
      <c r="B50" s="138">
        <f ca="1">TblImps[[#This Row],[Time]]</f>
        <v>45816.916666666555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c r="A51" s="137">
        <f>TblRezone[[#This Row],[Hour]]</f>
        <v>48</v>
      </c>
      <c r="B51" s="138">
        <f ca="1">TblImps[[#This Row],[Time]]</f>
        <v>45816.958333333219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c r="A52" s="144">
        <f>TblRezone[[#This Row],[Hour]]</f>
        <v>49</v>
      </c>
      <c r="B52" s="145">
        <f ca="1">TblImps[[#This Row],[Time]]</f>
        <v>45816.999999999884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c r="A53" s="137">
        <f>TblRezone[[#This Row],[Hour]]</f>
        <v>50</v>
      </c>
      <c r="B53" s="138">
        <f ca="1">TblImps[[#This Row],[Time]]</f>
        <v>45817.041666666548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c r="A54" s="137">
        <f>TblRezone[[#This Row],[Hour]]</f>
        <v>51</v>
      </c>
      <c r="B54" s="138">
        <f ca="1">TblImps[[#This Row],[Time]]</f>
        <v>45817.083333333212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c r="A55" s="137">
        <f>TblRezone[[#This Row],[Hour]]</f>
        <v>52</v>
      </c>
      <c r="B55" s="138">
        <f ca="1">TblImps[[#This Row],[Time]]</f>
        <v>45817.124999999876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c r="A56" s="137">
        <f>TblRezone[[#This Row],[Hour]]</f>
        <v>53</v>
      </c>
      <c r="B56" s="138">
        <f ca="1">TblImps[[#This Row],[Time]]</f>
        <v>45817.166666666541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c r="A57" s="137">
        <f>TblRezone[[#This Row],[Hour]]</f>
        <v>54</v>
      </c>
      <c r="B57" s="138">
        <f ca="1">TblImps[[#This Row],[Time]]</f>
        <v>45817.208333333205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c r="A58" s="137">
        <f>TblRezone[[#This Row],[Hour]]</f>
        <v>55</v>
      </c>
      <c r="B58" s="138">
        <f ca="1">TblImps[[#This Row],[Time]]</f>
        <v>45817.249999999869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c r="A59" s="137">
        <f>TblRezone[[#This Row],[Hour]]</f>
        <v>56</v>
      </c>
      <c r="B59" s="138">
        <f ca="1">TblImps[[#This Row],[Time]]</f>
        <v>45817.291666666533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c r="A60" s="137">
        <f>TblRezone[[#This Row],[Hour]]</f>
        <v>57</v>
      </c>
      <c r="B60" s="138">
        <f ca="1">TblImps[[#This Row],[Time]]</f>
        <v>45817.333333333198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c r="A61" s="137">
        <f>TblRezone[[#This Row],[Hour]]</f>
        <v>58</v>
      </c>
      <c r="B61" s="138">
        <f ca="1">TblImps[[#This Row],[Time]]</f>
        <v>45817.374999999862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c r="A62" s="137">
        <f>TblRezone[[#This Row],[Hour]]</f>
        <v>59</v>
      </c>
      <c r="B62" s="138">
        <f ca="1">TblImps[[#This Row],[Time]]</f>
        <v>45817.416666666526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c r="A63" s="137">
        <f>TblRezone[[#This Row],[Hour]]</f>
        <v>60</v>
      </c>
      <c r="B63" s="138">
        <f ca="1">TblImps[[#This Row],[Time]]</f>
        <v>45817.45833333319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c r="A64" s="137">
        <f>TblRezone[[#This Row],[Hour]]</f>
        <v>61</v>
      </c>
      <c r="B64" s="138">
        <f ca="1">TblImps[[#This Row],[Time]]</f>
        <v>45817.499999999854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c r="A65" s="137">
        <f>TblRezone[[#This Row],[Hour]]</f>
        <v>62</v>
      </c>
      <c r="B65" s="138">
        <f ca="1">TblImps[[#This Row],[Time]]</f>
        <v>45817.541666666519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c r="A66" s="137">
        <f>TblRezone[[#This Row],[Hour]]</f>
        <v>63</v>
      </c>
      <c r="B66" s="138">
        <f ca="1">TblImps[[#This Row],[Time]]</f>
        <v>45817.583333333183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c r="A67" s="137">
        <f>TblRezone[[#This Row],[Hour]]</f>
        <v>64</v>
      </c>
      <c r="B67" s="138">
        <f ca="1">TblImps[[#This Row],[Time]]</f>
        <v>45817.624999999847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c r="A68" s="137">
        <f>TblRezone[[#This Row],[Hour]]</f>
        <v>65</v>
      </c>
      <c r="B68" s="138">
        <f ca="1">TblImps[[#This Row],[Time]]</f>
        <v>45817.666666666511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c r="A69" s="137">
        <f>TblRezone[[#This Row],[Hour]]</f>
        <v>66</v>
      </c>
      <c r="B69" s="138">
        <f ca="1">TblImps[[#This Row],[Time]]</f>
        <v>45817.708333333176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c r="A70" s="137">
        <f>TblRezone[[#This Row],[Hour]]</f>
        <v>67</v>
      </c>
      <c r="B70" s="138">
        <f ca="1">TblImps[[#This Row],[Time]]</f>
        <v>45817.74999999984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c r="A71" s="137">
        <f>TblRezone[[#This Row],[Hour]]</f>
        <v>68</v>
      </c>
      <c r="B71" s="138">
        <f ca="1">TblImps[[#This Row],[Time]]</f>
        <v>45817.791666666504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c r="A72" s="137">
        <f>TblRezone[[#This Row],[Hour]]</f>
        <v>69</v>
      </c>
      <c r="B72" s="138">
        <f ca="1">TblImps[[#This Row],[Time]]</f>
        <v>45817.833333333168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c r="A73" s="137">
        <f>TblRezone[[#This Row],[Hour]]</f>
        <v>70</v>
      </c>
      <c r="B73" s="138">
        <f ca="1">TblImps[[#This Row],[Time]]</f>
        <v>45817.874999999833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c r="A74" s="137">
        <f>TblRezone[[#This Row],[Hour]]</f>
        <v>71</v>
      </c>
      <c r="B74" s="138">
        <f ca="1">TblImps[[#This Row],[Time]]</f>
        <v>45817.916666666497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c r="A75" s="137">
        <f>TblRezone[[#This Row],[Hour]]</f>
        <v>72</v>
      </c>
      <c r="B75" s="138">
        <f ca="1">TblImps[[#This Row],[Time]]</f>
        <v>45817.958333333161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c r="A76" s="137">
        <f>TblRezone[[#This Row],[Hour]]</f>
        <v>73</v>
      </c>
      <c r="B76" s="138">
        <f ca="1">TblImps[[#This Row],[Time]]</f>
        <v>45817.999999999825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c r="A77" s="137">
        <f>TblRezone[[#This Row],[Hour]]</f>
        <v>74</v>
      </c>
      <c r="B77" s="138">
        <f ca="1">TblImps[[#This Row],[Time]]</f>
        <v>45818.04166666649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c r="A78" s="137">
        <f>TblRezone[[#This Row],[Hour]]</f>
        <v>75</v>
      </c>
      <c r="B78" s="138">
        <f ca="1">TblImps[[#This Row],[Time]]</f>
        <v>45818.083333333154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c r="A79" s="137">
        <f>TblRezone[[#This Row],[Hour]]</f>
        <v>76</v>
      </c>
      <c r="B79" s="138">
        <f ca="1">TblImps[[#This Row],[Time]]</f>
        <v>45818.124999999818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c r="A80" s="137">
        <f>TblRezone[[#This Row],[Hour]]</f>
        <v>77</v>
      </c>
      <c r="B80" s="138">
        <f ca="1">TblImps[[#This Row],[Time]]</f>
        <v>45818.166666666482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c r="A81" s="137">
        <f>TblRezone[[#This Row],[Hour]]</f>
        <v>78</v>
      </c>
      <c r="B81" s="138">
        <f ca="1">TblImps[[#This Row],[Time]]</f>
        <v>45818.208333333147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c r="A82" s="137">
        <f>TblRezone[[#This Row],[Hour]]</f>
        <v>79</v>
      </c>
      <c r="B82" s="138">
        <f ca="1">TblImps[[#This Row],[Time]]</f>
        <v>45818.249999999811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c r="A83" s="137">
        <f>TblRezone[[#This Row],[Hour]]</f>
        <v>80</v>
      </c>
      <c r="B83" s="138">
        <f ca="1">TblImps[[#This Row],[Time]]</f>
        <v>45818.291666666475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c r="A84" s="137">
        <f>TblRezone[[#This Row],[Hour]]</f>
        <v>81</v>
      </c>
      <c r="B84" s="138">
        <f ca="1">TblImps[[#This Row],[Time]]</f>
        <v>45818.333333333139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c r="A85" s="137">
        <f>TblRezone[[#This Row],[Hour]]</f>
        <v>82</v>
      </c>
      <c r="B85" s="138">
        <f ca="1">TblImps[[#This Row],[Time]]</f>
        <v>45818.374999999804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c r="A86" s="137">
        <f>TblRezone[[#This Row],[Hour]]</f>
        <v>83</v>
      </c>
      <c r="B86" s="138">
        <f ca="1">TblImps[[#This Row],[Time]]</f>
        <v>45818.416666666468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c r="A87" s="137">
        <f>TblRezone[[#This Row],[Hour]]</f>
        <v>84</v>
      </c>
      <c r="B87" s="138">
        <f ca="1">TblImps[[#This Row],[Time]]</f>
        <v>45818.458333333132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c r="A88" s="137">
        <f>TblRezone[[#This Row],[Hour]]</f>
        <v>85</v>
      </c>
      <c r="B88" s="138">
        <f ca="1">TblImps[[#This Row],[Time]]</f>
        <v>45818.499999999796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c r="A89" s="137">
        <f>TblRezone[[#This Row],[Hour]]</f>
        <v>86</v>
      </c>
      <c r="B89" s="138">
        <f ca="1">TblImps[[#This Row],[Time]]</f>
        <v>45818.541666666461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c r="A90" s="137">
        <f>TblRezone[[#This Row],[Hour]]</f>
        <v>87</v>
      </c>
      <c r="B90" s="138">
        <f ca="1">TblImps[[#This Row],[Time]]</f>
        <v>45818.583333333125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c r="A91" s="137">
        <f>TblRezone[[#This Row],[Hour]]</f>
        <v>88</v>
      </c>
      <c r="B91" s="138">
        <f ca="1">TblImps[[#This Row],[Time]]</f>
        <v>45818.624999999789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c r="A92" s="137">
        <f>TblRezone[[#This Row],[Hour]]</f>
        <v>89</v>
      </c>
      <c r="B92" s="138">
        <f ca="1">TblImps[[#This Row],[Time]]</f>
        <v>45818.666666666453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c r="A93" s="137">
        <f>TblRezone[[#This Row],[Hour]]</f>
        <v>90</v>
      </c>
      <c r="B93" s="138">
        <f ca="1">TblImps[[#This Row],[Time]]</f>
        <v>45818.708333333117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c r="A94" s="137">
        <f>TblRezone[[#This Row],[Hour]]</f>
        <v>91</v>
      </c>
      <c r="B94" s="138">
        <f ca="1">TblImps[[#This Row],[Time]]</f>
        <v>45818.749999999782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c r="A95" s="137">
        <f>TblRezone[[#This Row],[Hour]]</f>
        <v>92</v>
      </c>
      <c r="B95" s="138">
        <f ca="1">TblImps[[#This Row],[Time]]</f>
        <v>45818.791666666446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c r="A96" s="137">
        <f>TblRezone[[#This Row],[Hour]]</f>
        <v>93</v>
      </c>
      <c r="B96" s="138">
        <f ca="1">TblImps[[#This Row],[Time]]</f>
        <v>45818.83333333311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c r="A97" s="137">
        <f>TblRezone[[#This Row],[Hour]]</f>
        <v>94</v>
      </c>
      <c r="B97" s="138">
        <f ca="1">TblImps[[#This Row],[Time]]</f>
        <v>45818.874999999774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c r="A98" s="137">
        <f>TblRezone[[#This Row],[Hour]]</f>
        <v>95</v>
      </c>
      <c r="B98" s="138">
        <f ca="1">TblImps[[#This Row],[Time]]</f>
        <v>45818.916666666439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c r="A99" s="137">
        <f>TblRezone[[#This Row],[Hour]]</f>
        <v>96</v>
      </c>
      <c r="B99" s="138">
        <f ca="1">TblImps[[#This Row],[Time]]</f>
        <v>45818.958333333103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c r="A100" s="137">
        <f>TblRezone[[#This Row],[Hour]]</f>
        <v>97</v>
      </c>
      <c r="B100" s="138">
        <f ca="1">TblImps[[#This Row],[Time]]</f>
        <v>45818.999999999767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c r="A101" s="137">
        <f>TblRezone[[#This Row],[Hour]]</f>
        <v>98</v>
      </c>
      <c r="B101" s="138">
        <f ca="1">TblImps[[#This Row],[Time]]</f>
        <v>45819.041666666431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c r="A102" s="137">
        <f>TblRezone[[#This Row],[Hour]]</f>
        <v>99</v>
      </c>
      <c r="B102" s="138">
        <f ca="1">TblImps[[#This Row],[Time]]</f>
        <v>45819.083333333096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c r="A103" s="137">
        <f>TblRezone[[#This Row],[Hour]]</f>
        <v>100</v>
      </c>
      <c r="B103" s="138">
        <f ca="1">TblImps[[#This Row],[Time]]</f>
        <v>45819.12499999976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c r="A104" s="137">
        <f>TblRezone[[#This Row],[Hour]]</f>
        <v>101</v>
      </c>
      <c r="B104" s="138">
        <f ca="1">TblImps[[#This Row],[Time]]</f>
        <v>45819.166666666424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c r="A105" s="137">
        <f>TblRezone[[#This Row],[Hour]]</f>
        <v>102</v>
      </c>
      <c r="B105" s="138">
        <f ca="1">TblImps[[#This Row],[Time]]</f>
        <v>45819.208333333088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c r="A106" s="137">
        <f>TblRezone[[#This Row],[Hour]]</f>
        <v>103</v>
      </c>
      <c r="B106" s="138">
        <f ca="1">TblImps[[#This Row],[Time]]</f>
        <v>45819.249999999753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c r="A107" s="137">
        <f>TblRezone[[#This Row],[Hour]]</f>
        <v>104</v>
      </c>
      <c r="B107" s="138">
        <f ca="1">TblImps[[#This Row],[Time]]</f>
        <v>45819.291666666417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c r="A108" s="137">
        <f>TblRezone[[#This Row],[Hour]]</f>
        <v>105</v>
      </c>
      <c r="B108" s="138">
        <f ca="1">TblImps[[#This Row],[Time]]</f>
        <v>45819.333333333081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c r="A109" s="137">
        <f>TblRezone[[#This Row],[Hour]]</f>
        <v>106</v>
      </c>
      <c r="B109" s="138">
        <f ca="1">TblImps[[#This Row],[Time]]</f>
        <v>45819.374999999745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c r="A110" s="137">
        <f>TblRezone[[#This Row],[Hour]]</f>
        <v>107</v>
      </c>
      <c r="B110" s="138">
        <f ca="1">TblImps[[#This Row],[Time]]</f>
        <v>45819.41666666641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c r="A111" s="137">
        <f>TblRezone[[#This Row],[Hour]]</f>
        <v>108</v>
      </c>
      <c r="B111" s="138">
        <f ca="1">TblImps[[#This Row],[Time]]</f>
        <v>45819.458333333074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c r="A112" s="137">
        <f>TblRezone[[#This Row],[Hour]]</f>
        <v>109</v>
      </c>
      <c r="B112" s="138">
        <f ca="1">TblImps[[#This Row],[Time]]</f>
        <v>45819.499999999738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c r="A113" s="137">
        <f>TblRezone[[#This Row],[Hour]]</f>
        <v>110</v>
      </c>
      <c r="B113" s="138">
        <f ca="1">TblImps[[#This Row],[Time]]</f>
        <v>45819.541666666402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c r="A114" s="137">
        <f>TblRezone[[#This Row],[Hour]]</f>
        <v>111</v>
      </c>
      <c r="B114" s="138">
        <f ca="1">TblImps[[#This Row],[Time]]</f>
        <v>45819.583333333067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c r="A115" s="137">
        <f>TblRezone[[#This Row],[Hour]]</f>
        <v>112</v>
      </c>
      <c r="B115" s="138">
        <f ca="1">TblImps[[#This Row],[Time]]</f>
        <v>45819.624999999731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c r="A116" s="137">
        <f>TblRezone[[#This Row],[Hour]]</f>
        <v>113</v>
      </c>
      <c r="B116" s="138">
        <f ca="1">TblImps[[#This Row],[Time]]</f>
        <v>45819.666666666395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c r="A117" s="137">
        <f>TblRezone[[#This Row],[Hour]]</f>
        <v>114</v>
      </c>
      <c r="B117" s="138">
        <f ca="1">TblImps[[#This Row],[Time]]</f>
        <v>45819.708333333059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c r="A118" s="137">
        <f>TblRezone[[#This Row],[Hour]]</f>
        <v>115</v>
      </c>
      <c r="B118" s="138">
        <f ca="1">TblImps[[#This Row],[Time]]</f>
        <v>45819.749999999724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c r="A119" s="137">
        <f>TblRezone[[#This Row],[Hour]]</f>
        <v>116</v>
      </c>
      <c r="B119" s="138">
        <f ca="1">TblImps[[#This Row],[Time]]</f>
        <v>45819.791666666388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c r="A120" s="137">
        <f>TblRezone[[#This Row],[Hour]]</f>
        <v>117</v>
      </c>
      <c r="B120" s="138">
        <f ca="1">TblImps[[#This Row],[Time]]</f>
        <v>45819.833333333052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c r="A121" s="137">
        <f>TblRezone[[#This Row],[Hour]]</f>
        <v>118</v>
      </c>
      <c r="B121" s="138">
        <f ca="1">TblImps[[#This Row],[Time]]</f>
        <v>45819.874999999716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c r="A122" s="137">
        <f>TblRezone[[#This Row],[Hour]]</f>
        <v>119</v>
      </c>
      <c r="B122" s="138">
        <f ca="1">TblImps[[#This Row],[Time]]</f>
        <v>45819.91666666638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c r="A123" s="137">
        <f>TblRezone[[#This Row],[Hour]]</f>
        <v>120</v>
      </c>
      <c r="B123" s="138">
        <f ca="1">TblImps[[#This Row],[Time]]</f>
        <v>45819.958333333045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c r="A124" s="137">
        <f>TblRezone[[#This Row],[Hour]]</f>
        <v>121</v>
      </c>
      <c r="B124" s="138">
        <f ca="1">TblImps[[#This Row],[Time]]</f>
        <v>45819.999999999709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c r="A125" s="137">
        <f>TblRezone[[#This Row],[Hour]]</f>
        <v>122</v>
      </c>
      <c r="B125" s="138">
        <f ca="1">TblImps[[#This Row],[Time]]</f>
        <v>45820.041666666373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c r="A126" s="137">
        <f>TblRezone[[#This Row],[Hour]]</f>
        <v>123</v>
      </c>
      <c r="B126" s="138">
        <f ca="1">TblImps[[#This Row],[Time]]</f>
        <v>45820.083333333037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c r="A127" s="137">
        <f>TblRezone[[#This Row],[Hour]]</f>
        <v>124</v>
      </c>
      <c r="B127" s="138">
        <f ca="1">TblImps[[#This Row],[Time]]</f>
        <v>45820.124999999702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c r="A128" s="137">
        <f>TblRezone[[#This Row],[Hour]]</f>
        <v>125</v>
      </c>
      <c r="B128" s="138">
        <f ca="1">TblImps[[#This Row],[Time]]</f>
        <v>45820.166666666366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c r="A129" s="137">
        <f>TblRezone[[#This Row],[Hour]]</f>
        <v>126</v>
      </c>
      <c r="B129" s="138">
        <f ca="1">TblImps[[#This Row],[Time]]</f>
        <v>45820.20833333303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c r="A130" s="137">
        <f>TblRezone[[#This Row],[Hour]]</f>
        <v>127</v>
      </c>
      <c r="B130" s="138">
        <f ca="1">TblImps[[#This Row],[Time]]</f>
        <v>45820.249999999694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c r="A131" s="137">
        <f>TblRezone[[#This Row],[Hour]]</f>
        <v>128</v>
      </c>
      <c r="B131" s="138">
        <f ca="1">TblImps[[#This Row],[Time]]</f>
        <v>45820.291666666359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c r="A132" s="137">
        <f>TblRezone[[#This Row],[Hour]]</f>
        <v>129</v>
      </c>
      <c r="B132" s="138">
        <f ca="1">TblImps[[#This Row],[Time]]</f>
        <v>45820.333333333023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c r="A133" s="137">
        <f>TblRezone[[#This Row],[Hour]]</f>
        <v>130</v>
      </c>
      <c r="B133" s="138">
        <f ca="1">TblImps[[#This Row],[Time]]</f>
        <v>45820.374999999687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c r="A134" s="137">
        <f>TblRezone[[#This Row],[Hour]]</f>
        <v>131</v>
      </c>
      <c r="B134" s="138">
        <f ca="1">TblImps[[#This Row],[Time]]</f>
        <v>45820.416666666351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c r="A135" s="137">
        <f>TblRezone[[#This Row],[Hour]]</f>
        <v>132</v>
      </c>
      <c r="B135" s="138">
        <f ca="1">TblImps[[#This Row],[Time]]</f>
        <v>45820.458333333016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c r="A136" s="137">
        <f>TblRezone[[#This Row],[Hour]]</f>
        <v>133</v>
      </c>
      <c r="B136" s="138">
        <f ca="1">TblImps[[#This Row],[Time]]</f>
        <v>45820.49999999968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c r="C1269" s="531" t="s">
        <v>314</v>
      </c>
      <c r="D1269" s="487"/>
      <c r="W1269" s="94"/>
      <c r="X1269" s="94"/>
      <c r="Y1269" s="94"/>
      <c r="Z1269" s="94"/>
    </row>
    <row r="1270" spans="3:26">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S14" sqref="S14"/>
    </sheetView>
  </sheetViews>
  <sheetFormatPr defaultColWidth="9.140625" defaultRowHeight="12.75"/>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c r="A2" s="28"/>
    </row>
    <row r="3" spans="1:65" s="151" customFormat="1" ht="25.5">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c r="A4" s="137">
        <f>TblRezone[[#This Row],[Hour]]</f>
        <v>1</v>
      </c>
      <c r="B4" s="152">
        <f>TblImps[[#This Row],[Time]]</f>
        <v>45815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c r="A5" s="137">
        <v>2</v>
      </c>
      <c r="B5" s="152">
        <f ca="1">TblImps[[#This Row],[Time]]</f>
        <v>45815.041666666664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MAX(3750,_xlfn.CEILING.MATH(TblProd[[#This Row],[Land]]*2.5+OFFSET(TblTech[[#This Row],[Sum of tech]],-1,0)*150))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Demonic Pact]]&gt;0,demonic_pact_food_cons,0))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c r="A6" s="137">
        <v>3</v>
      </c>
      <c r="B6" s="152">
        <f ca="1">TblImps[[#This Row],[Time]]</f>
        <v>45815.083333333328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MAX(3750,_xlfn.CEILING.MATH(TblProd[[#This Row],[Land]]*2.5+OFFSET(TblTech[[#This Row],[Sum of tech]],-1,0)*150))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Demonic Pact]]&gt;0,demonic_pact_food_cons,0))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c r="A7" s="137">
        <v>4</v>
      </c>
      <c r="B7" s="152">
        <f ca="1">TblImps[[#This Row],[Time]]</f>
        <v>45815.124999999993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MAX(3750,_xlfn.CEILING.MATH(TblProd[[#This Row],[Land]]*2.5+OFFSET(TblTech[[#This Row],[Sum of tech]],-1,0)*150))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Demonic Pact]]&gt;0,demonic_pact_food_cons,0))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c r="A8" s="137">
        <v>5</v>
      </c>
      <c r="B8" s="152">
        <f ca="1">TblImps[[#This Row],[Time]]</f>
        <v>45815.166666666657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MAX(3750,_xlfn.CEILING.MATH(TblProd[[#This Row],[Land]]*2.5+OFFSET(TblTech[[#This Row],[Sum of tech]],-1,0)*150))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Demonic Pact]]&gt;0,demonic_pact_food_cons,0))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c r="A9" s="137">
        <v>6</v>
      </c>
      <c r="B9" s="152">
        <f ca="1">TblImps[[#This Row],[Time]]</f>
        <v>45815.208333333321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MAX(3750,_xlfn.CEILING.MATH(TblProd[[#This Row],[Land]]*2.5+OFFSET(TblTech[[#This Row],[Sum of tech]],-1,0)*150))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Demonic Pact]]&gt;0,demonic_pact_food_cons,0))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c r="A10" s="137">
        <v>7</v>
      </c>
      <c r="B10" s="152">
        <f ca="1">TblImps[[#This Row],[Time]]</f>
        <v>45815.249999999985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MAX(3750,_xlfn.CEILING.MATH(TblProd[[#This Row],[Land]]*2.5+OFFSET(TblTech[[#This Row],[Sum of tech]],-1,0)*150))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Demonic Pact]]&gt;0,demonic_pact_food_cons,0))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c r="A11" s="137">
        <v>8</v>
      </c>
      <c r="B11" s="152">
        <f ca="1">TblImps[[#This Row],[Time]]</f>
        <v>45815.29166666665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MAX(3750,_xlfn.CEILING.MATH(TblProd[[#This Row],[Land]]*2.5+OFFSET(TblTech[[#This Row],[Sum of tech]],-1,0)*150))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Demonic Pact]]&gt;0,demonic_pact_food_cons,0))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c r="A12" s="137">
        <v>9</v>
      </c>
      <c r="B12" s="152">
        <f ca="1">TblImps[[#This Row],[Time]]</f>
        <v>45815.333333333314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MAX(3750,_xlfn.CEILING.MATH(TblProd[[#This Row],[Land]]*2.5+OFFSET(TblTech[[#This Row],[Sum of tech]],-1,0)*150))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Demonic Pact]]&gt;0,demonic_pact_food_cons,0))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c r="A13" s="137">
        <v>10</v>
      </c>
      <c r="B13" s="152">
        <f ca="1">TblImps[[#This Row],[Time]]</f>
        <v>45815.374999999978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MAX(3750,_xlfn.CEILING.MATH(TblProd[[#This Row],[Land]]*2.5+OFFSET(TblTech[[#This Row],[Sum of tech]],-1,0)*150))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Demonic Pact]]&gt;0,demonic_pact_food_cons,0))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c r="A14" s="137">
        <v>11</v>
      </c>
      <c r="B14" s="152">
        <f ca="1">TblImps[[#This Row],[Time]]</f>
        <v>45815.416666666642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MAX(3750,_xlfn.CEILING.MATH(TblProd[[#This Row],[Land]]*2.5+OFFSET(TblTech[[#This Row],[Sum of tech]],-1,0)*150))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Demonic Pact]]&gt;0,demonic_pact_food_cons,0))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c r="A15" s="137">
        <v>12</v>
      </c>
      <c r="B15" s="152">
        <f ca="1">TblImps[[#This Row],[Time]]</f>
        <v>45815.458333333307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MAX(3750,_xlfn.CEILING.MATH(TblProd[[#This Row],[Land]]*2.5+OFFSET(TblTech[[#This Row],[Sum of tech]],-1,0)*150))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Demonic Pact]]&gt;0,demonic_pact_food_cons,0))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c r="A16" s="137">
        <v>13</v>
      </c>
      <c r="B16" s="152">
        <f ca="1">TblImps[[#This Row],[Time]]</f>
        <v>45815.499999999971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MAX(3750,_xlfn.CEILING.MATH(TblProd[[#This Row],[Land]]*2.5+OFFSET(TblTech[[#This Row],[Sum of tech]],-1,0)*150))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Demonic Pact]]&gt;0,demonic_pact_food_cons,0))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c r="A17" s="137">
        <v>14</v>
      </c>
      <c r="B17" s="152">
        <f ca="1">TblImps[[#This Row],[Time]]</f>
        <v>45815.541666666635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MAX(3750,_xlfn.CEILING.MATH(TblProd[[#This Row],[Land]]*2.5+OFFSET(TblTech[[#This Row],[Sum of tech]],-1,0)*150))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Demonic Pact]]&gt;0,demonic_pact_food_cons,0))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c r="A18" s="137">
        <v>15</v>
      </c>
      <c r="B18" s="152">
        <f ca="1">TblImps[[#This Row],[Time]]</f>
        <v>45815.583333333299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MAX(3750,_xlfn.CEILING.MATH(TblProd[[#This Row],[Land]]*2.5+OFFSET(TblTech[[#This Row],[Sum of tech]],-1,0)*150))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Demonic Pact]]&gt;0,demonic_pact_food_cons,0))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c r="A19" s="137">
        <v>16</v>
      </c>
      <c r="B19" s="152">
        <f ca="1">TblImps[[#This Row],[Time]]</f>
        <v>45815.624999999964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MAX(3750,_xlfn.CEILING.MATH(TblProd[[#This Row],[Land]]*2.5+OFFSET(TblTech[[#This Row],[Sum of tech]],-1,0)*150))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Demonic Pact]]&gt;0,demonic_pact_food_cons,0))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c r="A20" s="137">
        <v>17</v>
      </c>
      <c r="B20" s="152">
        <f ca="1">TblImps[[#This Row],[Time]]</f>
        <v>45815.666666666628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MAX(3750,_xlfn.CEILING.MATH(TblProd[[#This Row],[Land]]*2.5+OFFSET(TblTech[[#This Row],[Sum of tech]],-1,0)*150))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Demonic Pact]]&gt;0,demonic_pact_food_cons,0))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c r="A21" s="137">
        <v>18</v>
      </c>
      <c r="B21" s="152">
        <f ca="1">TblImps[[#This Row],[Time]]</f>
        <v>45815.708333333292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MAX(3750,_xlfn.CEILING.MATH(TblProd[[#This Row],[Land]]*2.5+OFFSET(TblTech[[#This Row],[Sum of tech]],-1,0)*150))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Demonic Pact]]&gt;0,demonic_pact_food_cons,0))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c r="A22" s="137">
        <v>19</v>
      </c>
      <c r="B22" s="152">
        <f ca="1">TblImps[[#This Row],[Time]]</f>
        <v>45815.749999999956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MAX(3750,_xlfn.CEILING.MATH(TblProd[[#This Row],[Land]]*2.5+OFFSET(TblTech[[#This Row],[Sum of tech]],-1,0)*150))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Demonic Pact]]&gt;0,demonic_pact_food_cons,0))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c r="A23" s="137">
        <v>20</v>
      </c>
      <c r="B23" s="152">
        <f ca="1">TblImps[[#This Row],[Time]]</f>
        <v>45815.791666666621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MAX(3750,_xlfn.CEILING.MATH(TblProd[[#This Row],[Land]]*2.5+OFFSET(TblTech[[#This Row],[Sum of tech]],-1,0)*150))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Demonic Pact]]&gt;0,demonic_pact_food_cons,0))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c r="A24" s="137">
        <v>21</v>
      </c>
      <c r="B24" s="152">
        <f ca="1">TblImps[[#This Row],[Time]]</f>
        <v>45815.833333333285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MAX(3750,_xlfn.CEILING.MATH(TblProd[[#This Row],[Land]]*2.5+OFFSET(TblTech[[#This Row],[Sum of tech]],-1,0)*150))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Demonic Pact]]&gt;0,demonic_pact_food_cons,0))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c r="A25" s="137">
        <v>22</v>
      </c>
      <c r="B25" s="152">
        <f ca="1">TblImps[[#This Row],[Time]]</f>
        <v>45815.874999999949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MAX(3750,_xlfn.CEILING.MATH(TblProd[[#This Row],[Land]]*2.5+OFFSET(TblTech[[#This Row],[Sum of tech]],-1,0)*150))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Demonic Pact]]&gt;0,demonic_pact_food_cons,0))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c r="A26" s="137">
        <v>23</v>
      </c>
      <c r="B26" s="152">
        <f ca="1">TblImps[[#This Row],[Time]]</f>
        <v>45815.916666666613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MAX(3750,_xlfn.CEILING.MATH(TblProd[[#This Row],[Land]]*2.5+OFFSET(TblTech[[#This Row],[Sum of tech]],-1,0)*150))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Demonic Pact]]&gt;0,demonic_pact_food_cons,0))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c r="A27" s="137">
        <v>24</v>
      </c>
      <c r="B27" s="152">
        <f ca="1">TblImps[[#This Row],[Time]]</f>
        <v>45815.958333333278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MAX(3750,_xlfn.CEILING.MATH(TblProd[[#This Row],[Land]]*2.5+OFFSET(TblTech[[#This Row],[Sum of tech]],-1,0)*150))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Demonic Pact]]&gt;0,demonic_pact_food_cons,0))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c r="A28" s="137">
        <v>25</v>
      </c>
      <c r="B28" s="152">
        <f ca="1">TblImps[[#This Row],[Time]]</f>
        <v>45815.999999999942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MAX(3750,_xlfn.CEILING.MATH(TblProd[[#This Row],[Land]]*2.5+OFFSET(TblTech[[#This Row],[Sum of tech]],-1,0)*150))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Demonic Pact]]&gt;0,demonic_pact_food_cons,0))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c r="A29" s="137">
        <v>26</v>
      </c>
      <c r="B29" s="152">
        <f ca="1">TblImps[[#This Row],[Time]]</f>
        <v>45816.041666666606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MAX(3750,_xlfn.CEILING.MATH(TblProd[[#This Row],[Land]]*2.5+OFFSET(TblTech[[#This Row],[Sum of tech]],-1,0)*150))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Demonic Pact]]&gt;0,demonic_pact_food_cons,0))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c r="A30" s="137">
        <v>27</v>
      </c>
      <c r="B30" s="152">
        <f ca="1">TblImps[[#This Row],[Time]]</f>
        <v>45816.08333333327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MAX(3750,_xlfn.CEILING.MATH(TblProd[[#This Row],[Land]]*2.5+OFFSET(TblTech[[#This Row],[Sum of tech]],-1,0)*150))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Demonic Pact]]&gt;0,demonic_pact_food_cons,0))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c r="A31" s="137">
        <v>28</v>
      </c>
      <c r="B31" s="152">
        <f ca="1">TblImps[[#This Row],[Time]]</f>
        <v>45816.124999999935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MAX(3750,_xlfn.CEILING.MATH(TblProd[[#This Row],[Land]]*2.5+OFFSET(TblTech[[#This Row],[Sum of tech]],-1,0)*150))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Demonic Pact]]&gt;0,demonic_pact_food_cons,0))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c r="A32" s="137">
        <v>29</v>
      </c>
      <c r="B32" s="152">
        <f ca="1">TblImps[[#This Row],[Time]]</f>
        <v>45816.166666666599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MAX(3750,_xlfn.CEILING.MATH(TblProd[[#This Row],[Land]]*2.5+OFFSET(TblTech[[#This Row],[Sum of tech]],-1,0)*150))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Demonic Pact]]&gt;0,demonic_pact_food_cons,0))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c r="A33" s="137">
        <v>30</v>
      </c>
      <c r="B33" s="152">
        <f ca="1">TblImps[[#This Row],[Time]]</f>
        <v>45816.208333333263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MAX(3750,_xlfn.CEILING.MATH(TblProd[[#This Row],[Land]]*2.5+OFFSET(TblTech[[#This Row],[Sum of tech]],-1,0)*150))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Demonic Pact]]&gt;0,demonic_pact_food_cons,0))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c r="A34" s="137">
        <v>31</v>
      </c>
      <c r="B34" s="152">
        <f ca="1">TblImps[[#This Row],[Time]]</f>
        <v>45816.249999999927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MAX(3750,_xlfn.CEILING.MATH(TblProd[[#This Row],[Land]]*2.5+OFFSET(TblTech[[#This Row],[Sum of tech]],-1,0)*150))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Demonic Pact]]&gt;0,demonic_pact_food_cons,0))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c r="A35" s="137">
        <v>32</v>
      </c>
      <c r="B35" s="152">
        <f ca="1">TblImps[[#This Row],[Time]]</f>
        <v>45816.291666666591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MAX(3750,_xlfn.CEILING.MATH(TblProd[[#This Row],[Land]]*2.5+OFFSET(TblTech[[#This Row],[Sum of tech]],-1,0)*150))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Demonic Pact]]&gt;0,demonic_pact_food_cons,0))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c r="A36" s="137">
        <v>33</v>
      </c>
      <c r="B36" s="152">
        <f ca="1">TblImps[[#This Row],[Time]]</f>
        <v>45816.333333333256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MAX(3750,_xlfn.CEILING.MATH(TblProd[[#This Row],[Land]]*2.5+OFFSET(TblTech[[#This Row],[Sum of tech]],-1,0)*150))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Demonic Pact]]&gt;0,demonic_pact_food_cons,0))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c r="A37" s="137">
        <v>34</v>
      </c>
      <c r="B37" s="152">
        <f ca="1">TblImps[[#This Row],[Time]]</f>
        <v>45816.37499999992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MAX(3750,_xlfn.CEILING.MATH(TblProd[[#This Row],[Land]]*2.5+OFFSET(TblTech[[#This Row],[Sum of tech]],-1,0)*150))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Demonic Pact]]&gt;0,demonic_pact_food_cons,0))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c r="A38" s="137">
        <v>35</v>
      </c>
      <c r="B38" s="152">
        <f ca="1">TblImps[[#This Row],[Time]]</f>
        <v>45816.416666666584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MAX(3750,_xlfn.CEILING.MATH(TblProd[[#This Row],[Land]]*2.5+OFFSET(TblTech[[#This Row],[Sum of tech]],-1,0)*150))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Demonic Pact]]&gt;0,demonic_pact_food_cons,0))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c r="A39" s="137">
        <v>36</v>
      </c>
      <c r="B39" s="152">
        <f ca="1">TblImps[[#This Row],[Time]]</f>
        <v>45816.458333333248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MAX(3750,_xlfn.CEILING.MATH(TblProd[[#This Row],[Land]]*2.5+OFFSET(TblTech[[#This Row],[Sum of tech]],-1,0)*150))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Demonic Pact]]&gt;0,demonic_pact_food_cons,0))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c r="A40" s="137">
        <v>37</v>
      </c>
      <c r="B40" s="152">
        <f ca="1">TblImps[[#This Row],[Time]]</f>
        <v>45816.499999999913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MAX(3750,_xlfn.CEILING.MATH(TblProd[[#This Row],[Land]]*2.5+OFFSET(TblTech[[#This Row],[Sum of tech]],-1,0)*150))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Demonic Pact]]&gt;0,demonic_pact_food_cons,0))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45816.499999999913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c r="A41" s="137">
        <v>38</v>
      </c>
      <c r="B41" s="152">
        <f ca="1">TblImps[[#This Row],[Time]]</f>
        <v>45816.541666666577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MAX(3750,_xlfn.CEILING.MATH(TblProd[[#This Row],[Land]]*2.5+OFFSET(TblTech[[#This Row],[Sum of tech]],-1,0)*150))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Demonic Pact]]&gt;0,demonic_pact_food_cons,0))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c r="A42" s="137">
        <v>39</v>
      </c>
      <c r="B42" s="152">
        <f ca="1">TblImps[[#This Row],[Time]]</f>
        <v>45816.583333333241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MAX(3750,_xlfn.CEILING.MATH(TblProd[[#This Row],[Land]]*2.5+OFFSET(TblTech[[#This Row],[Sum of tech]],-1,0)*150))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Demonic Pact]]&gt;0,demonic_pact_food_cons,0))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c r="A43" s="137">
        <v>40</v>
      </c>
      <c r="B43" s="152">
        <f ca="1">TblImps[[#This Row],[Time]]</f>
        <v>45816.624999999905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MAX(3750,_xlfn.CEILING.MATH(TblProd[[#This Row],[Land]]*2.5+OFFSET(TblTech[[#This Row],[Sum of tech]],-1,0)*150))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Demonic Pact]]&gt;0,demonic_pact_food_cons,0))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c r="A44" s="137">
        <v>41</v>
      </c>
      <c r="B44" s="152">
        <f ca="1">TblImps[[#This Row],[Time]]</f>
        <v>45816.66666666657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MAX(3750,_xlfn.CEILING.MATH(TblProd[[#This Row],[Land]]*2.5+OFFSET(TblTech[[#This Row],[Sum of tech]],-1,0)*150))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Demonic Pact]]&gt;0,demonic_pact_food_cons,0))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c r="A45" s="137">
        <v>42</v>
      </c>
      <c r="B45" s="152">
        <f ca="1">TblImps[[#This Row],[Time]]</f>
        <v>45816.708333333234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MAX(3750,_xlfn.CEILING.MATH(TblProd[[#This Row],[Land]]*2.5+OFFSET(TblTech[[#This Row],[Sum of tech]],-1,0)*150))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Demonic Pact]]&gt;0,demonic_pact_food_cons,0))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c r="A46" s="137">
        <v>43</v>
      </c>
      <c r="B46" s="152">
        <f ca="1">TblImps[[#This Row],[Time]]</f>
        <v>45816.749999999898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MAX(3750,_xlfn.CEILING.MATH(TblProd[[#This Row],[Land]]*2.5+OFFSET(TblTech[[#This Row],[Sum of tech]],-1,0)*150))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Demonic Pact]]&gt;0,demonic_pact_food_cons,0))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c r="A47" s="137">
        <v>44</v>
      </c>
      <c r="B47" s="152">
        <f ca="1">TblImps[[#This Row],[Time]]</f>
        <v>45816.791666666562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MAX(3750,_xlfn.CEILING.MATH(TblProd[[#This Row],[Land]]*2.5+OFFSET(TblTech[[#This Row],[Sum of tech]],-1,0)*150))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Demonic Pact]]&gt;0,demonic_pact_food_cons,0))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c r="A48" s="137">
        <v>45</v>
      </c>
      <c r="B48" s="152">
        <f ca="1">TblImps[[#This Row],[Time]]</f>
        <v>45816.833333333227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MAX(3750,_xlfn.CEILING.MATH(TblProd[[#This Row],[Land]]*2.5+OFFSET(TblTech[[#This Row],[Sum of tech]],-1,0)*150))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Demonic Pact]]&gt;0,demonic_pact_food_cons,0))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c r="A49" s="137">
        <v>46</v>
      </c>
      <c r="B49" s="152">
        <f ca="1">TblImps[[#This Row],[Time]]</f>
        <v>45816.874999999891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MAX(3750,_xlfn.CEILING.MATH(TblProd[[#This Row],[Land]]*2.5+OFFSET(TblTech[[#This Row],[Sum of tech]],-1,0)*150))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Demonic Pact]]&gt;0,demonic_pact_food_cons,0))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c r="A50" s="137">
        <v>47</v>
      </c>
      <c r="B50" s="152">
        <f ca="1">TblImps[[#This Row],[Time]]</f>
        <v>45816.916666666555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MAX(3750,_xlfn.CEILING.MATH(TblProd[[#This Row],[Land]]*2.5+OFFSET(TblTech[[#This Row],[Sum of tech]],-1,0)*150))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Demonic Pact]]&gt;0,demonic_pact_food_cons,0))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c r="A51" s="137">
        <v>48</v>
      </c>
      <c r="B51" s="152">
        <f ca="1">TblImps[[#This Row],[Time]]</f>
        <v>45816.958333333219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MAX(3750,_xlfn.CEILING.MATH(TblProd[[#This Row],[Land]]*2.5+OFFSET(TblTech[[#This Row],[Sum of tech]],-1,0)*150))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Demonic Pact]]&gt;0,demonic_pact_food_cons,0))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c r="A52" s="144" t="s">
        <v>229</v>
      </c>
      <c r="B52" s="160">
        <f ca="1">TblImps[[#This Row],[Time]]</f>
        <v>45816.999999999884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MAX(3750,_xlfn.CEILING.MATH(TblProd[[#This Row],[Land]]*2.5+OFFSET(TblTech[[#This Row],[Sum of tech]],-1,0)*150))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Demonic Pact]]&gt;0,demonic_pact_food_cons,0))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45816.999999999884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c r="A53" s="137">
        <v>2</v>
      </c>
      <c r="B53" s="152">
        <f ca="1">TblImps[[#This Row],[Time]]</f>
        <v>45817.041666666548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MAX(3750,_xlfn.CEILING.MATH(TblProd[[#This Row],[Land]]*2.5+OFFSET(TblTech[[#This Row],[Sum of tech]],-1,0)*150))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Demonic Pact]]&gt;0,demonic_pact_food_cons,0))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c r="A54" s="137">
        <f>A53+1</f>
        <v>3</v>
      </c>
      <c r="B54" s="152">
        <f ca="1">TblImps[[#This Row],[Time]]</f>
        <v>45817.083333333212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MAX(3750,_xlfn.CEILING.MATH(TblProd[[#This Row],[Land]]*2.5+OFFSET(TblTech[[#This Row],[Sum of tech]],-1,0)*150))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Demonic Pact]]&gt;0,demonic_pact_food_cons,0))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c r="A55" s="137">
        <f t="shared" ref="A55:A118" si="0">A54+1</f>
        <v>4</v>
      </c>
      <c r="B55" s="152">
        <f ca="1">TblImps[[#This Row],[Time]]</f>
        <v>45817.124999999876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MAX(3750,_xlfn.CEILING.MATH(TblProd[[#This Row],[Land]]*2.5+OFFSET(TblTech[[#This Row],[Sum of tech]],-1,0)*150))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Demonic Pact]]&gt;0,demonic_pact_food_cons,0))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c r="A56" s="137">
        <f t="shared" si="0"/>
        <v>5</v>
      </c>
      <c r="B56" s="152">
        <f ca="1">TblImps[[#This Row],[Time]]</f>
        <v>45817.166666666541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MAX(3750,_xlfn.CEILING.MATH(TblProd[[#This Row],[Land]]*2.5+OFFSET(TblTech[[#This Row],[Sum of tech]],-1,0)*150))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Demonic Pact]]&gt;0,demonic_pact_food_cons,0))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c r="A57" s="137">
        <f t="shared" si="0"/>
        <v>6</v>
      </c>
      <c r="B57" s="152">
        <f ca="1">TblImps[[#This Row],[Time]]</f>
        <v>45817.208333333205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MAX(3750,_xlfn.CEILING.MATH(TblProd[[#This Row],[Land]]*2.5+OFFSET(TblTech[[#This Row],[Sum of tech]],-1,0)*150))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Demonic Pact]]&gt;0,demonic_pact_food_cons,0))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c r="A58" s="137">
        <f t="shared" si="0"/>
        <v>7</v>
      </c>
      <c r="B58" s="152">
        <f ca="1">TblImps[[#This Row],[Time]]</f>
        <v>45817.249999999869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MAX(3750,_xlfn.CEILING.MATH(TblProd[[#This Row],[Land]]*2.5+OFFSET(TblTech[[#This Row],[Sum of tech]],-1,0)*150))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Demonic Pact]]&gt;0,demonic_pact_food_cons,0))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c r="A59" s="137">
        <f t="shared" si="0"/>
        <v>8</v>
      </c>
      <c r="B59" s="152">
        <f ca="1">TblImps[[#This Row],[Time]]</f>
        <v>45817.291666666533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MAX(3750,_xlfn.CEILING.MATH(TblProd[[#This Row],[Land]]*2.5+OFFSET(TblTech[[#This Row],[Sum of tech]],-1,0)*150))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Demonic Pact]]&gt;0,demonic_pact_food_cons,0))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c r="A60" s="137">
        <f t="shared" si="0"/>
        <v>9</v>
      </c>
      <c r="B60" s="152">
        <f ca="1">TblImps[[#This Row],[Time]]</f>
        <v>45817.333333333198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MAX(3750,_xlfn.CEILING.MATH(TblProd[[#This Row],[Land]]*2.5+OFFSET(TblTech[[#This Row],[Sum of tech]],-1,0)*150))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Demonic Pact]]&gt;0,demonic_pact_food_cons,0))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c r="A61" s="137">
        <f t="shared" si="0"/>
        <v>10</v>
      </c>
      <c r="B61" s="152">
        <f ca="1">TblImps[[#This Row],[Time]]</f>
        <v>45817.374999999862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MAX(3750,_xlfn.CEILING.MATH(TblProd[[#This Row],[Land]]*2.5+OFFSET(TblTech[[#This Row],[Sum of tech]],-1,0)*150))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Demonic Pact]]&gt;0,demonic_pact_food_cons,0))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c r="A62" s="137">
        <f t="shared" si="0"/>
        <v>11</v>
      </c>
      <c r="B62" s="152">
        <f ca="1">TblImps[[#This Row],[Time]]</f>
        <v>45817.416666666526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MAX(3750,_xlfn.CEILING.MATH(TblProd[[#This Row],[Land]]*2.5+OFFSET(TblTech[[#This Row],[Sum of tech]],-1,0)*150))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Demonic Pact]]&gt;0,demonic_pact_food_cons,0))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c r="A63" s="137">
        <f t="shared" si="0"/>
        <v>12</v>
      </c>
      <c r="B63" s="152">
        <f ca="1">TblImps[[#This Row],[Time]]</f>
        <v>45817.45833333319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MAX(3750,_xlfn.CEILING.MATH(TblProd[[#This Row],[Land]]*2.5+OFFSET(TblTech[[#This Row],[Sum of tech]],-1,0)*150))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Demonic Pact]]&gt;0,demonic_pact_food_cons,0))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c r="A64" s="137">
        <f t="shared" si="0"/>
        <v>13</v>
      </c>
      <c r="B64" s="152">
        <f ca="1">TblImps[[#This Row],[Time]]</f>
        <v>45817.499999999854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MAX(3750,_xlfn.CEILING.MATH(TblProd[[#This Row],[Land]]*2.5+OFFSET(TblTech[[#This Row],[Sum of tech]],-1,0)*150))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Demonic Pact]]&gt;0,demonic_pact_food_cons,0))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c r="A65" s="137">
        <f t="shared" si="0"/>
        <v>14</v>
      </c>
      <c r="B65" s="152">
        <f ca="1">TblImps[[#This Row],[Time]]</f>
        <v>45817.541666666519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MAX(3750,_xlfn.CEILING.MATH(TblProd[[#This Row],[Land]]*2.5+OFFSET(TblTech[[#This Row],[Sum of tech]],-1,0)*150))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Demonic Pact]]&gt;0,demonic_pact_food_cons,0))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c r="A66" s="137">
        <f t="shared" si="0"/>
        <v>15</v>
      </c>
      <c r="B66" s="152">
        <f ca="1">TblImps[[#This Row],[Time]]</f>
        <v>45817.583333333183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MAX(3750,_xlfn.CEILING.MATH(TblProd[[#This Row],[Land]]*2.5+OFFSET(TblTech[[#This Row],[Sum of tech]],-1,0)*150))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Demonic Pact]]&gt;0,demonic_pact_food_cons,0))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c r="A67" s="137">
        <f t="shared" si="0"/>
        <v>16</v>
      </c>
      <c r="B67" s="152">
        <f ca="1">TblImps[[#This Row],[Time]]</f>
        <v>45817.624999999847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MAX(3750,_xlfn.CEILING.MATH(TblProd[[#This Row],[Land]]*2.5+OFFSET(TblTech[[#This Row],[Sum of tech]],-1,0)*150))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Demonic Pact]]&gt;0,demonic_pact_food_cons,0))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c r="A68" s="137">
        <f t="shared" si="0"/>
        <v>17</v>
      </c>
      <c r="B68" s="152">
        <f ca="1">TblImps[[#This Row],[Time]]</f>
        <v>45817.666666666511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MAX(3750,_xlfn.CEILING.MATH(TblProd[[#This Row],[Land]]*2.5+OFFSET(TblTech[[#This Row],[Sum of tech]],-1,0)*150))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Demonic Pact]]&gt;0,demonic_pact_food_cons,0))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c r="A69" s="137">
        <f t="shared" si="0"/>
        <v>18</v>
      </c>
      <c r="B69" s="152">
        <f ca="1">TblImps[[#This Row],[Time]]</f>
        <v>45817.708333333176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MAX(3750,_xlfn.CEILING.MATH(TblProd[[#This Row],[Land]]*2.5+OFFSET(TblTech[[#This Row],[Sum of tech]],-1,0)*150))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Demonic Pact]]&gt;0,demonic_pact_food_cons,0))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c r="A70" s="137">
        <f t="shared" si="0"/>
        <v>19</v>
      </c>
      <c r="B70" s="152">
        <f ca="1">TblImps[[#This Row],[Time]]</f>
        <v>45817.74999999984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MAX(3750,_xlfn.CEILING.MATH(TblProd[[#This Row],[Land]]*2.5+OFFSET(TblTech[[#This Row],[Sum of tech]],-1,0)*150))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Demonic Pact]]&gt;0,demonic_pact_food_cons,0))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c r="A71" s="137">
        <f t="shared" si="0"/>
        <v>20</v>
      </c>
      <c r="B71" s="152">
        <f ca="1">TblImps[[#This Row],[Time]]</f>
        <v>45817.791666666504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MAX(3750,_xlfn.CEILING.MATH(TblProd[[#This Row],[Land]]*2.5+OFFSET(TblTech[[#This Row],[Sum of tech]],-1,0)*150))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Demonic Pact]]&gt;0,demonic_pact_food_cons,0))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c r="A72" s="137">
        <f t="shared" si="0"/>
        <v>21</v>
      </c>
      <c r="B72" s="152">
        <f ca="1">TblImps[[#This Row],[Time]]</f>
        <v>45817.833333333168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MAX(3750,_xlfn.CEILING.MATH(TblProd[[#This Row],[Land]]*2.5+OFFSET(TblTech[[#This Row],[Sum of tech]],-1,0)*150))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Demonic Pact]]&gt;0,demonic_pact_food_cons,0))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c r="A73" s="137">
        <f t="shared" si="0"/>
        <v>22</v>
      </c>
      <c r="B73" s="152">
        <f ca="1">TblImps[[#This Row],[Time]]</f>
        <v>45817.874999999833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MAX(3750,_xlfn.CEILING.MATH(TblProd[[#This Row],[Land]]*2.5+OFFSET(TblTech[[#This Row],[Sum of tech]],-1,0)*150))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Demonic Pact]]&gt;0,demonic_pact_food_cons,0))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c r="A74" s="137">
        <f t="shared" si="0"/>
        <v>23</v>
      </c>
      <c r="B74" s="152">
        <f ca="1">TblImps[[#This Row],[Time]]</f>
        <v>45817.916666666497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MAX(3750,_xlfn.CEILING.MATH(TblProd[[#This Row],[Land]]*2.5+OFFSET(TblTech[[#This Row],[Sum of tech]],-1,0)*150))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Demonic Pact]]&gt;0,demonic_pact_food_cons,0))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c r="A75" s="137">
        <f t="shared" si="0"/>
        <v>24</v>
      </c>
      <c r="B75" s="152">
        <f ca="1">TblImps[[#This Row],[Time]]</f>
        <v>45817.958333333161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MAX(3750,_xlfn.CEILING.MATH(TblProd[[#This Row],[Land]]*2.5+OFFSET(TblTech[[#This Row],[Sum of tech]],-1,0)*150))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Demonic Pact]]&gt;0,demonic_pact_food_cons,0))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c r="A76" s="137">
        <f t="shared" si="0"/>
        <v>25</v>
      </c>
      <c r="B76" s="152">
        <f ca="1">TblImps[[#This Row],[Time]]</f>
        <v>45817.999999999825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MAX(3750,_xlfn.CEILING.MATH(TblProd[[#This Row],[Land]]*2.5+OFFSET(TblTech[[#This Row],[Sum of tech]],-1,0)*150))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Demonic Pact]]&gt;0,demonic_pact_food_cons,0))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c r="A77" s="137">
        <f t="shared" si="0"/>
        <v>26</v>
      </c>
      <c r="B77" s="152">
        <f ca="1">TblImps[[#This Row],[Time]]</f>
        <v>45818.04166666649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MAX(3750,_xlfn.CEILING.MATH(TblProd[[#This Row],[Land]]*2.5+OFFSET(TblTech[[#This Row],[Sum of tech]],-1,0)*150))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Demonic Pact]]&gt;0,demonic_pact_food_cons,0))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c r="A78" s="137">
        <f t="shared" si="0"/>
        <v>27</v>
      </c>
      <c r="B78" s="152">
        <f ca="1">TblImps[[#This Row],[Time]]</f>
        <v>45818.083333333154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MAX(3750,_xlfn.CEILING.MATH(TblProd[[#This Row],[Land]]*2.5+OFFSET(TblTech[[#This Row],[Sum of tech]],-1,0)*150))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Demonic Pact]]&gt;0,demonic_pact_food_cons,0))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c r="A79" s="137">
        <f t="shared" si="0"/>
        <v>28</v>
      </c>
      <c r="B79" s="152">
        <f ca="1">TblImps[[#This Row],[Time]]</f>
        <v>45818.124999999818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MAX(3750,_xlfn.CEILING.MATH(TblProd[[#This Row],[Land]]*2.5+OFFSET(TblTech[[#This Row],[Sum of tech]],-1,0)*150))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Demonic Pact]]&gt;0,demonic_pact_food_cons,0))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c r="A80" s="137">
        <f t="shared" si="0"/>
        <v>29</v>
      </c>
      <c r="B80" s="152">
        <f ca="1">TblImps[[#This Row],[Time]]</f>
        <v>45818.166666666482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MAX(3750,_xlfn.CEILING.MATH(TblProd[[#This Row],[Land]]*2.5+OFFSET(TblTech[[#This Row],[Sum of tech]],-1,0)*150))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Demonic Pact]]&gt;0,demonic_pact_food_cons,0))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c r="A81" s="137">
        <f t="shared" si="0"/>
        <v>30</v>
      </c>
      <c r="B81" s="152">
        <f ca="1">TblImps[[#This Row],[Time]]</f>
        <v>45818.208333333147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MAX(3750,_xlfn.CEILING.MATH(TblProd[[#This Row],[Land]]*2.5+OFFSET(TblTech[[#This Row],[Sum of tech]],-1,0)*150))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Demonic Pact]]&gt;0,demonic_pact_food_cons,0))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c r="A82" s="137">
        <f t="shared" si="0"/>
        <v>31</v>
      </c>
      <c r="B82" s="152">
        <f ca="1">TblImps[[#This Row],[Time]]</f>
        <v>45818.249999999811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MAX(3750,_xlfn.CEILING.MATH(TblProd[[#This Row],[Land]]*2.5+OFFSET(TblTech[[#This Row],[Sum of tech]],-1,0)*150))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Demonic Pact]]&gt;0,demonic_pact_food_cons,0))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c r="A83" s="137">
        <f t="shared" si="0"/>
        <v>32</v>
      </c>
      <c r="B83" s="152">
        <f ca="1">TblImps[[#This Row],[Time]]</f>
        <v>45818.291666666475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MAX(3750,_xlfn.CEILING.MATH(TblProd[[#This Row],[Land]]*2.5+OFFSET(TblTech[[#This Row],[Sum of tech]],-1,0)*150))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Demonic Pact]]&gt;0,demonic_pact_food_cons,0))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c r="A84" s="137">
        <f t="shared" si="0"/>
        <v>33</v>
      </c>
      <c r="B84" s="152">
        <f ca="1">TblImps[[#This Row],[Time]]</f>
        <v>45818.333333333139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MAX(3750,_xlfn.CEILING.MATH(TblProd[[#This Row],[Land]]*2.5+OFFSET(TblTech[[#This Row],[Sum of tech]],-1,0)*150))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Demonic Pact]]&gt;0,demonic_pact_food_cons,0))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c r="A85" s="137">
        <f t="shared" si="0"/>
        <v>34</v>
      </c>
      <c r="B85" s="152">
        <f ca="1">TblImps[[#This Row],[Time]]</f>
        <v>45818.374999999804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MAX(3750,_xlfn.CEILING.MATH(TblProd[[#This Row],[Land]]*2.5+OFFSET(TblTech[[#This Row],[Sum of tech]],-1,0)*150))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Demonic Pact]]&gt;0,demonic_pact_food_cons,0))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c r="A86" s="137">
        <f t="shared" si="0"/>
        <v>35</v>
      </c>
      <c r="B86" s="152">
        <f ca="1">TblImps[[#This Row],[Time]]</f>
        <v>45818.416666666468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MAX(3750,_xlfn.CEILING.MATH(TblProd[[#This Row],[Land]]*2.5+OFFSET(TblTech[[#This Row],[Sum of tech]],-1,0)*150))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Demonic Pact]]&gt;0,demonic_pact_food_cons,0))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c r="A87" s="137">
        <f t="shared" si="0"/>
        <v>36</v>
      </c>
      <c r="B87" s="152">
        <f ca="1">TblImps[[#This Row],[Time]]</f>
        <v>45818.458333333132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MAX(3750,_xlfn.CEILING.MATH(TblProd[[#This Row],[Land]]*2.5+OFFSET(TblTech[[#This Row],[Sum of tech]],-1,0)*150))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Demonic Pact]]&gt;0,demonic_pact_food_cons,0))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c r="A88" s="137">
        <f t="shared" si="0"/>
        <v>37</v>
      </c>
      <c r="B88" s="152">
        <f ca="1">TblImps[[#This Row],[Time]]</f>
        <v>45818.499999999796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MAX(3750,_xlfn.CEILING.MATH(TblProd[[#This Row],[Land]]*2.5+OFFSET(TblTech[[#This Row],[Sum of tech]],-1,0)*150))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Demonic Pact]]&gt;0,demonic_pact_food_cons,0))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c r="A89" s="137">
        <f t="shared" si="0"/>
        <v>38</v>
      </c>
      <c r="B89" s="152">
        <f ca="1">TblImps[[#This Row],[Time]]</f>
        <v>45818.541666666461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MAX(3750,_xlfn.CEILING.MATH(TblProd[[#This Row],[Land]]*2.5+OFFSET(TblTech[[#This Row],[Sum of tech]],-1,0)*150))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Demonic Pact]]&gt;0,demonic_pact_food_cons,0))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c r="A90" s="137">
        <f t="shared" si="0"/>
        <v>39</v>
      </c>
      <c r="B90" s="152">
        <f ca="1">TblImps[[#This Row],[Time]]</f>
        <v>45818.583333333125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MAX(3750,_xlfn.CEILING.MATH(TblProd[[#This Row],[Land]]*2.5+OFFSET(TblTech[[#This Row],[Sum of tech]],-1,0)*150))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Demonic Pact]]&gt;0,demonic_pact_food_cons,0))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c r="A91" s="137">
        <f t="shared" si="0"/>
        <v>40</v>
      </c>
      <c r="B91" s="152">
        <f ca="1">TblImps[[#This Row],[Time]]</f>
        <v>45818.624999999789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MAX(3750,_xlfn.CEILING.MATH(TblProd[[#This Row],[Land]]*2.5+OFFSET(TblTech[[#This Row],[Sum of tech]],-1,0)*150))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Demonic Pact]]&gt;0,demonic_pact_food_cons,0))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c r="A92" s="137">
        <f t="shared" si="0"/>
        <v>41</v>
      </c>
      <c r="B92" s="152">
        <f ca="1">TblImps[[#This Row],[Time]]</f>
        <v>45818.666666666453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MAX(3750,_xlfn.CEILING.MATH(TblProd[[#This Row],[Land]]*2.5+OFFSET(TblTech[[#This Row],[Sum of tech]],-1,0)*150))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Demonic Pact]]&gt;0,demonic_pact_food_cons,0))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c r="A93" s="137">
        <f t="shared" si="0"/>
        <v>42</v>
      </c>
      <c r="B93" s="152">
        <f ca="1">TblImps[[#This Row],[Time]]</f>
        <v>45818.708333333117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MAX(3750,_xlfn.CEILING.MATH(TblProd[[#This Row],[Land]]*2.5+OFFSET(TblTech[[#This Row],[Sum of tech]],-1,0)*150))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Demonic Pact]]&gt;0,demonic_pact_food_cons,0))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c r="A94" s="137">
        <f t="shared" si="0"/>
        <v>43</v>
      </c>
      <c r="B94" s="152">
        <f ca="1">TblImps[[#This Row],[Time]]</f>
        <v>45818.749999999782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MAX(3750,_xlfn.CEILING.MATH(TblProd[[#This Row],[Land]]*2.5+OFFSET(TblTech[[#This Row],[Sum of tech]],-1,0)*150))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Demonic Pact]]&gt;0,demonic_pact_food_cons,0))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c r="A95" s="137">
        <f t="shared" si="0"/>
        <v>44</v>
      </c>
      <c r="B95" s="152">
        <f ca="1">TblImps[[#This Row],[Time]]</f>
        <v>45818.791666666446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MAX(3750,_xlfn.CEILING.MATH(TblProd[[#This Row],[Land]]*2.5+OFFSET(TblTech[[#This Row],[Sum of tech]],-1,0)*150))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Demonic Pact]]&gt;0,demonic_pact_food_cons,0))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c r="A96" s="137">
        <f t="shared" si="0"/>
        <v>45</v>
      </c>
      <c r="B96" s="152">
        <f ca="1">TblImps[[#This Row],[Time]]</f>
        <v>45818.83333333311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MAX(3750,_xlfn.CEILING.MATH(TblProd[[#This Row],[Land]]*2.5+OFFSET(TblTech[[#This Row],[Sum of tech]],-1,0)*150))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Demonic Pact]]&gt;0,demonic_pact_food_cons,0))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c r="A97" s="137">
        <f t="shared" si="0"/>
        <v>46</v>
      </c>
      <c r="B97" s="152">
        <f ca="1">TblImps[[#This Row],[Time]]</f>
        <v>45818.874999999774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MAX(3750,_xlfn.CEILING.MATH(TblProd[[#This Row],[Land]]*2.5+OFFSET(TblTech[[#This Row],[Sum of tech]],-1,0)*150))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Demonic Pact]]&gt;0,demonic_pact_food_cons,0))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c r="A98" s="137">
        <f t="shared" si="0"/>
        <v>47</v>
      </c>
      <c r="B98" s="152">
        <f ca="1">TblImps[[#This Row],[Time]]</f>
        <v>45818.916666666439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MAX(3750,_xlfn.CEILING.MATH(TblProd[[#This Row],[Land]]*2.5+OFFSET(TblTech[[#This Row],[Sum of tech]],-1,0)*150))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Demonic Pact]]&gt;0,demonic_pact_food_cons,0))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c r="A99" s="137">
        <f t="shared" si="0"/>
        <v>48</v>
      </c>
      <c r="B99" s="152">
        <f ca="1">TblImps[[#This Row],[Time]]</f>
        <v>45818.958333333103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MAX(3750,_xlfn.CEILING.MATH(TblProd[[#This Row],[Land]]*2.5+OFFSET(TblTech[[#This Row],[Sum of tech]],-1,0)*150))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Demonic Pact]]&gt;0,demonic_pact_food_cons,0))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c r="A100" s="137">
        <f t="shared" si="0"/>
        <v>49</v>
      </c>
      <c r="B100" s="152">
        <f ca="1">TblImps[[#This Row],[Time]]</f>
        <v>45818.999999999767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MAX(3750,_xlfn.CEILING.MATH(TblProd[[#This Row],[Land]]*2.5+OFFSET(TblTech[[#This Row],[Sum of tech]],-1,0)*150))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Demonic Pact]]&gt;0,demonic_pact_food_cons,0))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c r="A101" s="137">
        <f t="shared" si="0"/>
        <v>50</v>
      </c>
      <c r="B101" s="152">
        <f ca="1">TblImps[[#This Row],[Time]]</f>
        <v>45819.041666666431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MAX(3750,_xlfn.CEILING.MATH(TblProd[[#This Row],[Land]]*2.5+OFFSET(TblTech[[#This Row],[Sum of tech]],-1,0)*150))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Demonic Pact]]&gt;0,demonic_pact_food_cons,0))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c r="A102" s="137">
        <f t="shared" si="0"/>
        <v>51</v>
      </c>
      <c r="B102" s="152">
        <f ca="1">TblImps[[#This Row],[Time]]</f>
        <v>45819.083333333096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MAX(3750,_xlfn.CEILING.MATH(TblProd[[#This Row],[Land]]*2.5+OFFSET(TblTech[[#This Row],[Sum of tech]],-1,0)*150))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Demonic Pact]]&gt;0,demonic_pact_food_cons,0))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c r="A103" s="137">
        <f t="shared" si="0"/>
        <v>52</v>
      </c>
      <c r="B103" s="152">
        <f ca="1">TblImps[[#This Row],[Time]]</f>
        <v>45819.12499999976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MAX(3750,_xlfn.CEILING.MATH(TblProd[[#This Row],[Land]]*2.5+OFFSET(TblTech[[#This Row],[Sum of tech]],-1,0)*150))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Demonic Pact]]&gt;0,demonic_pact_food_cons,0))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c r="A104" s="137">
        <f t="shared" si="0"/>
        <v>53</v>
      </c>
      <c r="B104" s="152">
        <f ca="1">TblImps[[#This Row],[Time]]</f>
        <v>45819.166666666424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MAX(3750,_xlfn.CEILING.MATH(TblProd[[#This Row],[Land]]*2.5+OFFSET(TblTech[[#This Row],[Sum of tech]],-1,0)*150))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Demonic Pact]]&gt;0,demonic_pact_food_cons,0))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c r="A105" s="137">
        <f t="shared" si="0"/>
        <v>54</v>
      </c>
      <c r="B105" s="152">
        <f ca="1">TblImps[[#This Row],[Time]]</f>
        <v>45819.208333333088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MAX(3750,_xlfn.CEILING.MATH(TblProd[[#This Row],[Land]]*2.5+OFFSET(TblTech[[#This Row],[Sum of tech]],-1,0)*150))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Demonic Pact]]&gt;0,demonic_pact_food_cons,0))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c r="A106" s="137">
        <f t="shared" si="0"/>
        <v>55</v>
      </c>
      <c r="B106" s="152">
        <f ca="1">TblImps[[#This Row],[Time]]</f>
        <v>45819.249999999753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MAX(3750,_xlfn.CEILING.MATH(TblProd[[#This Row],[Land]]*2.5+OFFSET(TblTech[[#This Row],[Sum of tech]],-1,0)*150))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Demonic Pact]]&gt;0,demonic_pact_food_cons,0))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c r="A107" s="137">
        <f t="shared" si="0"/>
        <v>56</v>
      </c>
      <c r="B107" s="152">
        <f ca="1">TblImps[[#This Row],[Time]]</f>
        <v>45819.291666666417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MAX(3750,_xlfn.CEILING.MATH(TblProd[[#This Row],[Land]]*2.5+OFFSET(TblTech[[#This Row],[Sum of tech]],-1,0)*150))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Demonic Pact]]&gt;0,demonic_pact_food_cons,0))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c r="A108" s="137">
        <f t="shared" si="0"/>
        <v>57</v>
      </c>
      <c r="B108" s="152">
        <f ca="1">TblImps[[#This Row],[Time]]</f>
        <v>45819.333333333081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MAX(3750,_xlfn.CEILING.MATH(TblProd[[#This Row],[Land]]*2.5+OFFSET(TblTech[[#This Row],[Sum of tech]],-1,0)*150))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Demonic Pact]]&gt;0,demonic_pact_food_cons,0))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c r="A109" s="137">
        <f t="shared" si="0"/>
        <v>58</v>
      </c>
      <c r="B109" s="152">
        <f ca="1">TblImps[[#This Row],[Time]]</f>
        <v>45819.374999999745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MAX(3750,_xlfn.CEILING.MATH(TblProd[[#This Row],[Land]]*2.5+OFFSET(TblTech[[#This Row],[Sum of tech]],-1,0)*150))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Demonic Pact]]&gt;0,demonic_pact_food_cons,0))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c r="A110" s="137">
        <f t="shared" si="0"/>
        <v>59</v>
      </c>
      <c r="B110" s="152">
        <f ca="1">TblImps[[#This Row],[Time]]</f>
        <v>45819.41666666641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MAX(3750,_xlfn.CEILING.MATH(TblProd[[#This Row],[Land]]*2.5+OFFSET(TblTech[[#This Row],[Sum of tech]],-1,0)*150))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Demonic Pact]]&gt;0,demonic_pact_food_cons,0))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c r="A111" s="137">
        <f t="shared" si="0"/>
        <v>60</v>
      </c>
      <c r="B111" s="152">
        <f ca="1">TblImps[[#This Row],[Time]]</f>
        <v>45819.458333333074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MAX(3750,_xlfn.CEILING.MATH(TblProd[[#This Row],[Land]]*2.5+OFFSET(TblTech[[#This Row],[Sum of tech]],-1,0)*150))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Demonic Pact]]&gt;0,demonic_pact_food_cons,0))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c r="A112" s="137">
        <f t="shared" si="0"/>
        <v>61</v>
      </c>
      <c r="B112" s="152">
        <f ca="1">TblImps[[#This Row],[Time]]</f>
        <v>45819.499999999738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MAX(3750,_xlfn.CEILING.MATH(TblProd[[#This Row],[Land]]*2.5+OFFSET(TblTech[[#This Row],[Sum of tech]],-1,0)*150))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Demonic Pact]]&gt;0,demonic_pact_food_cons,0))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c r="A113" s="137">
        <f t="shared" si="0"/>
        <v>62</v>
      </c>
      <c r="B113" s="152">
        <f ca="1">TblImps[[#This Row],[Time]]</f>
        <v>45819.541666666402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MAX(3750,_xlfn.CEILING.MATH(TblProd[[#This Row],[Land]]*2.5+OFFSET(TblTech[[#This Row],[Sum of tech]],-1,0)*150))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Demonic Pact]]&gt;0,demonic_pact_food_cons,0))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c r="A114" s="137">
        <f t="shared" si="0"/>
        <v>63</v>
      </c>
      <c r="B114" s="152">
        <f ca="1">TblImps[[#This Row],[Time]]</f>
        <v>45819.583333333067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MAX(3750,_xlfn.CEILING.MATH(TblProd[[#This Row],[Land]]*2.5+OFFSET(TblTech[[#This Row],[Sum of tech]],-1,0)*150))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Demonic Pact]]&gt;0,demonic_pact_food_cons,0))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c r="A115" s="137">
        <f t="shared" si="0"/>
        <v>64</v>
      </c>
      <c r="B115" s="152">
        <f ca="1">TblImps[[#This Row],[Time]]</f>
        <v>45819.624999999731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MAX(3750,_xlfn.CEILING.MATH(TblProd[[#This Row],[Land]]*2.5+OFFSET(TblTech[[#This Row],[Sum of tech]],-1,0)*150))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Demonic Pact]]&gt;0,demonic_pact_food_cons,0))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c r="A116" s="137">
        <f t="shared" si="0"/>
        <v>65</v>
      </c>
      <c r="B116" s="152">
        <f ca="1">TblImps[[#This Row],[Time]]</f>
        <v>45819.666666666395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MAX(3750,_xlfn.CEILING.MATH(TblProd[[#This Row],[Land]]*2.5+OFFSET(TblTech[[#This Row],[Sum of tech]],-1,0)*150))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Demonic Pact]]&gt;0,demonic_pact_food_cons,0))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c r="A117" s="137">
        <f t="shared" si="0"/>
        <v>66</v>
      </c>
      <c r="B117" s="152">
        <f ca="1">TblImps[[#This Row],[Time]]</f>
        <v>45819.708333333059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MAX(3750,_xlfn.CEILING.MATH(TblProd[[#This Row],[Land]]*2.5+OFFSET(TblTech[[#This Row],[Sum of tech]],-1,0)*150))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Demonic Pact]]&gt;0,demonic_pact_food_cons,0))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c r="A118" s="137">
        <f t="shared" si="0"/>
        <v>67</v>
      </c>
      <c r="B118" s="152">
        <f ca="1">TblImps[[#This Row],[Time]]</f>
        <v>45819.749999999724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MAX(3750,_xlfn.CEILING.MATH(TblProd[[#This Row],[Land]]*2.5+OFFSET(TblTech[[#This Row],[Sum of tech]],-1,0)*150))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Demonic Pact]]&gt;0,demonic_pact_food_cons,0))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c r="A119" s="137">
        <f t="shared" ref="A119:A136" si="1">A118+1</f>
        <v>68</v>
      </c>
      <c r="B119" s="152">
        <f ca="1">TblImps[[#This Row],[Time]]</f>
        <v>45819.791666666388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MAX(3750,_xlfn.CEILING.MATH(TblProd[[#This Row],[Land]]*2.5+OFFSET(TblTech[[#This Row],[Sum of tech]],-1,0)*150))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Demonic Pact]]&gt;0,demonic_pact_food_cons,0))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c r="A120" s="137">
        <f t="shared" si="1"/>
        <v>69</v>
      </c>
      <c r="B120" s="152">
        <f ca="1">TblImps[[#This Row],[Time]]</f>
        <v>45819.833333333052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MAX(3750,_xlfn.CEILING.MATH(TblProd[[#This Row],[Land]]*2.5+OFFSET(TblTech[[#This Row],[Sum of tech]],-1,0)*150))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Demonic Pact]]&gt;0,demonic_pact_food_cons,0))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c r="A121" s="137">
        <f t="shared" si="1"/>
        <v>70</v>
      </c>
      <c r="B121" s="152">
        <f ca="1">TblImps[[#This Row],[Time]]</f>
        <v>45819.874999999716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MAX(3750,_xlfn.CEILING.MATH(TblProd[[#This Row],[Land]]*2.5+OFFSET(TblTech[[#This Row],[Sum of tech]],-1,0)*150))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Demonic Pact]]&gt;0,demonic_pact_food_cons,0))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c r="A122" s="137">
        <f t="shared" si="1"/>
        <v>71</v>
      </c>
      <c r="B122" s="152">
        <f ca="1">TblImps[[#This Row],[Time]]</f>
        <v>45819.91666666638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MAX(3750,_xlfn.CEILING.MATH(TblProd[[#This Row],[Land]]*2.5+OFFSET(TblTech[[#This Row],[Sum of tech]],-1,0)*150))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Demonic Pact]]&gt;0,demonic_pact_food_cons,0))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c r="A123" s="137">
        <f t="shared" si="1"/>
        <v>72</v>
      </c>
      <c r="B123" s="152">
        <f ca="1">TblImps[[#This Row],[Time]]</f>
        <v>45819.958333333045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MAX(3750,_xlfn.CEILING.MATH(TblProd[[#This Row],[Land]]*2.5+OFFSET(TblTech[[#This Row],[Sum of tech]],-1,0)*150))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Demonic Pact]]&gt;0,demonic_pact_food_cons,0))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c r="A124" s="137">
        <f t="shared" si="1"/>
        <v>73</v>
      </c>
      <c r="B124" s="152">
        <f ca="1">TblImps[[#This Row],[Time]]</f>
        <v>45819.999999999709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MAX(3750,_xlfn.CEILING.MATH(TblProd[[#This Row],[Land]]*2.5+OFFSET(TblTech[[#This Row],[Sum of tech]],-1,0)*150))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Demonic Pact]]&gt;0,demonic_pact_food_cons,0))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c r="A125" s="137">
        <f t="shared" si="1"/>
        <v>74</v>
      </c>
      <c r="B125" s="152">
        <f ca="1">TblImps[[#This Row],[Time]]</f>
        <v>45820.041666666373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MAX(3750,_xlfn.CEILING.MATH(TblProd[[#This Row],[Land]]*2.5+OFFSET(TblTech[[#This Row],[Sum of tech]],-1,0)*150))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Demonic Pact]]&gt;0,demonic_pact_food_cons,0))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c r="A126" s="137">
        <f t="shared" si="1"/>
        <v>75</v>
      </c>
      <c r="B126" s="152">
        <f ca="1">TblImps[[#This Row],[Time]]</f>
        <v>45820.083333333037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MAX(3750,_xlfn.CEILING.MATH(TblProd[[#This Row],[Land]]*2.5+OFFSET(TblTech[[#This Row],[Sum of tech]],-1,0)*150))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Demonic Pact]]&gt;0,demonic_pact_food_cons,0))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c r="A127" s="137">
        <f t="shared" si="1"/>
        <v>76</v>
      </c>
      <c r="B127" s="152">
        <f ca="1">TblImps[[#This Row],[Time]]</f>
        <v>45820.124999999702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MAX(3750,_xlfn.CEILING.MATH(TblProd[[#This Row],[Land]]*2.5+OFFSET(TblTech[[#This Row],[Sum of tech]],-1,0)*150))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Demonic Pact]]&gt;0,demonic_pact_food_cons,0))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c r="A128" s="137">
        <f t="shared" si="1"/>
        <v>77</v>
      </c>
      <c r="B128" s="152">
        <f ca="1">TblImps[[#This Row],[Time]]</f>
        <v>45820.166666666366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MAX(3750,_xlfn.CEILING.MATH(TblProd[[#This Row],[Land]]*2.5+OFFSET(TblTech[[#This Row],[Sum of tech]],-1,0)*150))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Demonic Pact]]&gt;0,demonic_pact_food_cons,0))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c r="A129" s="137">
        <f t="shared" si="1"/>
        <v>78</v>
      </c>
      <c r="B129" s="152">
        <f ca="1">TblImps[[#This Row],[Time]]</f>
        <v>45820.20833333303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MAX(3750,_xlfn.CEILING.MATH(TblProd[[#This Row],[Land]]*2.5+OFFSET(TblTech[[#This Row],[Sum of tech]],-1,0)*150))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Demonic Pact]]&gt;0,demonic_pact_food_cons,0))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c r="A130" s="137">
        <f t="shared" si="1"/>
        <v>79</v>
      </c>
      <c r="B130" s="152">
        <f ca="1">TblImps[[#This Row],[Time]]</f>
        <v>45820.249999999694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MAX(3750,_xlfn.CEILING.MATH(TblProd[[#This Row],[Land]]*2.5+OFFSET(TblTech[[#This Row],[Sum of tech]],-1,0)*150))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Demonic Pact]]&gt;0,demonic_pact_food_cons,0))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c r="A131" s="137">
        <f t="shared" si="1"/>
        <v>80</v>
      </c>
      <c r="B131" s="152">
        <f ca="1">TblImps[[#This Row],[Time]]</f>
        <v>45820.291666666359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MAX(3750,_xlfn.CEILING.MATH(TblProd[[#This Row],[Land]]*2.5+OFFSET(TblTech[[#This Row],[Sum of tech]],-1,0)*150))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Demonic Pact]]&gt;0,demonic_pact_food_cons,0))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c r="A132" s="137">
        <f t="shared" si="1"/>
        <v>81</v>
      </c>
      <c r="B132" s="152">
        <f ca="1">TblImps[[#This Row],[Time]]</f>
        <v>45820.333333333023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MAX(3750,_xlfn.CEILING.MATH(TblProd[[#This Row],[Land]]*2.5+OFFSET(TblTech[[#This Row],[Sum of tech]],-1,0)*150))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Demonic Pact]]&gt;0,demonic_pact_food_cons,0))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c r="A133" s="137">
        <f t="shared" si="1"/>
        <v>82</v>
      </c>
      <c r="B133" s="152">
        <f ca="1">TblImps[[#This Row],[Time]]</f>
        <v>45820.374999999687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MAX(3750,_xlfn.CEILING.MATH(TblProd[[#This Row],[Land]]*2.5+OFFSET(TblTech[[#This Row],[Sum of tech]],-1,0)*150))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Demonic Pact]]&gt;0,demonic_pact_food_cons,0))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c r="A134" s="137">
        <f t="shared" si="1"/>
        <v>83</v>
      </c>
      <c r="B134" s="152">
        <f ca="1">TblImps[[#This Row],[Time]]</f>
        <v>45820.416666666351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MAX(3750,_xlfn.CEILING.MATH(TblProd[[#This Row],[Land]]*2.5+OFFSET(TblTech[[#This Row],[Sum of tech]],-1,0)*150))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Demonic Pact]]&gt;0,demonic_pact_food_cons,0))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c r="A135" s="137">
        <f t="shared" si="1"/>
        <v>84</v>
      </c>
      <c r="B135" s="152">
        <f ca="1">TblImps[[#This Row],[Time]]</f>
        <v>45820.458333333016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MAX(3750,_xlfn.CEILING.MATH(TblProd[[#This Row],[Land]]*2.5+OFFSET(TblTech[[#This Row],[Sum of tech]],-1,0)*150))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Demonic Pact]]&gt;0,demonic_pact_food_cons,0))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c r="A136" s="137">
        <f t="shared" si="1"/>
        <v>85</v>
      </c>
      <c r="B136" s="152">
        <f ca="1">TblImps[[#This Row],[Time]]</f>
        <v>45820.49999999968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Demonic Pact]]&gt;0,demonic_pact_food_cons,0))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c r="C1269" s="531" t="s">
        <v>314</v>
      </c>
      <c r="D1269" s="487"/>
      <c r="L1269" s="57"/>
    </row>
    <row r="1270" spans="3:1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tabSelected="1" zoomScale="85" zoomScaleNormal="85" workbookViewId="0">
      <pane ySplit="3" topLeftCell="A4" activePane="bottomLeft" state="frozenSplit"/>
      <selection activeCell="A3" sqref="A3"/>
      <selection pane="bottomLeft" activeCell="O4" sqref="O4"/>
    </sheetView>
  </sheetViews>
  <sheetFormatPr defaultColWidth="9.140625" defaultRowHeight="12.75"/>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45815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45815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45815.041666666664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45815.041666666664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45815.083333333328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45815.083333333328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45815.124999999993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45815.124999999993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45815.166666666657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45815.166666666657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45815.208333333321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45815.208333333321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45815.249999999985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45815.249999999985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45815.29166666665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45815.29166666665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45815.333333333314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45815.333333333314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45815.374999999978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45815.374999999978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45815.416666666642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45815.416666666642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45815.458333333307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45815.458333333307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45815.499999999971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45815.499999999971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45815.541666666635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45815.541666666635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45815.583333333299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45815.583333333299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45815.624999999964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45815.624999999964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45815.666666666628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45815.666666666628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45815.708333333292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45815.708333333292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45815.749999999956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45815.749999999956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45815.791666666621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45815.791666666621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45815.833333333285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45815.833333333285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45815.874999999949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45815.874999999949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45815.916666666613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45815.916666666613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45815.958333333278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45815.958333333278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45815.999999999942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45815.999999999942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45816.041666666606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45816.041666666606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45816.08333333327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45816.08333333327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45816.124999999935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45816.124999999935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45816.166666666599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45816.166666666599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45816.208333333263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45816.208333333263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45816.249999999927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45816.249999999927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45816.291666666591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45816.291666666591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45816.333333333256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45816.333333333256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45816.37499999992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45816.37499999992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45816.416666666584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45816.416666666584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45816.458333333248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45816.458333333248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45816.499999999913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45816.499999999913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45816.541666666577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45816.541666666577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45816.583333333241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45816.583333333241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45816.624999999905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45816.624999999905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45816.66666666657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45816.66666666657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45816.708333333234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45816.708333333234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45816.749999999898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45816.749999999898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45816.791666666562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45816.791666666562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45816.833333333227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45816.833333333227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45816.874999999891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45816.874999999891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45816.916666666555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45816.916666666555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45816.958333333219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45816.958333333219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45816.999999999884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45816.999999999884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45817.041666666548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45817.041666666548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45817.083333333212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45817.083333333212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45817.124999999876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45817.124999999876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45817.166666666541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45817.166666666541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45817.208333333205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45817.208333333205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45817.249999999869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45817.249999999869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45817.291666666533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45817.291666666533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45817.333333333198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45817.333333333198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45817.374999999862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45817.374999999862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45817.416666666526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45817.416666666526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45817.45833333319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45817.45833333319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45817.499999999854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45817.499999999854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45817.541666666519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45817.541666666519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45817.583333333183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45817.583333333183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45817.624999999847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45817.624999999847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45817.666666666511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45817.666666666511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45817.708333333176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45817.708333333176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45817.74999999984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45817.74999999984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45817.791666666504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45817.791666666504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45817.833333333168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45817.833333333168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45817.874999999833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45817.874999999833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45817.916666666497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45817.916666666497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45817.958333333161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45817.958333333161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45817.999999999825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45817.999999999825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45818.04166666649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45818.04166666649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45818.083333333154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45818.083333333154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45818.124999999818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45818.124999999818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45818.166666666482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45818.166666666482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45818.208333333147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45818.208333333147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45818.249999999811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45818.249999999811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45818.291666666475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45818.291666666475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45818.333333333139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45818.333333333139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45818.374999999804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45818.374999999804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45818.416666666468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45818.416666666468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45818.458333333132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45818.458333333132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45818.499999999796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45818.499999999796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45818.541666666461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45818.541666666461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45818.583333333125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45818.583333333125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45818.624999999789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45818.624999999789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45818.666666666453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45818.666666666453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45818.708333333117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45818.708333333117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45818.749999999782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45818.749999999782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45818.791666666446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45818.791666666446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45818.83333333311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45818.83333333311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45818.874999999774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45818.874999999774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45818.916666666439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45818.916666666439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45818.958333333103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45818.958333333103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45818.999999999767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45818.999999999767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45819.041666666431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45819.041666666431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45819.083333333096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45819.083333333096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45819.12499999976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45819.12499999976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45819.166666666424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45819.166666666424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45819.208333333088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45819.208333333088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45819.249999999753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45819.249999999753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45819.291666666417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45819.291666666417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45819.333333333081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45819.333333333081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45819.374999999745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45819.374999999745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45819.41666666641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45819.41666666641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45819.458333333074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45819.458333333074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45819.499999999738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45819.499999999738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45819.541666666402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45819.541666666402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45819.583333333067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45819.583333333067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45819.624999999731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45819.624999999731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45819.666666666395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45819.666666666395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45819.708333333059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45819.708333333059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45819.749999999724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45819.749999999724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45819.791666666388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45819.791666666388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45819.833333333052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45819.833333333052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45819.874999999716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45819.874999999716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45819.91666666638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45819.91666666638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45819.958333333045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45819.958333333045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45819.999999999709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45819.999999999709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45820.041666666373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45820.041666666373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45820.083333333037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45820.083333333037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45820.124999999702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45820.124999999702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45820.166666666366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45820.166666666366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45820.20833333303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45820.20833333303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45820.249999999694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45820.249999999694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45820.291666666359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45820.291666666359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45820.333333333023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45820.333333333023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45820.374999999687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45820.374999999687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45820.416666666351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45820.416666666351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45820.458333333016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45820.458333333016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45820.49999999968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45820.49999999968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c r="A1269" s="531" t="s">
        <v>314</v>
      </c>
      <c r="B1269" s="487"/>
    </row>
    <row r="1270" spans="1: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c r="A1" s="28"/>
      <c r="B1" s="28"/>
      <c r="D1" s="5" t="s">
        <v>54</v>
      </c>
      <c r="K1" s="208"/>
      <c r="L1" s="535" t="s">
        <v>299</v>
      </c>
      <c r="M1" s="487"/>
      <c r="N1" s="487"/>
      <c r="O1" s="487"/>
      <c r="P1" s="487"/>
      <c r="Q1" s="487"/>
      <c r="R1" s="28"/>
      <c r="S1" s="5" t="s">
        <v>353</v>
      </c>
      <c r="T1" s="5" t="s">
        <v>175</v>
      </c>
      <c r="AB1" s="534" t="s">
        <v>77</v>
      </c>
      <c r="AC1" s="534"/>
      <c r="AF1" s="5" t="s">
        <v>33</v>
      </c>
    </row>
    <row r="2" spans="1:36" s="5" customFormat="1">
      <c r="A2" s="28"/>
      <c r="B2" s="28"/>
      <c r="K2" s="208"/>
      <c r="L2" s="209"/>
      <c r="M2" s="210"/>
      <c r="N2" s="45"/>
      <c r="O2" s="45"/>
      <c r="P2" s="45"/>
      <c r="Q2" s="57"/>
      <c r="R2" s="28"/>
    </row>
    <row r="3" spans="1:36" s="135" customFormat="1" ht="15" customHeight="1">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45815</v>
      </c>
      <c r="AB4" s="94">
        <f ca="1">TblMili[[#This Row],[Draftees]]</f>
        <v>300</v>
      </c>
      <c r="AC4" s="94">
        <f ca="1">TblProd[[#This Row],[Platinum]]</f>
        <v>120000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45815.041666666664</v>
      </c>
      <c r="AB5" s="94">
        <f ca="1">TblMili[[#This Row],[Draftees]]</f>
        <v>305</v>
      </c>
      <c r="AC5" s="94">
        <f ca="1">TblProd[[#This Row],[Platinum]]</f>
        <v>121266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45815.083333333328</v>
      </c>
      <c r="AB6" s="94">
        <f ca="1">TblMili[[#This Row],[Draftees]]</f>
        <v>310</v>
      </c>
      <c r="AC6" s="94">
        <f ca="1">TblProd[[#This Row],[Platinum]]</f>
        <v>122518</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45815.124999999993</v>
      </c>
      <c r="AB7" s="94">
        <f ca="1">TblMili[[#This Row],[Draftees]]</f>
        <v>315</v>
      </c>
      <c r="AC7" s="94">
        <f ca="1">TblProd[[#This Row],[Platinum]]</f>
        <v>123757</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45815.166666666657</v>
      </c>
      <c r="AB8" s="94">
        <f ca="1">TblMili[[#This Row],[Draftees]]</f>
        <v>320</v>
      </c>
      <c r="AC8" s="94">
        <f ca="1">TblProd[[#This Row],[Platinum]]</f>
        <v>124982</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45815.208333333321</v>
      </c>
      <c r="AB9" s="94">
        <f ca="1">TblMili[[#This Row],[Draftees]]</f>
        <v>324</v>
      </c>
      <c r="AC9" s="94">
        <f ca="1">TblProd[[#This Row],[Platinum]]</f>
        <v>126194</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45815.249999999985</v>
      </c>
      <c r="AB10" s="94">
        <f ca="1">TblMili[[#This Row],[Draftees]]</f>
        <v>328</v>
      </c>
      <c r="AC10" s="94">
        <f ca="1">TblProd[[#This Row],[Platinum]]</f>
        <v>127395</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45815.29166666665</v>
      </c>
      <c r="AB11" s="94">
        <f ca="1">TblMili[[#This Row],[Draftees]]</f>
        <v>332</v>
      </c>
      <c r="AC11" s="94">
        <f ca="1">TblProd[[#This Row],[Platinum]]</f>
        <v>128585</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45815.333333333314</v>
      </c>
      <c r="AB12" s="94">
        <f ca="1">TblMili[[#This Row],[Draftees]]</f>
        <v>336</v>
      </c>
      <c r="AC12" s="94">
        <f ca="1">TblProd[[#This Row],[Platinum]]</f>
        <v>129764</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45815.374999999978</v>
      </c>
      <c r="AB13" s="94">
        <f ca="1">TblMili[[#This Row],[Draftees]]</f>
        <v>340</v>
      </c>
      <c r="AC13" s="94">
        <f ca="1">TblProd[[#This Row],[Platinum]]</f>
        <v>130933</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45815.416666666642</v>
      </c>
      <c r="AB14" s="94">
        <f ca="1">TblMili[[#This Row],[Draftees]]</f>
        <v>344</v>
      </c>
      <c r="AC14" s="94">
        <f ca="1">TblProd[[#This Row],[Platinum]]</f>
        <v>132091</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45815.458333333307</v>
      </c>
      <c r="AB15" s="94">
        <f ca="1">TblMili[[#This Row],[Draftees]]</f>
        <v>348</v>
      </c>
      <c r="AC15" s="94">
        <f ca="1">TblProd[[#This Row],[Platinum]]</f>
        <v>133238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45815.499999999971</v>
      </c>
      <c r="AB16" s="94">
        <f ca="1">TblMili[[#This Row],[Draftees]]</f>
        <v>352</v>
      </c>
      <c r="AC16" s="94">
        <f ca="1">TblProd[[#This Row],[Platinum]]</f>
        <v>134374</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45815.541666666635</v>
      </c>
      <c r="AB17" s="94">
        <f ca="1">TblMili[[#This Row],[Draftees]]</f>
        <v>356</v>
      </c>
      <c r="AC17" s="94">
        <f ca="1">TblProd[[#This Row],[Platinum]]</f>
        <v>135499</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45815.583333333299</v>
      </c>
      <c r="AB18" s="94">
        <f ca="1">TblMili[[#This Row],[Draftees]]</f>
        <v>360</v>
      </c>
      <c r="AC18" s="94">
        <f ca="1">TblProd[[#This Row],[Platinum]]</f>
        <v>136614</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45815.624999999964</v>
      </c>
      <c r="AB19" s="94">
        <f ca="1">TblMili[[#This Row],[Draftees]]</f>
        <v>364</v>
      </c>
      <c r="AC19" s="94">
        <f ca="1">TblProd[[#This Row],[Platinum]]</f>
        <v>137718</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45815.666666666628</v>
      </c>
      <c r="AB20" s="94">
        <f ca="1">TblMili[[#This Row],[Draftees]]</f>
        <v>368</v>
      </c>
      <c r="AC20" s="94">
        <f ca="1">TblProd[[#This Row],[Platinum]]</f>
        <v>138811</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45815.708333333292</v>
      </c>
      <c r="AB21" s="94">
        <f ca="1">TblMili[[#This Row],[Draftees]]</f>
        <v>372</v>
      </c>
      <c r="AC21" s="94">
        <f ca="1">TblProd[[#This Row],[Platinum]]</f>
        <v>139893</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45815.749999999956</v>
      </c>
      <c r="AB22" s="94">
        <f ca="1">TblMili[[#This Row],[Draftees]]</f>
        <v>376</v>
      </c>
      <c r="AC22" s="94">
        <f ca="1">TblProd[[#This Row],[Platinum]]</f>
        <v>140964</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45815.791666666621</v>
      </c>
      <c r="AB23" s="94">
        <f ca="1">TblMili[[#This Row],[Draftees]]</f>
        <v>380</v>
      </c>
      <c r="AC23" s="94">
        <f ca="1">TblProd[[#This Row],[Platinum]]</f>
        <v>142025</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45815.833333333285</v>
      </c>
      <c r="AB24" s="94">
        <f ca="1">TblMili[[#This Row],[Draftees]]</f>
        <v>384</v>
      </c>
      <c r="AC24" s="94">
        <f ca="1">TblProd[[#This Row],[Platinum]]</f>
        <v>143075</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45815.874999999949</v>
      </c>
      <c r="AB25" s="94">
        <f ca="1">TblMili[[#This Row],[Draftees]]</f>
        <v>388</v>
      </c>
      <c r="AC25" s="94">
        <f ca="1">TblProd[[#This Row],[Platinum]]</f>
        <v>144114</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45815.916666666613</v>
      </c>
      <c r="AB26" s="94">
        <f ca="1">TblMili[[#This Row],[Draftees]]</f>
        <v>392</v>
      </c>
      <c r="AC26" s="94">
        <f ca="1">TblProd[[#This Row],[Platinum]]</f>
        <v>145142</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45815.958333333278</v>
      </c>
      <c r="AB27" s="94">
        <f ca="1">TblMili[[#This Row],[Draftees]]</f>
        <v>396</v>
      </c>
      <c r="AC27" s="94">
        <f ca="1">TblProd[[#This Row],[Platinum]]</f>
        <v>146159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45815.999999999942</v>
      </c>
      <c r="AB28" s="94">
        <f ca="1">TblMili[[#This Row],[Draftees]]</f>
        <v>400</v>
      </c>
      <c r="AC28" s="94">
        <f ca="1">TblProd[[#This Row],[Platinum]]</f>
        <v>147166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45816.041666666606</v>
      </c>
      <c r="AB29" s="94">
        <f ca="1">TblMili[[#This Row],[Draftees]]</f>
        <v>404</v>
      </c>
      <c r="AC29" s="94">
        <f ca="1">TblProd[[#This Row],[Platinum]]</f>
        <v>148162</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45816.08333333327</v>
      </c>
      <c r="AB30" s="94">
        <f ca="1">TblMili[[#This Row],[Draftees]]</f>
        <v>408</v>
      </c>
      <c r="AC30" s="94">
        <f ca="1">TblProd[[#This Row],[Platinum]]</f>
        <v>149147</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45816.124999999935</v>
      </c>
      <c r="AB31" s="94">
        <f ca="1">TblMili[[#This Row],[Draftees]]</f>
        <v>412</v>
      </c>
      <c r="AC31" s="94">
        <f ca="1">TblProd[[#This Row],[Platinum]]</f>
        <v>150121</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45816.166666666599</v>
      </c>
      <c r="AB32" s="94">
        <f ca="1">TblMili[[#This Row],[Draftees]]</f>
        <v>416</v>
      </c>
      <c r="AC32" s="94">
        <f ca="1">TblProd[[#This Row],[Platinum]]</f>
        <v>151084</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45816.208333333263</v>
      </c>
      <c r="AB33" s="94">
        <f ca="1">TblMili[[#This Row],[Draftees]]</f>
        <v>420</v>
      </c>
      <c r="AC33" s="94">
        <f ca="1">TblProd[[#This Row],[Platinum]]</f>
        <v>152037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45816.249999999927</v>
      </c>
      <c r="AB34" s="94">
        <f ca="1">TblMili[[#This Row],[Draftees]]</f>
        <v>423</v>
      </c>
      <c r="AC34" s="94">
        <f ca="1">TblProd[[#This Row],[Platinum]]</f>
        <v>152979</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45816.291666666591</v>
      </c>
      <c r="AB35" s="94">
        <f ca="1">TblMili[[#This Row],[Draftees]]</f>
        <v>426</v>
      </c>
      <c r="AC35" s="94">
        <f ca="1">TblProd[[#This Row],[Platinum]]</f>
        <v>153913</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45816.333333333256</v>
      </c>
      <c r="AB36" s="94">
        <f ca="1">TblMili[[#This Row],[Draftees]]</f>
        <v>429</v>
      </c>
      <c r="AC36" s="94">
        <f ca="1">TblProd[[#This Row],[Platinum]]</f>
        <v>154839</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45816.37499999992</v>
      </c>
      <c r="AB37" s="94">
        <f ca="1">TblMili[[#This Row],[Draftees]]</f>
        <v>432</v>
      </c>
      <c r="AC37" s="94">
        <f ca="1">TblProd[[#This Row],[Platinum]]</f>
        <v>155757</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45816.416666666584</v>
      </c>
      <c r="AB38" s="94">
        <f ca="1">TblMili[[#This Row],[Draftees]]</f>
        <v>435</v>
      </c>
      <c r="AC38" s="94">
        <f ca="1">TblProd[[#This Row],[Platinum]]</f>
        <v>156666</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45816.458333333248</v>
      </c>
      <c r="AB39" s="94">
        <f ca="1">TblMili[[#This Row],[Draftees]]</f>
        <v>438</v>
      </c>
      <c r="AC39" s="94">
        <f ca="1">TblProd[[#This Row],[Platinum]]</f>
        <v>157567</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ht="12.75" customHeight="1">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45816.499999999913</v>
      </c>
      <c r="AB40" s="94">
        <f ca="1">TblMili[[#This Row],[Draftees]]</f>
        <v>441</v>
      </c>
      <c r="AC40" s="94">
        <f ca="1">TblProd[[#This Row],[Platinum]]</f>
        <v>158460</v>
      </c>
      <c r="AD40" s="215"/>
      <c r="AE40" s="45">
        <f ca="1">TblExplore[[#This Row],[Land]]-TblExplore[[#This Row],[Land Bonus]]*20</f>
        <v>50</v>
      </c>
      <c r="AF40" s="94">
        <f ca="1">ROUND(MAX(0.6*TblExplore[[#This Row],[Land-DB]]^1.299,850)*(1+ tech_2_6*Techs!AC40 + tech_2_9*Techs!AF40 + tech_3_7*Techs!AN40 + Overview!$I$33),0)</f>
        <v>850</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147</v>
      </c>
    </row>
    <row r="41" spans="1:36">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45816.541666666577</v>
      </c>
      <c r="AB41" s="94">
        <f ca="1">TblMili[[#This Row],[Draftees]]</f>
        <v>444</v>
      </c>
      <c r="AC41" s="94">
        <f ca="1">TblProd[[#This Row],[Platinum]]</f>
        <v>159345</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45816.583333333241</v>
      </c>
      <c r="AB42" s="94">
        <f ca="1">TblMili[[#This Row],[Draftees]]</f>
        <v>447</v>
      </c>
      <c r="AC42" s="94">
        <f ca="1">TblProd[[#This Row],[Platinum]]</f>
        <v>160222</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45816.624999999905</v>
      </c>
      <c r="AB43" s="94">
        <f ca="1">TblMili[[#This Row],[Draftees]]</f>
        <v>450</v>
      </c>
      <c r="AC43" s="94">
        <f ca="1">TblProd[[#This Row],[Platinum]]</f>
        <v>161091</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45816.66666666657</v>
      </c>
      <c r="AB44" s="94">
        <f ca="1">TblMili[[#This Row],[Draftees]]</f>
        <v>453</v>
      </c>
      <c r="AC44" s="94">
        <f ca="1">TblProd[[#This Row],[Platinum]]</f>
        <v>161952</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45816.708333333234</v>
      </c>
      <c r="AB45" s="94">
        <f ca="1">TblMili[[#This Row],[Draftees]]</f>
        <v>456</v>
      </c>
      <c r="AC45" s="94">
        <f ca="1">TblProd[[#This Row],[Platinum]]</f>
        <v>162805</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45816.749999999898</v>
      </c>
      <c r="AB46" s="94">
        <f ca="1">TblMili[[#This Row],[Draftees]]</f>
        <v>459</v>
      </c>
      <c r="AC46" s="94">
        <f ca="1">TblProd[[#This Row],[Platinum]]</f>
        <v>163650</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45816.791666666562</v>
      </c>
      <c r="AB47" s="94">
        <f ca="1">TblMili[[#This Row],[Draftees]]</f>
        <v>462</v>
      </c>
      <c r="AC47" s="94">
        <f ca="1">TblProd[[#This Row],[Platinum]]</f>
        <v>164487</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45816.833333333227</v>
      </c>
      <c r="AB48" s="94">
        <f ca="1">TblMili[[#This Row],[Draftees]]</f>
        <v>465</v>
      </c>
      <c r="AC48" s="94">
        <f ca="1">TblProd[[#This Row],[Platinum]]</f>
        <v>165315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45816.874999999891</v>
      </c>
      <c r="AB49" s="94">
        <f ca="1">TblMili[[#This Row],[Draftees]]</f>
        <v>468</v>
      </c>
      <c r="AC49" s="94">
        <f ca="1">TblProd[[#This Row],[Platinum]]</f>
        <v>166135</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45816.916666666555</v>
      </c>
      <c r="AB50" s="94">
        <f ca="1">TblMili[[#This Row],[Draftees]]</f>
        <v>471</v>
      </c>
      <c r="AC50" s="94">
        <f ca="1">TblProd[[#This Row],[Platinum]]</f>
        <v>166947</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45816.958333333219</v>
      </c>
      <c r="AB51" s="94">
        <f ca="1">TblMili[[#This Row],[Draftees]]</f>
        <v>474</v>
      </c>
      <c r="AC51" s="94">
        <f ca="1">TblProd[[#This Row],[Platinum]]</f>
        <v>167751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s="5" customFormat="1">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45816.999999999884</v>
      </c>
      <c r="AB52" s="35">
        <f ca="1">TblMili[[#This Row],[Draftees]]</f>
        <v>477</v>
      </c>
      <c r="AC52" s="35">
        <f ca="1">TblProd[[#This Row],[Platinum]]</f>
        <v>168547</v>
      </c>
      <c r="AD52" s="231"/>
      <c r="AE52" s="5">
        <f ca="1">TblExplore[[#This Row],[Land]]-TblExplore[[#This Row],[Land Bonus]]*20</f>
        <v>50</v>
      </c>
      <c r="AF52" s="35">
        <f ca="1">ROUND(MAX(0.6*TblExplore[[#This Row],[Land-DB]]^1.299,850)*(1+ tech_2_6*Techs!AC52 + tech_2_9*Techs!AF52 + tech_3_7*Techs!AN52 + Overview!$I$33),0)</f>
        <v>850</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159</v>
      </c>
    </row>
    <row r="53" spans="1:36">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45817.041666666548</v>
      </c>
      <c r="AB53" s="94">
        <f ca="1">TblMili[[#This Row],[Draftees]]</f>
        <v>480</v>
      </c>
      <c r="AC53" s="94">
        <f ca="1">TblProd[[#This Row],[Platinum]]</f>
        <v>169335</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45817.083333333212</v>
      </c>
      <c r="AB54" s="94">
        <f ca="1">TblMili[[#This Row],[Draftees]]</f>
        <v>483</v>
      </c>
      <c r="AC54" s="94">
        <f ca="1">TblProd[[#This Row],[Platinum]]</f>
        <v>170115</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45817.124999999876</v>
      </c>
      <c r="AB55" s="94">
        <f ca="1">TblMili[[#This Row],[Draftees]]</f>
        <v>486</v>
      </c>
      <c r="AC55" s="94">
        <f ca="1">TblProd[[#This Row],[Platinum]]</f>
        <v>170887</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45817.166666666541</v>
      </c>
      <c r="AB56" s="94">
        <f ca="1">TblMili[[#This Row],[Draftees]]</f>
        <v>489</v>
      </c>
      <c r="AC56" s="94">
        <f ca="1">TblProd[[#This Row],[Platinum]]</f>
        <v>171651</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45817.208333333205</v>
      </c>
      <c r="AB57" s="94">
        <f ca="1">TblMili[[#This Row],[Draftees]]</f>
        <v>492</v>
      </c>
      <c r="AC57" s="94">
        <f ca="1">TblProd[[#This Row],[Platinum]]</f>
        <v>172407</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45817.249999999869</v>
      </c>
      <c r="AB58" s="94">
        <f ca="1">TblMili[[#This Row],[Draftees]]</f>
        <v>495</v>
      </c>
      <c r="AC58" s="94">
        <f ca="1">TblProd[[#This Row],[Platinum]]</f>
        <v>173154</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45817.291666666533</v>
      </c>
      <c r="AB59" s="94">
        <f ca="1">TblMili[[#This Row],[Draftees]]</f>
        <v>498</v>
      </c>
      <c r="AC59" s="94">
        <f ca="1">TblProd[[#This Row],[Platinum]]</f>
        <v>173893</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45817.333333333198</v>
      </c>
      <c r="AB60" s="94">
        <f ca="1">TblMili[[#This Row],[Draftees]]</f>
        <v>501</v>
      </c>
      <c r="AC60" s="94">
        <f ca="1">TblProd[[#This Row],[Platinum]]</f>
        <v>174624</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45817.374999999862</v>
      </c>
      <c r="AB61" s="94">
        <f ca="1">TblMili[[#This Row],[Draftees]]</f>
        <v>504</v>
      </c>
      <c r="AC61" s="94">
        <f ca="1">TblProd[[#This Row],[Platinum]]</f>
        <v>175347</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45817.416666666526</v>
      </c>
      <c r="AB62" s="94">
        <f ca="1">TblMili[[#This Row],[Draftees]]</f>
        <v>507</v>
      </c>
      <c r="AC62" s="94">
        <f ca="1">TblProd[[#This Row],[Platinum]]</f>
        <v>176062</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45817.45833333319</v>
      </c>
      <c r="AB63" s="94">
        <f ca="1">TblMili[[#This Row],[Draftees]]</f>
        <v>510</v>
      </c>
      <c r="AC63" s="94">
        <f ca="1">TblProd[[#This Row],[Platinum]]</f>
        <v>176769</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45817.499999999854</v>
      </c>
      <c r="AB64" s="94">
        <f ca="1">TblMili[[#This Row],[Draftees]]</f>
        <v>513</v>
      </c>
      <c r="AC64" s="94">
        <f ca="1">TblProd[[#This Row],[Platinum]]</f>
        <v>177468</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45817.541666666519</v>
      </c>
      <c r="AB65" s="94">
        <f ca="1">TblMili[[#This Row],[Draftees]]</f>
        <v>516</v>
      </c>
      <c r="AC65" s="94">
        <f ca="1">TblProd[[#This Row],[Platinum]]</f>
        <v>178159</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45817.583333333183</v>
      </c>
      <c r="AB66" s="94">
        <f ca="1">TblMili[[#This Row],[Draftees]]</f>
        <v>519</v>
      </c>
      <c r="AC66" s="94">
        <f ca="1">TblProd[[#This Row],[Platinum]]</f>
        <v>178842</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45817.624999999847</v>
      </c>
      <c r="AB67" s="94">
        <f ca="1">TblMili[[#This Row],[Draftees]]</f>
        <v>522</v>
      </c>
      <c r="AC67" s="94">
        <f ca="1">TblProd[[#This Row],[Platinum]]</f>
        <v>179517</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45817.666666666511</v>
      </c>
      <c r="AB68" s="94">
        <f ca="1">TblMili[[#This Row],[Draftees]]</f>
        <v>524</v>
      </c>
      <c r="AC68" s="94">
        <f ca="1">TblProd[[#This Row],[Platinum]]</f>
        <v>180183</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45817.708333333176</v>
      </c>
      <c r="AB69" s="94">
        <f ca="1">TblMili[[#This Row],[Draftees]]</f>
        <v>526</v>
      </c>
      <c r="AC69" s="94">
        <f ca="1">TblProd[[#This Row],[Platinum]]</f>
        <v>180844</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45817.74999999984</v>
      </c>
      <c r="AB70" s="94">
        <f ca="1">TblMili[[#This Row],[Draftees]]</f>
        <v>528</v>
      </c>
      <c r="AC70" s="94">
        <f ca="1">TblProd[[#This Row],[Platinum]]</f>
        <v>181500</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45817.791666666504</v>
      </c>
      <c r="AB71" s="94">
        <f ca="1">TblMili[[#This Row],[Draftees]]</f>
        <v>530</v>
      </c>
      <c r="AC71" s="94">
        <f ca="1">TblProd[[#This Row],[Platinum]]</f>
        <v>182150</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45817.833333333168</v>
      </c>
      <c r="AB72" s="94">
        <f ca="1">TblMili[[#This Row],[Draftees]]</f>
        <v>532</v>
      </c>
      <c r="AC72" s="94">
        <f ca="1">TblProd[[#This Row],[Platinum]]</f>
        <v>182795</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45817.874999999833</v>
      </c>
      <c r="AB73" s="94">
        <f ca="1">TblMili[[#This Row],[Draftees]]</f>
        <v>534</v>
      </c>
      <c r="AC73" s="94">
        <f ca="1">TblProd[[#This Row],[Platinum]]</f>
        <v>183434</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45817.916666666497</v>
      </c>
      <c r="AB74" s="94">
        <f ca="1">TblMili[[#This Row],[Draftees]]</f>
        <v>536</v>
      </c>
      <c r="AC74" s="94">
        <f ca="1">TblProd[[#This Row],[Platinum]]</f>
        <v>184068</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45817.958333333161</v>
      </c>
      <c r="AB75" s="94">
        <f ca="1">TblMili[[#This Row],[Draftees]]</f>
        <v>538</v>
      </c>
      <c r="AC75" s="94">
        <f ca="1">TblProd[[#This Row],[Platinum]]</f>
        <v>184697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45817.999999999825</v>
      </c>
      <c r="AB76" s="430">
        <f ca="1">TblMili[[#This Row],[Draftees]]</f>
        <v>540</v>
      </c>
      <c r="AC76" s="430">
        <f ca="1">TblProd[[#This Row],[Platinum]]</f>
        <v>185320</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45818.04166666649</v>
      </c>
      <c r="AB77" s="94">
        <f ca="1">TblMili[[#This Row],[Draftees]]</f>
        <v>542</v>
      </c>
      <c r="AC77" s="94">
        <f ca="1">TblProd[[#This Row],[Platinum]]</f>
        <v>185938</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45818.083333333154</v>
      </c>
      <c r="AB78" s="94">
        <f ca="1">TblMili[[#This Row],[Draftees]]</f>
        <v>544</v>
      </c>
      <c r="AC78" s="94">
        <f ca="1">TblProd[[#This Row],[Platinum]]</f>
        <v>186550</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45818.124999999818</v>
      </c>
      <c r="AB79" s="94">
        <f ca="1">TblMili[[#This Row],[Draftees]]</f>
        <v>546</v>
      </c>
      <c r="AC79" s="94">
        <f ca="1">TblProd[[#This Row],[Platinum]]</f>
        <v>187157</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45818.166666666482</v>
      </c>
      <c r="AB80" s="94">
        <f ca="1">TblMili[[#This Row],[Draftees]]</f>
        <v>548</v>
      </c>
      <c r="AC80" s="94">
        <f ca="1">TblProd[[#This Row],[Platinum]]</f>
        <v>187759</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45818.208333333147</v>
      </c>
      <c r="AB81" s="94">
        <f ca="1">TblMili[[#This Row],[Draftees]]</f>
        <v>550</v>
      </c>
      <c r="AC81" s="94">
        <f ca="1">TblProd[[#This Row],[Platinum]]</f>
        <v>188355</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45818.249999999811</v>
      </c>
      <c r="AB82" s="94">
        <f ca="1">TblMili[[#This Row],[Draftees]]</f>
        <v>552</v>
      </c>
      <c r="AC82" s="94">
        <f ca="1">TblProd[[#This Row],[Platinum]]</f>
        <v>188946</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45818.291666666475</v>
      </c>
      <c r="AB83" s="94">
        <f ca="1">TblMili[[#This Row],[Draftees]]</f>
        <v>554</v>
      </c>
      <c r="AC83" s="94">
        <f ca="1">TblProd[[#This Row],[Platinum]]</f>
        <v>189531</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45818.333333333139</v>
      </c>
      <c r="AB84" s="94">
        <f ca="1">TblMili[[#This Row],[Draftees]]</f>
        <v>556</v>
      </c>
      <c r="AC84" s="94">
        <f ca="1">TblProd[[#This Row],[Platinum]]</f>
        <v>190111</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45818.374999999804</v>
      </c>
      <c r="AB85" s="94">
        <f ca="1">TblMili[[#This Row],[Draftees]]</f>
        <v>558</v>
      </c>
      <c r="AC85" s="94">
        <f ca="1">TblProd[[#This Row],[Platinum]]</f>
        <v>190686</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45818.416666666468</v>
      </c>
      <c r="AB86" s="94">
        <f ca="1">TblMili[[#This Row],[Draftees]]</f>
        <v>560</v>
      </c>
      <c r="AC86" s="94">
        <f ca="1">TblProd[[#This Row],[Platinum]]</f>
        <v>191255</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45818.458333333132</v>
      </c>
      <c r="AB87" s="94">
        <f ca="1">TblMili[[#This Row],[Draftees]]</f>
        <v>562</v>
      </c>
      <c r="AC87" s="94">
        <f ca="1">TblProd[[#This Row],[Platinum]]</f>
        <v>191819</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45818.499999999796</v>
      </c>
      <c r="AB88" s="94">
        <f ca="1">TblMili[[#This Row],[Draftees]]</f>
        <v>564</v>
      </c>
      <c r="AC88" s="94">
        <f ca="1">TblProd[[#This Row],[Platinum]]</f>
        <v>192377</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45818.541666666461</v>
      </c>
      <c r="AB89" s="94">
        <f ca="1">TblMili[[#This Row],[Draftees]]</f>
        <v>566</v>
      </c>
      <c r="AC89" s="94">
        <f ca="1">TblProd[[#This Row],[Platinum]]</f>
        <v>192930</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45818.583333333125</v>
      </c>
      <c r="AB90" s="94">
        <f ca="1">TblMili[[#This Row],[Draftees]]</f>
        <v>568</v>
      </c>
      <c r="AC90" s="94">
        <f ca="1">TblProd[[#This Row],[Platinum]]</f>
        <v>193478</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45818.624999999789</v>
      </c>
      <c r="AB91" s="94">
        <f ca="1">TblMili[[#This Row],[Draftees]]</f>
        <v>570</v>
      </c>
      <c r="AC91" s="94">
        <f ca="1">TblProd[[#This Row],[Platinum]]</f>
        <v>194020</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45818.666666666453</v>
      </c>
      <c r="AB92" s="94">
        <f ca="1">TblMili[[#This Row],[Draftees]]</f>
        <v>572</v>
      </c>
      <c r="AC92" s="94">
        <f ca="1">TblProd[[#This Row],[Platinum]]</f>
        <v>194557</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45818.708333333117</v>
      </c>
      <c r="AB93" s="94">
        <f ca="1">TblMili[[#This Row],[Draftees]]</f>
        <v>574</v>
      </c>
      <c r="AC93" s="94">
        <f ca="1">TblProd[[#This Row],[Platinum]]</f>
        <v>195088</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45818.749999999782</v>
      </c>
      <c r="AB94" s="94">
        <f ca="1">TblMili[[#This Row],[Draftees]]</f>
        <v>576</v>
      </c>
      <c r="AC94" s="94">
        <f ca="1">TblProd[[#This Row],[Platinum]]</f>
        <v>195614</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45818.791666666446</v>
      </c>
      <c r="AB95" s="94">
        <f ca="1">TblMili[[#This Row],[Draftees]]</f>
        <v>578</v>
      </c>
      <c r="AC95" s="94">
        <f ca="1">TblProd[[#This Row],[Platinum]]</f>
        <v>196135</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45818.83333333311</v>
      </c>
      <c r="AB96" s="94">
        <f ca="1">TblMili[[#This Row],[Draftees]]</f>
        <v>580</v>
      </c>
      <c r="AC96" s="94">
        <f ca="1">TblProd[[#This Row],[Platinum]]</f>
        <v>196650</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45818.874999999774</v>
      </c>
      <c r="AB97" s="94">
        <f ca="1">TblMili[[#This Row],[Draftees]]</f>
        <v>582</v>
      </c>
      <c r="AC97" s="94">
        <f ca="1">TblProd[[#This Row],[Platinum]]</f>
        <v>197160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45818.916666666439</v>
      </c>
      <c r="AB98" s="94">
        <f ca="1">TblMili[[#This Row],[Draftees]]</f>
        <v>584</v>
      </c>
      <c r="AC98" s="94">
        <f ca="1">TblProd[[#This Row],[Platinum]]</f>
        <v>197664</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45818.958333333103</v>
      </c>
      <c r="AB99" s="94">
        <f ca="1">TblMili[[#This Row],[Draftees]]</f>
        <v>586</v>
      </c>
      <c r="AC99" s="94">
        <f ca="1">TblProd[[#This Row],[Platinum]]</f>
        <v>198163</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45818.999999999767</v>
      </c>
      <c r="AB100" s="94">
        <f ca="1">TblMili[[#This Row],[Draftees]]</f>
        <v>588</v>
      </c>
      <c r="AC100" s="94">
        <f ca="1">TblProd[[#This Row],[Platinum]]</f>
        <v>198657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45819.041666666431</v>
      </c>
      <c r="AB101" s="94">
        <f ca="1">TblMili[[#This Row],[Draftees]]</f>
        <v>590</v>
      </c>
      <c r="AC101" s="94">
        <f ca="1">TblProd[[#This Row],[Platinum]]</f>
        <v>199145</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45819.083333333096</v>
      </c>
      <c r="AB102" s="94">
        <f ca="1">TblMili[[#This Row],[Draftees]]</f>
        <v>592</v>
      </c>
      <c r="AC102" s="94">
        <f ca="1">TblProd[[#This Row],[Platinum]]</f>
        <v>199628</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45819.12499999976</v>
      </c>
      <c r="AB103" s="94">
        <f ca="1">TblMili[[#This Row],[Draftees]]</f>
        <v>594</v>
      </c>
      <c r="AC103" s="94">
        <f ca="1">TblProd[[#This Row],[Platinum]]</f>
        <v>200105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45819.166666666424</v>
      </c>
      <c r="AB104" s="94">
        <f ca="1">TblMili[[#This Row],[Draftees]]</f>
        <v>596</v>
      </c>
      <c r="AC104" s="94">
        <f ca="1">TblProd[[#This Row],[Platinum]]</f>
        <v>200577</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45819.208333333088</v>
      </c>
      <c r="AB105" s="94">
        <f ca="1">TblMili[[#This Row],[Draftees]]</f>
        <v>598</v>
      </c>
      <c r="AC105" s="94">
        <f ca="1">TblProd[[#This Row],[Platinum]]</f>
        <v>201044</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45819.249999999753</v>
      </c>
      <c r="AB106" s="94">
        <f ca="1">TblMili[[#This Row],[Draftees]]</f>
        <v>600</v>
      </c>
      <c r="AC106" s="94">
        <f ca="1">TblProd[[#This Row],[Platinum]]</f>
        <v>201505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45819.291666666417</v>
      </c>
      <c r="AB107" s="94">
        <f ca="1">TblMili[[#This Row],[Draftees]]</f>
        <v>602</v>
      </c>
      <c r="AC107" s="94">
        <f ca="1">TblProd[[#This Row],[Platinum]]</f>
        <v>201961</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45819.333333333081</v>
      </c>
      <c r="AB108" s="94">
        <f ca="1">TblMili[[#This Row],[Draftees]]</f>
        <v>604</v>
      </c>
      <c r="AC108" s="94">
        <f ca="1">TblProd[[#This Row],[Platinum]]</f>
        <v>202411</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45819.374999999745</v>
      </c>
      <c r="AB109" s="94">
        <f ca="1">TblMili[[#This Row],[Draftees]]</f>
        <v>606</v>
      </c>
      <c r="AC109" s="94">
        <f ca="1">TblProd[[#This Row],[Platinum]]</f>
        <v>202856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45819.41666666641</v>
      </c>
      <c r="AB110" s="94">
        <f ca="1">TblMili[[#This Row],[Draftees]]</f>
        <v>608</v>
      </c>
      <c r="AC110" s="94">
        <f ca="1">TblProd[[#This Row],[Platinum]]</f>
        <v>203296</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45819.458333333074</v>
      </c>
      <c r="AB111" s="94">
        <f ca="1">TblMili[[#This Row],[Draftees]]</f>
        <v>610</v>
      </c>
      <c r="AC111" s="94">
        <f ca="1">TblProd[[#This Row],[Platinum]]</f>
        <v>203730</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45819.499999999738</v>
      </c>
      <c r="AB112" s="94">
        <f ca="1">TblMili[[#This Row],[Draftees]]</f>
        <v>612</v>
      </c>
      <c r="AC112" s="94">
        <f ca="1">TblProd[[#This Row],[Platinum]]</f>
        <v>204159</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45819.541666666402</v>
      </c>
      <c r="AB113" s="94">
        <f ca="1">TblMili[[#This Row],[Draftees]]</f>
        <v>614</v>
      </c>
      <c r="AC113" s="94">
        <f ca="1">TblProd[[#This Row],[Platinum]]</f>
        <v>204582</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45819.583333333067</v>
      </c>
      <c r="AB114" s="94">
        <f ca="1">TblMili[[#This Row],[Draftees]]</f>
        <v>616</v>
      </c>
      <c r="AC114" s="94">
        <f ca="1">TblProd[[#This Row],[Platinum]]</f>
        <v>205000</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45819.624999999731</v>
      </c>
      <c r="AB115" s="94">
        <f ca="1">TblMili[[#This Row],[Draftees]]</f>
        <v>618</v>
      </c>
      <c r="AC115" s="94">
        <f ca="1">TblProd[[#This Row],[Platinum]]</f>
        <v>205413</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45819.666666666395</v>
      </c>
      <c r="AB116" s="94">
        <f ca="1">TblMili[[#This Row],[Draftees]]</f>
        <v>620</v>
      </c>
      <c r="AC116" s="94">
        <f ca="1">TblProd[[#This Row],[Platinum]]</f>
        <v>205820</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45819.708333333059</v>
      </c>
      <c r="AB117" s="94">
        <f ca="1">TblMili[[#This Row],[Draftees]]</f>
        <v>621</v>
      </c>
      <c r="AC117" s="94">
        <f ca="1">TblProd[[#This Row],[Platinum]]</f>
        <v>206222</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45819.749999999724</v>
      </c>
      <c r="AB118" s="94">
        <f ca="1">TblMili[[#This Row],[Draftees]]</f>
        <v>622</v>
      </c>
      <c r="AC118" s="94">
        <f ca="1">TblProd[[#This Row],[Platinum]]</f>
        <v>206621</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45819.791666666388</v>
      </c>
      <c r="AB119" s="94">
        <f ca="1">TblMili[[#This Row],[Draftees]]</f>
        <v>623</v>
      </c>
      <c r="AC119" s="94">
        <f ca="1">TblProd[[#This Row],[Platinum]]</f>
        <v>207017</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45819.833333333052</v>
      </c>
      <c r="AB120" s="94">
        <f ca="1">TblMili[[#This Row],[Draftees]]</f>
        <v>624</v>
      </c>
      <c r="AC120" s="94">
        <f ca="1">TblProd[[#This Row],[Platinum]]</f>
        <v>207411</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45819.874999999716</v>
      </c>
      <c r="AB121" s="94">
        <f ca="1">TblMili[[#This Row],[Draftees]]</f>
        <v>625</v>
      </c>
      <c r="AC121" s="94">
        <f ca="1">TblProd[[#This Row],[Platinum]]</f>
        <v>207802</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45819.91666666638</v>
      </c>
      <c r="AB122" s="94">
        <f ca="1">TblMili[[#This Row],[Draftees]]</f>
        <v>626</v>
      </c>
      <c r="AC122" s="94">
        <f ca="1">TblProd[[#This Row],[Platinum]]</f>
        <v>208190</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45819.958333333045</v>
      </c>
      <c r="AB123" s="94">
        <f ca="1">TblMili[[#This Row],[Draftees]]</f>
        <v>627</v>
      </c>
      <c r="AC123" s="94">
        <f ca="1">TblProd[[#This Row],[Platinum]]</f>
        <v>208576</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45819.999999999709</v>
      </c>
      <c r="AB124" s="94">
        <f ca="1">TblMili[[#This Row],[Draftees]]</f>
        <v>628</v>
      </c>
      <c r="AC124" s="94">
        <f ca="1">TblProd[[#This Row],[Platinum]]</f>
        <v>208959</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45820.041666666373</v>
      </c>
      <c r="AB125" s="94">
        <f ca="1">TblMili[[#This Row],[Draftees]]</f>
        <v>629</v>
      </c>
      <c r="AC125" s="94">
        <f ca="1">TblProd[[#This Row],[Platinum]]</f>
        <v>209339</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45820.083333333037</v>
      </c>
      <c r="AB126" s="94">
        <f ca="1">TblMili[[#This Row],[Draftees]]</f>
        <v>630</v>
      </c>
      <c r="AC126" s="94">
        <f ca="1">TblProd[[#This Row],[Platinum]]</f>
        <v>209717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45820.124999999702</v>
      </c>
      <c r="AB127" s="94">
        <f ca="1">TblMili[[#This Row],[Draftees]]</f>
        <v>631</v>
      </c>
      <c r="AC127" s="94">
        <f ca="1">TblProd[[#This Row],[Platinum]]</f>
        <v>210092</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45820.166666666366</v>
      </c>
      <c r="AB128" s="94">
        <f ca="1">TblMili[[#This Row],[Draftees]]</f>
        <v>632</v>
      </c>
      <c r="AC128" s="94">
        <f ca="1">TblProd[[#This Row],[Platinum]]</f>
        <v>210464</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45820.20833333303</v>
      </c>
      <c r="AB129" s="94">
        <f ca="1">TblMili[[#This Row],[Draftees]]</f>
        <v>633</v>
      </c>
      <c r="AC129" s="94">
        <f ca="1">TblProd[[#This Row],[Platinum]]</f>
        <v>210833</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45820.249999999694</v>
      </c>
      <c r="AB130" s="94">
        <f ca="1">TblMili[[#This Row],[Draftees]]</f>
        <v>634</v>
      </c>
      <c r="AC130" s="94">
        <f ca="1">TblProd[[#This Row],[Platinum]]</f>
        <v>211200</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45820.291666666359</v>
      </c>
      <c r="AB131" s="94">
        <f ca="1">TblMili[[#This Row],[Draftees]]</f>
        <v>635</v>
      </c>
      <c r="AC131" s="94">
        <f ca="1">TblProd[[#This Row],[Platinum]]</f>
        <v>211564</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45820.333333333023</v>
      </c>
      <c r="AB132" s="94">
        <f ca="1">TblMili[[#This Row],[Draftees]]</f>
        <v>636</v>
      </c>
      <c r="AC132" s="94">
        <f ca="1">TblProd[[#This Row],[Platinum]]</f>
        <v>211925</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45820.374999999687</v>
      </c>
      <c r="AB133" s="94">
        <f ca="1">TblMili[[#This Row],[Draftees]]</f>
        <v>637</v>
      </c>
      <c r="AC133" s="94">
        <f ca="1">TblProd[[#This Row],[Platinum]]</f>
        <v>212284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45820.416666666351</v>
      </c>
      <c r="AB134" s="94">
        <f ca="1">TblMili[[#This Row],[Draftees]]</f>
        <v>638</v>
      </c>
      <c r="AC134" s="94">
        <f ca="1">TblProd[[#This Row],[Platinum]]</f>
        <v>212640</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45820.458333333016</v>
      </c>
      <c r="AB135" s="94">
        <f ca="1">TblMili[[#This Row],[Draftees]]</f>
        <v>639</v>
      </c>
      <c r="AC135" s="94">
        <f ca="1">TblProd[[#This Row],[Platinum]]</f>
        <v>212993</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45820.49999999968</v>
      </c>
      <c r="AB136" s="94">
        <f ca="1">TblMili[[#This Row],[Draftees]]</f>
        <v>640</v>
      </c>
      <c r="AC136" s="94">
        <f ca="1">TblProd[[#This Row],[Platinum]]</f>
        <v>213344</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c r="B1269" s="531" t="s">
        <v>314</v>
      </c>
      <c r="C1269" s="531"/>
      <c r="L1269" s="234"/>
      <c r="M1269" s="234"/>
    </row>
    <row r="1270" spans="2:13">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91" priority="19" stopIfTrue="1">
      <formula>$M26&lt;$M17</formula>
    </cfRule>
    <cfRule type="expression" dxfId="490" priority="20" stopIfTrue="1">
      <formula>$M17&lt;$M26</formula>
    </cfRule>
  </conditionalFormatting>
  <conditionalFormatting sqref="C1270 D1269:AJ1270 A1269:B1270">
    <cfRule type="expression" dxfId="489" priority="17" stopIfTrue="1">
      <formula>$B$1270&gt;144</formula>
    </cfRule>
  </conditionalFormatting>
  <conditionalFormatting sqref="A4:J136 N4:AJ12 N49:AJ136 N41:S48 U41:AJ48 N16:AJ23 N13:V15 X13:AJ15 N27:AJ40 N24:V26 X24:AJ26">
    <cfRule type="expression" dxfId="488" priority="7" stopIfTrue="1">
      <formula>ROW()-3=$B$1270</formula>
    </cfRule>
  </conditionalFormatting>
  <conditionalFormatting sqref="D4:J136">
    <cfRule type="expression" dxfId="487" priority="8" stopIfTrue="1">
      <formula>OR(ROW()-3=$B$1270,D4&lt;0)</formula>
    </cfRule>
  </conditionalFormatting>
  <conditionalFormatting sqref="A1:XFD3">
    <cfRule type="expression" dxfId="486" priority="22" stopIfTrue="1">
      <formula>$B$1270&lt;0</formula>
    </cfRule>
  </conditionalFormatting>
  <conditionalFormatting sqref="A4:AJ12 A41:S48 U41:AJ48 A16:AJ23 A13:V15 X13:AJ15 A27:AJ40 A24:V26 X24:AJ26 A49:AJ136">
    <cfRule type="expression" dxfId="485" priority="9">
      <formula>$A4=49</formula>
    </cfRule>
    <cfRule type="expression" dxfId="484" priority="16">
      <formula>ROUND(($A4-1)/12,0)=INT($A4-1)/12</formula>
    </cfRule>
  </conditionalFormatting>
  <conditionalFormatting sqref="W13:W15">
    <cfRule type="expression" dxfId="483" priority="4" stopIfTrue="1">
      <formula>ROW()-3=$A$1270</formula>
    </cfRule>
    <cfRule type="expression" dxfId="482" priority="5">
      <formula>$A13=49</formula>
    </cfRule>
    <cfRule type="expression" dxfId="481" priority="6">
      <formula>ROUND(($A13-1)/12,0)=INT($A13-1)/12</formula>
    </cfRule>
  </conditionalFormatting>
  <conditionalFormatting sqref="W24:W26">
    <cfRule type="expression" dxfId="480" priority="1" stopIfTrue="1">
      <formula>ROW()-3=$B$1270</formula>
    </cfRule>
  </conditionalFormatting>
  <conditionalFormatting sqref="W24:W26">
    <cfRule type="expression" dxfId="479" priority="2">
      <formula>$A24=49</formula>
    </cfRule>
    <cfRule type="expression" dxfId="478"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X5" sqref="X5"/>
    </sheetView>
  </sheetViews>
  <sheetFormatPr defaultColWidth="9.140625" defaultRowHeight="12.75"/>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45815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45815.041666666664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45815.083333333328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45815.124999999993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45815.166666666657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45815.208333333321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45815.249999999985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45815.29166666665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45815.333333333314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45815.374999999978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45815.416666666642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45815.458333333307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45815.499999999971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45815.541666666635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45815.583333333299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45815.624999999964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45815.666666666628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45815.708333333292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45815.749999999956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45815.791666666621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45815.833333333285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45815.874999999949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45815.916666666613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45815.958333333278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45815.999999999942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45816.041666666606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45816.08333333327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45816.124999999935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45816.166666666599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45816.208333333263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45816.249999999927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45816.291666666591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45816.333333333256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45816.37499999992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45816.416666666584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45816.458333333248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45816.499999999913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45816.541666666577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45816.583333333241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45816.624999999905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45816.66666666657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45816.708333333234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45816.749999999898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45816.791666666562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45816.833333333227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45816.874999999891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45816.916666666555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45816.958333333219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45816.999999999884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45817.041666666548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45817.083333333212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45817.124999999876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45817.166666666541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45817.208333333205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45817.249999999869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45817.291666666533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45817.333333333198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45817.374999999862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45817.416666666526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45817.45833333319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45817.499999999854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45817.541666666519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45817.583333333183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45817.624999999847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45817.666666666511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45817.708333333176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45817.74999999984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45817.791666666504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45817.833333333168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45817.874999999833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45817.916666666497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45817.958333333161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45817.999999999825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45818.04166666649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45818.083333333154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45818.124999999818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45818.166666666482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45818.208333333147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45818.249999999811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45818.291666666475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45818.333333333139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45818.374999999804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45818.416666666468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45818.458333333132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45818.499999999796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45818.541666666461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45818.583333333125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45818.624999999789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45818.666666666453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45818.708333333117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45818.749999999782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45818.791666666446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45818.83333333311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45818.874999999774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45818.916666666439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45818.958333333103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45818.999999999767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45819.041666666431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45819.083333333096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45819.12499999976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45819.166666666424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45819.208333333088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45819.249999999753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45819.291666666417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45819.333333333081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45819.374999999745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45819.41666666641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45819.458333333074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45819.499999999738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45819.541666666402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45819.583333333067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45819.624999999731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45819.666666666395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45819.708333333059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45819.749999999724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45819.791666666388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45819.833333333052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45819.874999999716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45819.91666666638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45819.958333333045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45819.999999999709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45820.041666666373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45820.083333333037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45820.124999999702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45820.166666666366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45820.20833333303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45820.249999999694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45820.291666666359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45820.333333333023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45820.374999999687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45820.416666666351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45820.458333333016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45820.49999999968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c r="A1269" s="531" t="s">
        <v>314</v>
      </c>
      <c r="B1269" s="531"/>
      <c r="I1269" s="238" t="s">
        <v>304</v>
      </c>
      <c r="L1269" s="239"/>
      <c r="M1269" s="239">
        <v>-10</v>
      </c>
      <c r="N1269" s="239">
        <v>10</v>
      </c>
      <c r="O1269" s="239"/>
      <c r="P1269" s="239"/>
      <c r="Q1269" s="239"/>
      <c r="R1269" s="239"/>
    </row>
    <row r="1270" spans="1:18">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8" priority="14" stopIfTrue="1">
      <formula>ROW()-2=#REF!</formula>
    </cfRule>
  </conditionalFormatting>
  <conditionalFormatting sqref="A1269:AC1270">
    <cfRule type="expression" dxfId="437" priority="15" stopIfTrue="1">
      <formula>$A$1270&gt;144</formula>
    </cfRule>
  </conditionalFormatting>
  <conditionalFormatting sqref="A1:AC3">
    <cfRule type="expression" dxfId="436" priority="19" stopIfTrue="1">
      <formula>$A$1270&lt;0</formula>
    </cfRule>
  </conditionalFormatting>
  <conditionalFormatting sqref="A4:AC136">
    <cfRule type="expression" dxfId="435" priority="1" stopIfTrue="1">
      <formula>ROW()-3=$A$1270</formula>
    </cfRule>
    <cfRule type="expression" dxfId="434" priority="2" stopIfTrue="1">
      <formula>OR(AND(ROW()-3=$A$1270,A4="Ok",XFD4&lt;&gt;0),A4="Nope")</formula>
    </cfRule>
    <cfRule type="expression" dxfId="433" priority="4">
      <formula>$J4=49</formula>
    </cfRule>
    <cfRule type="expression" dxfId="432" priority="7">
      <formula>ROUND(($J4-1)/12,0)=INT($J4-1)/12</formula>
    </cfRule>
  </conditionalFormatting>
  <conditionalFormatting sqref="T76">
    <cfRule type="expression" dxfId="431" priority="13" stopIfTrue="1">
      <formula>S76=0</formula>
    </cfRule>
  </conditionalFormatting>
  <conditionalFormatting sqref="B4:H136">
    <cfRule type="cellIs" dxfId="430"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1144</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45815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45815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45815.041666666664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45815.041666666664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45815.083333333328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45815.083333333328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45815.124999999993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45815.124999999993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45815.166666666657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45815.166666666657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45815.208333333321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45815.208333333321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45815.249999999985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45815.249999999985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45815.29166666665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45815.29166666665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45815.333333333314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45815.333333333314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45815.374999999978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45815.374999999978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45815.416666666642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45815.416666666642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45815.458333333307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45815.458333333307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45815.499999999971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45815.499999999971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45815.541666666635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45815.541666666635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45815.583333333299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45815.583333333299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45815.624999999964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45815.624999999964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45815.666666666628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45815.666666666628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45815.708333333292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45815.708333333292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45815.749999999956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45815.749999999956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45815.791666666621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45815.791666666621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45815.833333333285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45815.833333333285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45815.874999999949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45815.874999999949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45815.916666666613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45815.916666666613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45815.958333333278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45815.958333333278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45815.999999999942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45815.999999999942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45816.041666666606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45816.041666666606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45816.08333333327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45816.08333333327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45816.124999999935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45816.124999999935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45816.166666666599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45816.166666666599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45816.208333333263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45816.208333333263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45816.249999999927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45816.249999999927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45816.291666666591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45816.291666666591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45816.333333333256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45816.333333333256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45816.37499999992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45816.37499999992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45816.416666666584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45816.416666666584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45816.458333333248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45816.458333333248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45816.499999999913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45816.499999999913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Demonic Pact]]&gt;0,MIN(TblMili[[#This Row],[Unit 1]],TblMili[[#This Row],[Unit 4]])*demonic_pact_oppair,0)</f>
        <v>0</v>
      </c>
      <c r="CN40" s="252"/>
      <c r="CO40" s="252"/>
      <c r="CP40" s="252"/>
      <c r="CQ40" s="251">
        <f ca="1">MIN(6,TblMili[[#This Row],[Mystic]]+Races!$F$19)*1.8 +  IF(TblMili[[#This Row],[Mystic]]+Races!$F$19&gt;6,(TblMili[[#This Row],[Mystic]]+Races!$F$19-6)*0.2,0) - Races!$I$19</f>
        <v>1</v>
      </c>
      <c r="CR4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4">
        <f ca="1">TblMili[[#This Row],[Mystic bonus]]*TblMili[[#This Row],[Unit 3]]+TblMili[[#This Row],[Druid bonus]]*TblMili[[#This Row],[Unit 4]]</f>
        <v>0</v>
      </c>
      <c r="CT40" s="155">
        <f ca="1">MIN(6,TblMili[[#This Row],[Dryad]]+Races!$F$35)*1.8 +  IF(TblMili[[#This Row],[Dryad]]+Races!$F$35&gt;6,(TblMili[[#This Row],[Dryad]]+Races!$F$35-6)*0.2,0) - Races!$I$19</f>
        <v>0.80000000000000071</v>
      </c>
      <c r="CU40" s="94">
        <f ca="1">sylvan*(TblMili[[#This Row],[Mystic bonus]]*TblMili[[#This Row],[Unit 3]])</f>
        <v>0</v>
      </c>
      <c r="CV40" s="155">
        <f ca="1">1.8 * MIN(MAX(Races!$E$27,TblMili[[#This Row],[Rockapult]]+Races!$F$27),6)  +  0.45 * MIN(MIN(Races!$E$27,TblMili[[#This Row],[Rockapult]]+Races!$F$27),6)  +  0.2 * ( MAX(Races!$E$27-6,0) + MAX(TblMili[[#This Row],[Rockapult]]+Races!$F$27-6,0) )  -  Races!$I$20</f>
        <v>3.7000000000000011</v>
      </c>
      <c r="CW40" s="94">
        <f ca="1">gnome*(TblMili[[#This Row],[Rockapult bonus]]*TblMili[[#This Row],[Unit 3]])</f>
        <v>0</v>
      </c>
      <c r="CX4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4">
        <f ca="1">dark_elf*(TblMili[[#This Row],[Adept bonus]]*TblMili[[#This Row],[Unit 3]])</f>
        <v>0</v>
      </c>
      <c r="CZ40" s="155">
        <f ca="1">1.8 * MIN(MAX(TblMili[[#This Row],[Frost Mage]]+Races!$F$71,Races!$E$71),6)  +  0.45 * MIN(MIN(TblMili[[#This Row],[Frost Mage]]+Races!$F$71,Races!$E$71),6)  +  0.2 * ( MAX(TblMili[[#This Row],[Frost Mage]]+Races!$F$71-6,0) + MAX(Races!$E$71-6,0) )  -  Races!$I$71</f>
        <v>6.15</v>
      </c>
      <c r="DA40" s="155">
        <f ca="1">1.8 * MIN(MAX(TblMili[[#This Row],[Ice Elemental]]+Races!$E$71,Races!$F$71),6)  +  0.45 * MIN(MIN(TblMili[[#This Row],[Ice Elemental]]+Races!$E$71,Races!$F$71),6)  +  0.2 * ( MAX(TblMili[[#This Row],[Ice Elemental]]+Races!$E$71-6,0) + MAX(Races!$F$71-6,0) )  -  Races!$I$71</f>
        <v>0.75</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45816.541666666577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45816.541666666577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45816.583333333241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45816.583333333241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45816.624999999905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45816.624999999905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45816.66666666657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45816.66666666657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45816.708333333234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45816.708333333234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45816.749999999898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45816.749999999898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45816.791666666562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45816.791666666562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45816.833333333227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45816.833333333227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45816.874999999891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45816.874999999891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45816.916666666555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45816.916666666555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45816.958333333219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45816.958333333219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45816.999999999884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45816.999999999884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Demonic Pact]]&gt;0,MIN(TblMili[[#This Row],[Unit 1]],TblMili[[#This Row],[Unit 4]])*demonic_pact_oppair,0)</f>
        <v>0</v>
      </c>
      <c r="CN52" s="260"/>
      <c r="CO52" s="260"/>
      <c r="CP52" s="260"/>
      <c r="CQ52" s="456">
        <f ca="1">MIN(6,TblMili[[#This Row],[Mystic]]+Races!$F$19)*1.8 +  IF(TblMili[[#This Row],[Mystic]]+Races!$F$19&gt;6,(TblMili[[#This Row],[Mystic]]+Races!$F$19-6)*0.2,0) - Races!$I$19</f>
        <v>1</v>
      </c>
      <c r="CR52" s="456">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3">
        <f ca="1">MIN(6,TblMili[[#This Row],[Dryad]]+Races!$F$35)*1.8 +  IF(TblMili[[#This Row],[Dryad]]+Races!$F$35&gt;6,(TblMili[[#This Row],[Dryad]]+Races!$F$35-6)*0.2,0) - Races!$I$19</f>
        <v>0.80000000000000071</v>
      </c>
      <c r="CU52" s="35">
        <f ca="1">sylvan*(TblMili[[#This Row],[Mystic bonus]]*TblMili[[#This Row],[Unit 3]])</f>
        <v>0</v>
      </c>
      <c r="CV52" s="163">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3">
        <f ca="1">1.8 * MIN(MAX(TblMili[[#This Row],[Frost Mage]]+Races!$F$71,Races!$E$71),6)  +  0.45 * MIN(MIN(TblMili[[#This Row],[Frost Mage]]+Races!$F$71,Races!$E$71),6)  +  0.2 * ( MAX(TblMili[[#This Row],[Frost Mage]]+Races!$F$71-6,0) + MAX(Races!$E$71-6,0) )  -  Races!$I$71</f>
        <v>6.15</v>
      </c>
      <c r="DA52" s="163">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45817.041666666548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45817.041666666548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45817.083333333212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45817.083333333212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45817.124999999876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45817.124999999876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45817.166666666541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45817.166666666541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45817.208333333205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45817.208333333205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45817.249999999869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45817.249999999869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45817.291666666533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45817.291666666533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45817.333333333198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45817.333333333198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45817.374999999862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45817.374999999862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45817.416666666526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45817.416666666526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45817.45833333319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45817.45833333319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45817.499999999854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45817.499999999854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45817.541666666519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45817.541666666519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45817.583333333183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45817.583333333183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45817.624999999847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45817.624999999847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45817.666666666511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45817.666666666511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45817.708333333176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45817.708333333176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45817.74999999984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45817.74999999984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45817.791666666504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45817.791666666504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45817.833333333168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45817.833333333168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45817.874999999833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45817.874999999833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45817.916666666497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45817.916666666497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45817.958333333161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45817.958333333161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45817.999999999825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45817.999999999825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Demonic Pact]]&gt;0,MIN(TblMili[[#This Row],[Unit 1]],TblMili[[#This Row],[Unit 4]])*demonic_pact_oppair,0)</f>
        <v>0</v>
      </c>
      <c r="CN76" s="252"/>
      <c r="CO76" s="252"/>
      <c r="CP76" s="252"/>
      <c r="CQ76" s="447">
        <f ca="1">MIN(6,TblMili[[#This Row],[Mystic]]+Races!$F$19)*1.8 +  IF(TblMili[[#This Row],[Mystic]]+Races!$F$19&gt;6,(TblMili[[#This Row],[Mystic]]+Races!$F$19-6)*0.2,0) - Races!$I$19</f>
        <v>1</v>
      </c>
      <c r="CR76" s="447">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8">
        <f ca="1">MIN(6,TblMili[[#This Row],[Dryad]]+Races!$F$35)*1.8 +  IF(TblMili[[#This Row],[Dryad]]+Races!$F$35&gt;6,(TblMili[[#This Row],[Dryad]]+Races!$F$35-6)*0.2,0) - Races!$I$19</f>
        <v>0.80000000000000071</v>
      </c>
      <c r="CU76" s="430">
        <f ca="1">sylvan*(TblMili[[#This Row],[Mystic bonus]]*TblMili[[#This Row],[Unit 3]])</f>
        <v>0</v>
      </c>
      <c r="CV76" s="448">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8">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8">
        <f ca="1">1.8 * MIN(MAX(TblMili[[#This Row],[Frost Mage]]+Races!$F$71,Races!$E$71),6)  +  0.45 * MIN(MIN(TblMili[[#This Row],[Frost Mage]]+Races!$F$71,Races!$E$71),6)  +  0.2 * ( MAX(TblMili[[#This Row],[Frost Mage]]+Races!$F$71-6,0) + MAX(Races!$E$71-6,0) )  -  Races!$I$71</f>
        <v>6.15</v>
      </c>
      <c r="DA76" s="448">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45818.04166666649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45818.04166666649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45818.083333333154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45818.083333333154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45818.124999999818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45818.124999999818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45818.166666666482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45818.166666666482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45818.208333333147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45818.208333333147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45818.249999999811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45818.249999999811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45818.291666666475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45818.291666666475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45818.333333333139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45818.333333333139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45818.374999999804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45818.374999999804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45818.416666666468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45818.416666666468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45818.458333333132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45818.458333333132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45818.499999999796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45818.499999999796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45818.541666666461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45818.541666666461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45818.583333333125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45818.583333333125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45818.624999999789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45818.624999999789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45818.666666666453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45818.666666666453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45818.708333333117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45818.708333333117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45818.749999999782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45818.749999999782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45818.791666666446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45818.791666666446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45818.83333333311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45818.83333333311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45818.874999999774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45818.874999999774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45818.916666666439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45818.916666666439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45818.958333333103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45818.958333333103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45818.999999999767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45818.999999999767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45819.041666666431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45819.041666666431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45819.083333333096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45819.083333333096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45819.12499999976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45819.12499999976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45819.166666666424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45819.166666666424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45819.208333333088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45819.208333333088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45819.249999999753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45819.249999999753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45819.291666666417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45819.291666666417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45819.333333333081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45819.333333333081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45819.374999999745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45819.374999999745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45819.41666666641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45819.41666666641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45819.458333333074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45819.458333333074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45819.499999999738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45819.499999999738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45819.541666666402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45819.541666666402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45819.583333333067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45819.583333333067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45819.624999999731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45819.624999999731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45819.666666666395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45819.666666666395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45819.708333333059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45819.708333333059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45819.749999999724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45819.749999999724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45819.791666666388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45819.791666666388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45819.833333333052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45819.833333333052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45819.874999999716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45819.874999999716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45819.91666666638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45819.91666666638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45819.958333333045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45819.958333333045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45819.999999999709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45819.999999999709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45820.041666666373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45820.041666666373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45820.083333333037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45820.083333333037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45820.124999999702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45820.124999999702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45820.166666666366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45820.166666666366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45820.20833333303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45820.20833333303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45820.249999999694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45820.249999999694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45820.291666666359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45820.291666666359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45820.333333333023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45820.333333333023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45820.374999999687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45820.374999999687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45820.416666666351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45820.416666666351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45820.458333333016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45820.458333333016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45820.49999999968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45820.49999999968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c r="AJ137" s="45">
        <v>100</v>
      </c>
    </row>
    <row r="139" spans="1:113">
      <c r="AF139" s="45">
        <f ca="1">SUM(E136:L136)</f>
        <v>0</v>
      </c>
    </row>
    <row r="1269" spans="2:3">
      <c r="B1269" s="531" t="s">
        <v>314</v>
      </c>
      <c r="C1269" s="531"/>
    </row>
    <row r="1270" spans="2:3">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8" priority="37" stopIfTrue="1">
      <formula>ROW()-2=#REF!</formula>
    </cfRule>
  </conditionalFormatting>
  <conditionalFormatting sqref="A1269:DF1270">
    <cfRule type="expression" dxfId="397" priority="38" stopIfTrue="1">
      <formula>$B$1270&gt;144</formula>
    </cfRule>
  </conditionalFormatting>
  <conditionalFormatting sqref="A4:DI136">
    <cfRule type="expression" dxfId="396" priority="1" stopIfTrue="1">
      <formula>ROW()-3=$B$1270</formula>
    </cfRule>
    <cfRule type="expression" dxfId="395" priority="2" stopIfTrue="1">
      <formula>OR(ROW()-3=$B$1270,A4&lt;0)</formula>
    </cfRule>
    <cfRule type="expression" dxfId="394" priority="35">
      <formula>$A4=49</formula>
    </cfRule>
  </conditionalFormatting>
  <conditionalFormatting sqref="A3:DI136">
    <cfRule type="expression" dxfId="393" priority="39">
      <formula>ROUND(($A3-1)/12,0)=INT($A3-1)/12</formula>
    </cfRule>
  </conditionalFormatting>
  <conditionalFormatting sqref="A1:AO2 AQ1:AV2 AX1:BU2 BW1:CM1 BY2:CN2 CX2:XFD2 CO1:DD1 DF1:XFD1 A3:XFD3">
    <cfRule type="expression" dxfId="39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c r="O1" s="538"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c r="G2" s="28" t="s">
        <v>195</v>
      </c>
      <c r="L2" s="242" t="s">
        <v>535</v>
      </c>
      <c r="M2" s="262" t="s">
        <v>94</v>
      </c>
      <c r="N2" s="242" t="s">
        <v>100</v>
      </c>
      <c r="O2" s="538"/>
      <c r="P2" s="242" t="s">
        <v>92</v>
      </c>
      <c r="Q2" s="242" t="s">
        <v>103</v>
      </c>
      <c r="R2" s="242" t="s">
        <v>328</v>
      </c>
      <c r="S2" s="242" t="s">
        <v>342</v>
      </c>
      <c r="T2" s="242" t="s">
        <v>498</v>
      </c>
      <c r="U2" s="242" t="s">
        <v>90</v>
      </c>
      <c r="V2" s="242" t="s">
        <v>1132</v>
      </c>
      <c r="W2" s="242" t="s">
        <v>500</v>
      </c>
    </row>
    <row r="3" spans="1:43" s="264" customFormat="1" ht="29.25" customHeight="1" thickBot="1">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c r="A4" s="137">
        <f>TblRezone[[#This Row],[Hour]]</f>
        <v>1</v>
      </c>
      <c r="B4" s="154">
        <f ca="1">TblConstr[[#This Row],[Land]]</f>
        <v>50</v>
      </c>
      <c r="C4" s="94">
        <f ca="1">TblProd[[#This Row],[Mana]]</f>
        <v>0</v>
      </c>
      <c r="D4" s="397">
        <f>1-TblMagic[[#This Row],[Wiz str cost]]</f>
        <v>1</v>
      </c>
      <c r="E4" s="159">
        <f>Imps!L4</f>
        <v>45815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45815.041666666664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45815.083333333328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45815.124999999993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45815.166666666657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45815.208333333321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45815.249999999985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45815.29166666665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45815.333333333314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45815.374999999978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45815.416666666642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45815.458333333307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45815.499999999971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45815.541666666635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45815.583333333299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45815.624999999964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45815.666666666628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45815.708333333292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45815.749999999956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45815.791666666621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45815.833333333285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45815.874999999949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45815.916666666613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45815.958333333278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45815.999999999942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45816.041666666606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45816.08333333327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45816.124999999935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45816.166666666599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45816.208333333263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45816.249999999927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45816.291666666591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45816.333333333256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45816.37499999992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45816.416666666584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45816.458333333248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45816.499999999913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45816.541666666577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45816.583333333241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45816.624999999905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45816.66666666657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45816.708333333234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45816.749999999898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45816.791666666562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45816.833333333227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45816.874999999891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45816.916666666555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45816.958333333219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s="5" customFormat="1">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45816.999999999884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Row],[Demonic Pact]],12,IF(OFFSET(TblMagic[[#This Row],[Active Demonic Pact]],-1,0)&gt;0,OFFSET(TblMagic[[#This Row],[Active Demonic Pact]],-1,0)-1,0))</f>
        <v>0</v>
      </c>
    </row>
    <row r="53" spans="1:43">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45817.041666666548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45817.083333333212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45817.124999999876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45817.166666666541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45817.208333333205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45817.249999999869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45817.291666666533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45817.333333333198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45817.374999999862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45817.416666666526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45817.45833333319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45817.499999999854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45817.541666666519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45817.583333333183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45817.624999999847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45817.666666666511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45817.708333333176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45817.74999999984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45817.791666666504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45817.833333333168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45817.874999999833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45817.916666666497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45817.958333333161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45817.999999999825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45818.04166666649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45818.083333333154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45818.124999999818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45818.166666666482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45818.208333333147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45818.249999999811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45818.291666666475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45818.333333333139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45818.374999999804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45818.416666666468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45818.458333333132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45818.499999999796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45818.541666666461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45818.583333333125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45818.624999999789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45818.666666666453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45818.708333333117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45818.749999999782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45818.791666666446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45818.83333333311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45818.874999999774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45818.916666666439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45818.958333333103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45818.999999999767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45819.041666666431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45819.083333333096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45819.12499999976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45819.166666666424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45819.208333333088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45819.249999999753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45819.291666666417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45819.333333333081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45819.374999999745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45819.41666666641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45819.458333333074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45819.499999999738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45819.541666666402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45819.583333333067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45819.624999999731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45819.666666666395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45819.708333333059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45819.749999999724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45819.791666666388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45819.833333333052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45819.874999999716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45819.91666666638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45819.958333333045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45819.999999999709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45820.041666666373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45820.083333333037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45820.124999999702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45820.166666666366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45820.20833333303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45820.249999999694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45820.291666666359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45820.333333333023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45820.374999999687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45820.416666666351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45820.458333333016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45820.49999999968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c r="C1269" s="531" t="s">
        <v>314</v>
      </c>
      <c r="D1269" s="487"/>
    </row>
    <row r="1270" spans="3:4">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4" priority="18" stopIfTrue="1">
      <formula>ROW()-2=#REF!</formula>
    </cfRule>
  </conditionalFormatting>
  <conditionalFormatting sqref="A1269:XFD1270">
    <cfRule type="expression" dxfId="273" priority="19" stopIfTrue="1">
      <formula>$C$1270&gt;144</formula>
    </cfRule>
  </conditionalFormatting>
  <conditionalFormatting sqref="A4:AQ136">
    <cfRule type="expression" dxfId="272" priority="1" stopIfTrue="1">
      <formula>ROW()-3=$C$1270</formula>
    </cfRule>
    <cfRule type="expression" dxfId="271" priority="2" stopIfTrue="1">
      <formula>OR(ROW()-3=$C$1270,A4&lt;0)</formula>
    </cfRule>
    <cfRule type="expression" dxfId="270" priority="3">
      <formula>$A4=49</formula>
    </cfRule>
    <cfRule type="expression" dxfId="269" priority="7">
      <formula>ROUND(($A4-1)/12,0)=INT($A4-1)/12</formula>
    </cfRule>
  </conditionalFormatting>
  <conditionalFormatting sqref="A2:N2 A1:S1 U1:XFD1 P2:XFD2 A3:XFD3">
    <cfRule type="expression" dxfId="268" priority="15">
      <formula>$C$1270&lt;0</formula>
    </cfRule>
  </conditionalFormatting>
  <conditionalFormatting sqref="G4:W136">
    <cfRule type="expression" dxfId="267"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c r="F1" s="265">
        <f ca="1">(INDIRECT("D" &amp; (INDIRECT("A4")+2)) &gt;= INDIRECT("E" &amp; (INDIRECT("A5")+2)))*1</f>
        <v>1</v>
      </c>
    </row>
    <row r="2" spans="1:79" ht="15.7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c r="A16" s="268">
        <f>TblRezone[[#This Row],[Hour]]</f>
        <v>13</v>
      </c>
      <c r="B16" s="269">
        <f ca="1">TblExplore[[#This Row],[Land-DB]]</f>
        <v>50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c r="A17" s="268">
        <f>TblRezone[[#This Row],[Hour]]</f>
        <v>14</v>
      </c>
      <c r="B17" s="269">
        <f ca="1">TblExplore[[#This Row],[Land-DB]]</f>
        <v>50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c r="A18" s="268">
        <f>TblRezone[[#This Row],[Hour]]</f>
        <v>15</v>
      </c>
      <c r="B18" s="269">
        <f ca="1">TblExplore[[#This Row],[Land-DB]]</f>
        <v>50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c r="A19" s="268">
        <f>TblRezone[[#This Row],[Hour]]</f>
        <v>16</v>
      </c>
      <c r="B19" s="269">
        <f ca="1">TblExplore[[#This Row],[Land-DB]]</f>
        <v>50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c r="A20" s="268">
        <f>TblRezone[[#This Row],[Hour]]</f>
        <v>17</v>
      </c>
      <c r="B20" s="269">
        <f ca="1">TblExplore[[#This Row],[Land-DB]]</f>
        <v>50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c r="A21" s="268">
        <f>TblRezone[[#This Row],[Hour]]</f>
        <v>18</v>
      </c>
      <c r="B21" s="269">
        <f ca="1">TblExplore[[#This Row],[Land-DB]]</f>
        <v>50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c r="A22" s="268">
        <f>TblRezone[[#This Row],[Hour]]</f>
        <v>19</v>
      </c>
      <c r="B22" s="269">
        <f ca="1">TblExplore[[#This Row],[Land-DB]]</f>
        <v>50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c r="A23" s="268">
        <f>TblRezone[[#This Row],[Hour]]</f>
        <v>20</v>
      </c>
      <c r="B23" s="269">
        <f ca="1">TblExplore[[#This Row],[Land-DB]]</f>
        <v>50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c r="A24" s="268">
        <f>TblRezone[[#This Row],[Hour]]</f>
        <v>21</v>
      </c>
      <c r="B24" s="269">
        <f ca="1">TblExplore[[#This Row],[Land-DB]]</f>
        <v>50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c r="A25" s="268">
        <f>TblRezone[[#This Row],[Hour]]</f>
        <v>22</v>
      </c>
      <c r="B25" s="269">
        <f ca="1">TblExplore[[#This Row],[Land-DB]]</f>
        <v>50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c r="A27" s="268">
        <f>TblRezone[[#This Row],[Hour]]</f>
        <v>24</v>
      </c>
      <c r="B27" s="269">
        <f ca="1">TblExplore[[#This Row],[Land-DB]]</f>
        <v>50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c r="A28" s="268">
        <f>TblRezone[[#This Row],[Hour]]</f>
        <v>25</v>
      </c>
      <c r="B28" s="269">
        <f ca="1">TblExplore[[#This Row],[Land-DB]]</f>
        <v>50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c r="A29" s="268">
        <f>TblRezone[[#This Row],[Hour]]</f>
        <v>26</v>
      </c>
      <c r="B29" s="269">
        <f ca="1">TblExplore[[#This Row],[Land-DB]]</f>
        <v>50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c r="A30" s="268">
        <f>TblRezone[[#This Row],[Hour]]</f>
        <v>27</v>
      </c>
      <c r="B30" s="269">
        <f ca="1">TblExplore[[#This Row],[Land-DB]]</f>
        <v>50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c r="A31" s="268">
        <f>TblRezone[[#This Row],[Hour]]</f>
        <v>28</v>
      </c>
      <c r="B31" s="269">
        <f ca="1">TblExplore[[#This Row],[Land-DB]]</f>
        <v>50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c r="A32" s="268">
        <f>TblRezone[[#This Row],[Hour]]</f>
        <v>29</v>
      </c>
      <c r="B32" s="269">
        <f ca="1">TblExplore[[#This Row],[Land-DB]]</f>
        <v>50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c r="A33" s="268">
        <f>TblRezone[[#This Row],[Hour]]</f>
        <v>30</v>
      </c>
      <c r="B33" s="269">
        <f ca="1">TblExplore[[#This Row],[Land-DB]]</f>
        <v>50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c r="A34" s="268">
        <f>TblRezone[[#This Row],[Hour]]</f>
        <v>31</v>
      </c>
      <c r="B34" s="269">
        <f ca="1">TblExplore[[#This Row],[Land-DB]]</f>
        <v>50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c r="A35" s="268">
        <f>TblRezone[[#This Row],[Hour]]</f>
        <v>32</v>
      </c>
      <c r="B35" s="269">
        <f ca="1">TblExplore[[#This Row],[Land-DB]]</f>
        <v>50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c r="A37" s="268">
        <f>TblRezone[[#This Row],[Hour]]</f>
        <v>34</v>
      </c>
      <c r="B37" s="269">
        <f ca="1">TblExplore[[#This Row],[Land-DB]]</f>
        <v>50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c r="A38" s="268">
        <f>TblRezone[[#This Row],[Hour]]</f>
        <v>35</v>
      </c>
      <c r="B38" s="269">
        <f ca="1">TblExplore[[#This Row],[Land-DB]]</f>
        <v>50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c r="A39" s="268">
        <f>TblRezone[[#This Row],[Hour]]</f>
        <v>36</v>
      </c>
      <c r="B39" s="269">
        <f ca="1">TblExplore[[#This Row],[Land-DB]]</f>
        <v>50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c r="A40" s="268">
        <f>TblRezone[[#This Row],[Hour]]</f>
        <v>37</v>
      </c>
      <c r="B40" s="269">
        <f ca="1">TblExplore[[#This Row],[Land-DB]]</f>
        <v>50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c r="A41" s="268">
        <f>TblRezone[[#This Row],[Hour]]</f>
        <v>38</v>
      </c>
      <c r="B41" s="269">
        <f ca="1">TblExplore[[#This Row],[Land-DB]]</f>
        <v>50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c r="A42" s="268">
        <f>TblRezone[[#This Row],[Hour]]</f>
        <v>39</v>
      </c>
      <c r="B42" s="269">
        <f ca="1">TblExplore[[#This Row],[Land-DB]]</f>
        <v>50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c r="A43" s="268">
        <f>TblRezone[[#This Row],[Hour]]</f>
        <v>40</v>
      </c>
      <c r="B43" s="269">
        <f ca="1">TblExplore[[#This Row],[Land-DB]]</f>
        <v>50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c r="A44" s="268">
        <f>TblRezone[[#This Row],[Hour]]</f>
        <v>41</v>
      </c>
      <c r="B44" s="269">
        <f ca="1">TblExplore[[#This Row],[Land-DB]]</f>
        <v>50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c r="A46" s="268">
        <f>TblRezone[[#This Row],[Hour]]</f>
        <v>43</v>
      </c>
      <c r="B46" s="269">
        <f ca="1">TblExplore[[#This Row],[Land-DB]]</f>
        <v>50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c r="A47" s="268">
        <f>TblRezone[[#This Row],[Hour]]</f>
        <v>44</v>
      </c>
      <c r="B47" s="269">
        <f ca="1">TblExplore[[#This Row],[Land-DB]]</f>
        <v>50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c r="A48" s="268">
        <f>TblRezone[[#This Row],[Hour]]</f>
        <v>45</v>
      </c>
      <c r="B48" s="269">
        <f ca="1">TblExplore[[#This Row],[Land-DB]]</f>
        <v>50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c r="A49" s="268">
        <f>TblRezone[[#This Row],[Hour]]</f>
        <v>46</v>
      </c>
      <c r="B49" s="269">
        <f ca="1">TblExplore[[#This Row],[Land-DB]]</f>
        <v>50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c r="A50" s="268">
        <f>TblRezone[[#This Row],[Hour]]</f>
        <v>47</v>
      </c>
      <c r="B50" s="269">
        <f ca="1">TblExplore[[#This Row],[Land-DB]]</f>
        <v>50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c r="A51" s="268">
        <f>TblRezone[[#This Row],[Hour]]</f>
        <v>48</v>
      </c>
      <c r="B51" s="269">
        <f ca="1">TblExplore[[#This Row],[Land-DB]]</f>
        <v>50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c r="A52" s="268">
        <f>TblRezone[[#This Row],[Hour]]</f>
        <v>49</v>
      </c>
      <c r="B52" s="269">
        <f ca="1">TblExplore[[#This Row],[Land-DB]]</f>
        <v>50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c r="A54" s="268">
        <f>TblRezone[[#This Row],[Hour]]</f>
        <v>51</v>
      </c>
      <c r="B54" s="269">
        <f ca="1">TblExplore[[#This Row],[Land-DB]]</f>
        <v>50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c r="A55" s="268">
        <f>TblRezone[[#This Row],[Hour]]</f>
        <v>52</v>
      </c>
      <c r="B55" s="269">
        <f ca="1">TblExplore[[#This Row],[Land-DB]]</f>
        <v>50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c r="A56" s="268">
        <f>TblRezone[[#This Row],[Hour]]</f>
        <v>53</v>
      </c>
      <c r="B56" s="269">
        <f ca="1">TblExplore[[#This Row],[Land-DB]]</f>
        <v>50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c r="A57" s="268">
        <f>TblRezone[[#This Row],[Hour]]</f>
        <v>54</v>
      </c>
      <c r="B57" s="269">
        <f ca="1">TblExplore[[#This Row],[Land-DB]]</f>
        <v>50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c r="A58" s="268">
        <f>TblRezone[[#This Row],[Hour]]</f>
        <v>55</v>
      </c>
      <c r="B58" s="269">
        <f ca="1">TblExplore[[#This Row],[Land-DB]]</f>
        <v>50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c r="A59" s="268">
        <f>TblRezone[[#This Row],[Hour]]</f>
        <v>56</v>
      </c>
      <c r="B59" s="269">
        <f ca="1">TblExplore[[#This Row],[Land-DB]]</f>
        <v>50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c r="A61" s="268">
        <f>TblRezone[[#This Row],[Hour]]</f>
        <v>58</v>
      </c>
      <c r="B61" s="269">
        <f ca="1">TblExplore[[#This Row],[Land-DB]]</f>
        <v>50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c r="A62" s="268">
        <f>TblRezone[[#This Row],[Hour]]</f>
        <v>59</v>
      </c>
      <c r="B62" s="269">
        <f ca="1">TblExplore[[#This Row],[Land-DB]]</f>
        <v>50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c r="A63" s="268">
        <f>TblRezone[[#This Row],[Hour]]</f>
        <v>60</v>
      </c>
      <c r="B63" s="269">
        <f ca="1">TblExplore[[#This Row],[Land-DB]]</f>
        <v>50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c r="A64" s="268">
        <f>TblRezone[[#This Row],[Hour]]</f>
        <v>61</v>
      </c>
      <c r="B64" s="269">
        <f ca="1">TblExplore[[#This Row],[Land-DB]]</f>
        <v>50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c r="A65" s="268">
        <f>TblRezone[[#This Row],[Hour]]</f>
        <v>62</v>
      </c>
      <c r="B65" s="269">
        <f ca="1">TblExplore[[#This Row],[Land-DB]]</f>
        <v>50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c r="A67" s="268">
        <f>TblRezone[[#This Row],[Hour]]</f>
        <v>64</v>
      </c>
      <c r="B67" s="269">
        <f ca="1">TblExplore[[#This Row],[Land-DB]]</f>
        <v>50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c r="A68" s="268">
        <f>TblRezone[[#This Row],[Hour]]</f>
        <v>65</v>
      </c>
      <c r="B68" s="269">
        <f ca="1">TblExplore[[#This Row],[Land-DB]]</f>
        <v>50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c r="A69" s="268">
        <f>TblRezone[[#This Row],[Hour]]</f>
        <v>66</v>
      </c>
      <c r="B69" s="269">
        <f ca="1">TblExplore[[#This Row],[Land-DB]]</f>
        <v>50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c r="A70" s="268">
        <f>TblRezone[[#This Row],[Hour]]</f>
        <v>67</v>
      </c>
      <c r="B70" s="269">
        <f ca="1">TblExplore[[#This Row],[Land-DB]]</f>
        <v>50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c r="A72" s="268">
        <f>TblRezone[[#This Row],[Hour]]</f>
        <v>69</v>
      </c>
      <c r="B72" s="269">
        <f ca="1">TblExplore[[#This Row],[Land-DB]]</f>
        <v>50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c r="A73" s="268">
        <f>TblRezone[[#This Row],[Hour]]</f>
        <v>70</v>
      </c>
      <c r="B73" s="269">
        <f ca="1">TblExplore[[#This Row],[Land-DB]]</f>
        <v>50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c r="A74" s="268">
        <f>TblRezone[[#This Row],[Hour]]</f>
        <v>71</v>
      </c>
      <c r="B74" s="269">
        <f ca="1">TblExplore[[#This Row],[Land-DB]]</f>
        <v>50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c r="A76" s="268">
        <f>TblRezone[[#This Row],[Hour]]</f>
        <v>73</v>
      </c>
      <c r="B76" s="269">
        <f ca="1">TblExplore[[#This Row],[Land-DB]]</f>
        <v>50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c r="A77" s="268">
        <f>TblRezone[[#This Row],[Hour]]</f>
        <v>74</v>
      </c>
      <c r="B77" s="269">
        <f ca="1">TblExplore[[#This Row],[Land-DB]]</f>
        <v>50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c r="A79" s="268">
        <f>TblRezone[[#This Row],[Hour]]</f>
        <v>76</v>
      </c>
      <c r="B79" s="269">
        <f ca="1">TblExplore[[#This Row],[Land-DB]]</f>
        <v>50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c r="A82" s="268">
        <f>TblRezone[[#This Row],[Hour]]</f>
        <v>79</v>
      </c>
      <c r="B82" s="269">
        <f ca="1">TblExplore[[#This Row],[Land-DB]]</f>
        <v>50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c r="C1" s="5" t="s">
        <v>77</v>
      </c>
      <c r="H1" s="5" t="s">
        <v>280</v>
      </c>
      <c r="K1" s="28"/>
      <c r="O1" s="5" t="s">
        <v>215</v>
      </c>
      <c r="W1" s="5" t="s">
        <v>1000</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45815</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45815</v>
      </c>
      <c r="BZ4" s="290">
        <f>Overview!B15</f>
        <v>45815</v>
      </c>
      <c r="CA4" s="57"/>
      <c r="CB4" s="291"/>
      <c r="CC4" s="292"/>
    </row>
    <row r="5" spans="1:84">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45815.041666666664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45815.041666666664</v>
      </c>
      <c r="BZ5" s="294">
        <f ca="1">OFFSET(TblImps[[#This Row],[Servertime]],-1,0)+1/24</f>
        <v>45815.041666666664</v>
      </c>
      <c r="CA5" s="57"/>
      <c r="CB5" s="292"/>
      <c r="CC5" s="292"/>
    </row>
    <row r="6" spans="1:84">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45815.083333333328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45815.083333333328</v>
      </c>
      <c r="BZ6" s="294">
        <f ca="1">OFFSET(TblImps[[#This Row],[Servertime]],-1,0)+1/24</f>
        <v>45815.083333333328</v>
      </c>
      <c r="CA6" s="57"/>
      <c r="CB6" s="292"/>
      <c r="CC6" s="292"/>
      <c r="CF6" s="295"/>
    </row>
    <row r="7" spans="1:84">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45815.124999999993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45815.124999999993</v>
      </c>
      <c r="BZ7" s="294">
        <f ca="1">OFFSET(TblImps[[#This Row],[Servertime]],-1,0)+1/24</f>
        <v>45815.124999999993</v>
      </c>
      <c r="CA7" s="57"/>
      <c r="CB7" s="292"/>
      <c r="CC7" s="292"/>
      <c r="CF7" s="296"/>
    </row>
    <row r="8" spans="1:84">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45815.166666666657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45815.166666666657</v>
      </c>
      <c r="BZ8" s="294">
        <f ca="1">OFFSET(TblImps[[#This Row],[Servertime]],-1,0)+1/24</f>
        <v>45815.166666666657</v>
      </c>
      <c r="CA8" s="57"/>
      <c r="CB8" s="292"/>
      <c r="CC8" s="292"/>
      <c r="CF8" s="295"/>
    </row>
    <row r="9" spans="1:84">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45815.208333333321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45815.208333333321</v>
      </c>
      <c r="BZ9" s="294">
        <f ca="1">OFFSET(TblImps[[#This Row],[Servertime]],-1,0)+1/24</f>
        <v>45815.208333333321</v>
      </c>
      <c r="CA9" s="57"/>
      <c r="CB9" s="292"/>
      <c r="CC9" s="292"/>
      <c r="CF9" s="295"/>
    </row>
    <row r="10" spans="1:84">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45815.249999999985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45815.249999999985</v>
      </c>
      <c r="BZ10" s="294">
        <f ca="1">OFFSET(TblImps[[#This Row],[Servertime]],-1,0)+1/24</f>
        <v>45815.249999999985</v>
      </c>
      <c r="CA10" s="57"/>
      <c r="CB10" s="292"/>
      <c r="CC10" s="292"/>
    </row>
    <row r="11" spans="1:84">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45815.29166666665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45815.29166666665</v>
      </c>
      <c r="BZ11" s="294">
        <f ca="1">OFFSET(TblImps[[#This Row],[Servertime]],-1,0)+1/24</f>
        <v>45815.29166666665</v>
      </c>
      <c r="CA11" s="57"/>
      <c r="CB11" s="292"/>
      <c r="CC11" s="292"/>
    </row>
    <row r="12" spans="1:84">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45815.333333333314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45815.333333333314</v>
      </c>
      <c r="BZ12" s="294">
        <f ca="1">OFFSET(TblImps[[#This Row],[Servertime]],-1,0)+1/24</f>
        <v>45815.333333333314</v>
      </c>
      <c r="CA12" s="57"/>
      <c r="CB12" s="292"/>
      <c r="CC12" s="292"/>
    </row>
    <row r="13" spans="1:84">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45815.374999999978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45815.374999999978</v>
      </c>
      <c r="BZ13" s="294">
        <f ca="1">OFFSET(TblImps[[#This Row],[Servertime]],-1,0)+1/24</f>
        <v>45815.374999999978</v>
      </c>
      <c r="CA13" s="57"/>
      <c r="CB13" s="292"/>
      <c r="CC13" s="292"/>
    </row>
    <row r="14" spans="1:84">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45815.416666666642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45815.416666666642</v>
      </c>
      <c r="BZ14" s="294">
        <f ca="1">OFFSET(TblImps[[#This Row],[Servertime]],-1,0)+1/24</f>
        <v>45815.416666666642</v>
      </c>
      <c r="CA14" s="57"/>
      <c r="CB14" s="292"/>
      <c r="CC14" s="292"/>
    </row>
    <row r="15" spans="1:84">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45815.458333333307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45815.458333333307</v>
      </c>
      <c r="BZ15" s="294">
        <f ca="1">OFFSET(TblImps[[#This Row],[Servertime]],-1,0)+1/24</f>
        <v>45815.458333333307</v>
      </c>
      <c r="CA15" s="57"/>
      <c r="CB15" s="292"/>
      <c r="CC15" s="292"/>
    </row>
    <row r="16" spans="1:84">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45815.499999999971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45815.499999999971</v>
      </c>
      <c r="BZ16" s="294">
        <f ca="1">OFFSET(TblImps[[#This Row],[Servertime]],-1,0)+1/24</f>
        <v>45815.499999999971</v>
      </c>
      <c r="CA16" s="57"/>
      <c r="CB16" s="292"/>
      <c r="CC16" s="292"/>
    </row>
    <row r="17" spans="1:84">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45815.541666666635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45815.541666666635</v>
      </c>
      <c r="BZ17" s="294">
        <f ca="1">OFFSET(TblImps[[#This Row],[Servertime]],-1,0)+1/24</f>
        <v>45815.541666666635</v>
      </c>
      <c r="CA17" s="57"/>
      <c r="CB17" s="292"/>
      <c r="CC17" s="292"/>
      <c r="CD17" s="159"/>
    </row>
    <row r="18" spans="1:84">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45815.583333333299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45815.583333333299</v>
      </c>
      <c r="BZ18" s="294">
        <f ca="1">OFFSET(TblImps[[#This Row],[Servertime]],-1,0)+1/24</f>
        <v>45815.583333333299</v>
      </c>
      <c r="CA18" s="297"/>
      <c r="CB18" s="292"/>
      <c r="CC18" s="292"/>
      <c r="CF18" s="295"/>
    </row>
    <row r="19" spans="1:84">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45815.624999999964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45815.624999999964</v>
      </c>
      <c r="BZ19" s="294">
        <f ca="1">OFFSET(TblImps[[#This Row],[Servertime]],-1,0)+1/24</f>
        <v>45815.624999999964</v>
      </c>
      <c r="CA19" s="57"/>
      <c r="CB19" s="292"/>
      <c r="CC19" s="292"/>
      <c r="CF19" s="296"/>
    </row>
    <row r="20" spans="1:84">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45815.666666666628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45815.666666666628</v>
      </c>
      <c r="BZ20" s="294">
        <f ca="1">OFFSET(TblImps[[#This Row],[Servertime]],-1,0)+1/24</f>
        <v>45815.666666666628</v>
      </c>
      <c r="CA20" s="57"/>
      <c r="CB20" s="292"/>
      <c r="CC20" s="292"/>
      <c r="CF20" s="295"/>
    </row>
    <row r="21" spans="1:84">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45815.708333333292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45815.708333333292</v>
      </c>
      <c r="BZ21" s="294">
        <f ca="1">OFFSET(TblImps[[#This Row],[Servertime]],-1,0)+1/24</f>
        <v>45815.708333333292</v>
      </c>
      <c r="CA21" s="57"/>
      <c r="CB21" s="292"/>
      <c r="CC21" s="292"/>
      <c r="CF21" s="295"/>
    </row>
    <row r="22" spans="1:84">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45815.749999999956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45815.749999999956</v>
      </c>
      <c r="BZ22" s="294">
        <f ca="1">OFFSET(TblImps[[#This Row],[Servertime]],-1,0)+1/24</f>
        <v>45815.749999999956</v>
      </c>
      <c r="CA22" s="57"/>
      <c r="CB22" s="292"/>
      <c r="CC22" s="292"/>
    </row>
    <row r="23" spans="1:84">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45815.791666666621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45815.791666666621</v>
      </c>
      <c r="BZ23" s="294">
        <f ca="1">OFFSET(TblImps[[#This Row],[Servertime]],-1,0)+1/24</f>
        <v>45815.791666666621</v>
      </c>
      <c r="CA23" s="57"/>
      <c r="CB23" s="292"/>
      <c r="CC23" s="292"/>
    </row>
    <row r="24" spans="1:84">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45815.833333333285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45815.833333333285</v>
      </c>
      <c r="BZ24" s="294">
        <f ca="1">OFFSET(TblImps[[#This Row],[Servertime]],-1,0)+1/24</f>
        <v>45815.833333333285</v>
      </c>
      <c r="CA24" s="57"/>
      <c r="CB24" s="292"/>
      <c r="CC24" s="292"/>
    </row>
    <row r="25" spans="1:84">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45815.874999999949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45815.874999999949</v>
      </c>
      <c r="BZ25" s="294">
        <f ca="1">OFFSET(TblImps[[#This Row],[Servertime]],-1,0)+1/24</f>
        <v>45815.874999999949</v>
      </c>
      <c r="CA25" s="57"/>
      <c r="CB25" s="292"/>
      <c r="CC25" s="292"/>
    </row>
    <row r="26" spans="1:84">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45815.916666666613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45815.916666666613</v>
      </c>
      <c r="BZ26" s="294">
        <f ca="1">OFFSET(TblImps[[#This Row],[Servertime]],-1,0)+1/24</f>
        <v>45815.916666666613</v>
      </c>
      <c r="CA26" s="57"/>
      <c r="CB26" s="292"/>
      <c r="CC26" s="292"/>
    </row>
    <row r="27" spans="1:84">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45815.958333333278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45815.958333333278</v>
      </c>
      <c r="BZ27" s="294">
        <f ca="1">OFFSET(TblImps[[#This Row],[Servertime]],-1,0)+1/24</f>
        <v>45815.958333333278</v>
      </c>
      <c r="CA27" s="57"/>
      <c r="CB27" s="292"/>
      <c r="CC27" s="292"/>
    </row>
    <row r="28" spans="1:84">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45815.999999999942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45815.999999999942</v>
      </c>
      <c r="BZ28" s="294">
        <f ca="1">OFFSET(TblImps[[#This Row],[Servertime]],-1,0)+1/24</f>
        <v>45815.999999999942</v>
      </c>
      <c r="CA28" s="57"/>
      <c r="CB28" s="292"/>
      <c r="CC28" s="292"/>
    </row>
    <row r="29" spans="1:84">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45816.041666666606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45816.041666666606</v>
      </c>
      <c r="BZ29" s="294">
        <f ca="1">OFFSET(TblImps[[#This Row],[Servertime]],-1,0)+1/24</f>
        <v>45816.041666666606</v>
      </c>
      <c r="CA29" s="57"/>
      <c r="CB29" s="292"/>
      <c r="CC29" s="292"/>
    </row>
    <row r="30" spans="1:84">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45816.08333333327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45816.08333333327</v>
      </c>
      <c r="BZ30" s="294">
        <f ca="1">OFFSET(TblImps[[#This Row],[Servertime]],-1,0)+1/24</f>
        <v>45816.08333333327</v>
      </c>
      <c r="CA30" s="57"/>
      <c r="CB30" s="292"/>
      <c r="CC30" s="292"/>
      <c r="CD30" s="45" t="s">
        <v>4</v>
      </c>
    </row>
    <row r="31" spans="1:84">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45816.124999999935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45816.124999999935</v>
      </c>
      <c r="BZ31" s="294">
        <f ca="1">OFFSET(TblImps[[#This Row],[Servertime]],-1,0)+1/24</f>
        <v>45816.124999999935</v>
      </c>
      <c r="CA31" s="57"/>
      <c r="CB31" s="292"/>
      <c r="CC31" s="292"/>
      <c r="CD31" s="45" t="s">
        <v>7</v>
      </c>
    </row>
    <row r="32" spans="1:84">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45816.166666666599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45816.166666666599</v>
      </c>
      <c r="BZ32" s="294">
        <f ca="1">OFFSET(TblImps[[#This Row],[Servertime]],-1,0)+1/24</f>
        <v>45816.166666666599</v>
      </c>
      <c r="CA32" s="57"/>
      <c r="CB32" s="292"/>
      <c r="CC32" s="292"/>
      <c r="CD32" s="45" t="s">
        <v>3</v>
      </c>
    </row>
    <row r="33" spans="1:8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45816.208333333263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45816.208333333263</v>
      </c>
      <c r="BZ33" s="294">
        <f ca="1">OFFSET(TblImps[[#This Row],[Servertime]],-1,0)+1/24</f>
        <v>45816.208333333263</v>
      </c>
      <c r="CA33" s="57"/>
      <c r="CB33" s="292"/>
      <c r="CC33" s="292"/>
      <c r="CD33" s="45" t="s">
        <v>2</v>
      </c>
    </row>
    <row r="34" spans="1:8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45816.249999999927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45816.249999999927</v>
      </c>
      <c r="BZ34" s="294">
        <f ca="1">OFFSET(TblImps[[#This Row],[Servertime]],-1,0)+1/24</f>
        <v>45816.249999999927</v>
      </c>
      <c r="CA34" s="57"/>
      <c r="CB34" s="292"/>
      <c r="CC34" s="292"/>
    </row>
    <row r="35" spans="1:8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45816.291666666591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45816.291666666591</v>
      </c>
      <c r="BZ35" s="294">
        <f ca="1">OFFSET(TblImps[[#This Row],[Servertime]],-1,0)+1/24</f>
        <v>45816.291666666591</v>
      </c>
      <c r="CA35" s="57"/>
      <c r="CB35" s="292"/>
      <c r="CC35" s="292"/>
      <c r="CD35" s="45" t="s">
        <v>208</v>
      </c>
    </row>
    <row r="36" spans="1:8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45816.333333333256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45816.333333333256</v>
      </c>
      <c r="BZ36" s="294">
        <f ca="1">OFFSET(TblImps[[#This Row],[Servertime]],-1,0)+1/24</f>
        <v>45816.333333333256</v>
      </c>
      <c r="CA36" s="57"/>
      <c r="CB36" s="292"/>
      <c r="CC36" s="292"/>
      <c r="CD36" s="45" t="s">
        <v>210</v>
      </c>
    </row>
    <row r="37" spans="1:8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45816.37499999992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45816.37499999992</v>
      </c>
      <c r="BZ37" s="294">
        <f ca="1">OFFSET(TblImps[[#This Row],[Servertime]],-1,0)+1/24</f>
        <v>45816.37499999992</v>
      </c>
      <c r="CA37" s="57"/>
      <c r="CB37" s="292"/>
      <c r="CC37" s="292"/>
      <c r="CD37" s="45" t="s">
        <v>1107</v>
      </c>
    </row>
    <row r="38" spans="1:8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45816.416666666584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45816.416666666584</v>
      </c>
      <c r="BZ38" s="294">
        <f ca="1">OFFSET(TblImps[[#This Row],[Servertime]],-1,0)+1/24</f>
        <v>45816.416666666584</v>
      </c>
      <c r="CA38" s="57"/>
      <c r="CB38" s="292"/>
      <c r="CC38" s="292"/>
      <c r="CD38" s="45" t="s">
        <v>212</v>
      </c>
    </row>
    <row r="39" spans="1:8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45816.458333333248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45816.458333333248</v>
      </c>
      <c r="BZ39" s="294">
        <f ca="1">OFFSET(TblImps[[#This Row],[Servertime]],-1,0)+1/24</f>
        <v>45816.458333333248</v>
      </c>
      <c r="CA39" s="57"/>
      <c r="CB39" s="292"/>
      <c r="CC39" s="292"/>
      <c r="CD39" s="45" t="s">
        <v>213</v>
      </c>
    </row>
    <row r="40" spans="1:8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45816.499999999913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45816.499999999913</v>
      </c>
      <c r="BZ40" s="294">
        <f ca="1">OFFSET(TblImps[[#This Row],[Servertime]],-1,0)+1/24</f>
        <v>45816.499999999913</v>
      </c>
      <c r="CA40" s="57"/>
      <c r="CB40" s="292"/>
      <c r="CC40" s="292"/>
      <c r="CD40" s="45" t="s">
        <v>526</v>
      </c>
    </row>
    <row r="41" spans="1:8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45816.541666666577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45816.541666666577</v>
      </c>
      <c r="BZ41" s="294">
        <f ca="1">OFFSET(TblImps[[#This Row],[Servertime]],-1,0)+1/24</f>
        <v>45816.541666666577</v>
      </c>
      <c r="CA41" s="57"/>
      <c r="CB41" s="292"/>
      <c r="CC41" s="292"/>
    </row>
    <row r="42" spans="1:8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45816.583333333241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45816.583333333241</v>
      </c>
      <c r="BZ42" s="294">
        <f ca="1">OFFSET(TblImps[[#This Row],[Servertime]],-1,0)+1/24</f>
        <v>45816.583333333241</v>
      </c>
      <c r="CA42" s="297"/>
      <c r="CB42" s="292"/>
      <c r="CC42" s="292"/>
    </row>
    <row r="43" spans="1:8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45816.624999999905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45816.624999999905</v>
      </c>
      <c r="BZ43" s="294">
        <f ca="1">OFFSET(TblImps[[#This Row],[Servertime]],-1,0)+1/24</f>
        <v>45816.624999999905</v>
      </c>
      <c r="CA43" s="57"/>
      <c r="CB43" s="292"/>
      <c r="CC43" s="292"/>
    </row>
    <row r="44" spans="1:8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45816.66666666657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45816.66666666657</v>
      </c>
      <c r="BZ44" s="294">
        <f ca="1">OFFSET(TblImps[[#This Row],[Servertime]],-1,0)+1/24</f>
        <v>45816.66666666657</v>
      </c>
      <c r="CA44" s="57"/>
      <c r="CB44" s="292"/>
      <c r="CC44" s="292"/>
    </row>
    <row r="45" spans="1:8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45816.708333333234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45816.708333333234</v>
      </c>
      <c r="BZ45" s="294">
        <f ca="1">OFFSET(TblImps[[#This Row],[Servertime]],-1,0)+1/24</f>
        <v>45816.708333333234</v>
      </c>
      <c r="CA45" s="57"/>
      <c r="CB45" s="292"/>
      <c r="CC45" s="292"/>
    </row>
    <row r="46" spans="1:8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45816.749999999898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45816.749999999898</v>
      </c>
      <c r="BZ46" s="294">
        <f ca="1">OFFSET(TblImps[[#This Row],[Servertime]],-1,0)+1/24</f>
        <v>45816.749999999898</v>
      </c>
      <c r="CA46" s="57"/>
      <c r="CB46" s="292"/>
      <c r="CC46" s="292"/>
    </row>
    <row r="47" spans="1:8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45816.791666666562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45816.791666666562</v>
      </c>
      <c r="BZ47" s="294">
        <f ca="1">OFFSET(TblImps[[#This Row],[Servertime]],-1,0)+1/24</f>
        <v>45816.791666666562</v>
      </c>
      <c r="CA47" s="57"/>
      <c r="CB47" s="292"/>
      <c r="CC47" s="292"/>
    </row>
    <row r="48" spans="1:8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45816.833333333227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45816.833333333227</v>
      </c>
      <c r="BZ48" s="294">
        <f ca="1">OFFSET(TblImps[[#This Row],[Servertime]],-1,0)+1/24</f>
        <v>45816.833333333227</v>
      </c>
      <c r="CA48" s="57"/>
      <c r="CB48" s="292"/>
      <c r="CC48" s="292"/>
    </row>
    <row r="49" spans="1:81">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45816.874999999891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45816.874999999891</v>
      </c>
      <c r="BZ49" s="294">
        <f ca="1">OFFSET(TblImps[[#This Row],[Servertime]],-1,0)+1/24</f>
        <v>45816.874999999891</v>
      </c>
      <c r="CA49" s="57"/>
      <c r="CB49" s="292"/>
      <c r="CC49" s="292"/>
    </row>
    <row r="50" spans="1:81">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45816.916666666555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45816.916666666555</v>
      </c>
      <c r="BZ50" s="294">
        <f ca="1">OFFSET(TblImps[[#This Row],[Servertime]],-1,0)+1/24</f>
        <v>45816.916666666555</v>
      </c>
      <c r="CA50" s="57"/>
      <c r="CB50" s="292"/>
      <c r="CC50" s="292"/>
    </row>
    <row r="51" spans="1:81">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45816.958333333219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45816.958333333219</v>
      </c>
      <c r="BZ51" s="294">
        <f ca="1">OFFSET(TblImps[[#This Row],[Servertime]],-1,0)+1/24</f>
        <v>45816.958333333219</v>
      </c>
      <c r="CA51" s="57"/>
      <c r="CB51" s="292"/>
      <c r="CC51" s="292"/>
    </row>
    <row r="52" spans="1:81" s="5" customFormat="1">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45816.999999999884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45816.999999999884</v>
      </c>
      <c r="BZ52" s="464">
        <f ca="1">OFFSET(TblImps[[#This Row],[Servertime]],-1,0)+1/24</f>
        <v>45816.999999999884</v>
      </c>
      <c r="CA52" s="28"/>
      <c r="CB52" s="465"/>
      <c r="CC52" s="465"/>
    </row>
    <row r="53" spans="1:81">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45817.041666666548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45817.041666666548</v>
      </c>
      <c r="BZ53" s="294">
        <f ca="1">OFFSET(TblImps[[#This Row],[Servertime]],-1,0)+1/24</f>
        <v>45817.041666666548</v>
      </c>
      <c r="CA53" s="57"/>
      <c r="CB53" s="292"/>
      <c r="CC53" s="292"/>
    </row>
    <row r="54" spans="1:81">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45817.083333333212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45817.083333333212</v>
      </c>
      <c r="BZ54" s="294">
        <f ca="1">OFFSET(TblImps[[#This Row],[Servertime]],-1,0)+1/24</f>
        <v>45817.083333333212</v>
      </c>
      <c r="CA54" s="57"/>
      <c r="CB54" s="292"/>
      <c r="CC54" s="292"/>
    </row>
    <row r="55" spans="1:81">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45817.124999999876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45817.124999999876</v>
      </c>
      <c r="BZ55" s="294">
        <f ca="1">OFFSET(TblImps[[#This Row],[Servertime]],-1,0)+1/24</f>
        <v>45817.124999999876</v>
      </c>
      <c r="CA55" s="57"/>
      <c r="CB55" s="292"/>
      <c r="CC55" s="292"/>
    </row>
    <row r="56" spans="1:81">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45817.166666666541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45817.166666666541</v>
      </c>
      <c r="BZ56" s="294">
        <f ca="1">OFFSET(TblImps[[#This Row],[Servertime]],-1,0)+1/24</f>
        <v>45817.166666666541</v>
      </c>
      <c r="CA56" s="57"/>
      <c r="CB56" s="292"/>
      <c r="CC56" s="292"/>
    </row>
    <row r="57" spans="1:81">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45817.208333333205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45817.208333333205</v>
      </c>
      <c r="BZ57" s="294">
        <f ca="1">OFFSET(TblImps[[#This Row],[Servertime]],-1,0)+1/24</f>
        <v>45817.208333333205</v>
      </c>
      <c r="CA57" s="57"/>
      <c r="CB57" s="292"/>
      <c r="CC57" s="292"/>
    </row>
    <row r="58" spans="1:81">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45817.249999999869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45817.249999999869</v>
      </c>
      <c r="BZ58" s="294">
        <f ca="1">OFFSET(TblImps[[#This Row],[Servertime]],-1,0)+1/24</f>
        <v>45817.249999999869</v>
      </c>
      <c r="CA58" s="57"/>
      <c r="CB58" s="292"/>
      <c r="CC58" s="292"/>
    </row>
    <row r="59" spans="1:81">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45817.291666666533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45817.291666666533</v>
      </c>
      <c r="BZ59" s="294">
        <f ca="1">OFFSET(TblImps[[#This Row],[Servertime]],-1,0)+1/24</f>
        <v>45817.291666666533</v>
      </c>
      <c r="CA59" s="57"/>
      <c r="CB59" s="292"/>
      <c r="CC59" s="292"/>
    </row>
    <row r="60" spans="1:81">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45817.333333333198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45817.333333333198</v>
      </c>
      <c r="BZ60" s="294">
        <f ca="1">OFFSET(TblImps[[#This Row],[Servertime]],-1,0)+1/24</f>
        <v>45817.333333333198</v>
      </c>
      <c r="CA60" s="57"/>
      <c r="CB60" s="292"/>
      <c r="CC60" s="292"/>
    </row>
    <row r="61" spans="1:81">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45817.374999999862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45817.374999999862</v>
      </c>
      <c r="BZ61" s="294">
        <f ca="1">OFFSET(TblImps[[#This Row],[Servertime]],-1,0)+1/24</f>
        <v>45817.374999999862</v>
      </c>
      <c r="CA61" s="57"/>
      <c r="CB61" s="292"/>
      <c r="CC61" s="292"/>
    </row>
    <row r="62" spans="1:81">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45817.416666666526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45817.416666666526</v>
      </c>
      <c r="BZ62" s="294">
        <f ca="1">OFFSET(TblImps[[#This Row],[Servertime]],-1,0)+1/24</f>
        <v>45817.416666666526</v>
      </c>
      <c r="CA62" s="57"/>
      <c r="CB62" s="292"/>
      <c r="CC62" s="292"/>
    </row>
    <row r="63" spans="1:81">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45817.45833333319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45817.45833333319</v>
      </c>
      <c r="BZ63" s="294">
        <f ca="1">OFFSET(TblImps[[#This Row],[Servertime]],-1,0)+1/24</f>
        <v>45817.45833333319</v>
      </c>
      <c r="CA63" s="57"/>
      <c r="CB63" s="292"/>
      <c r="CC63" s="292"/>
    </row>
    <row r="64" spans="1:81">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45817.499999999854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45817.499999999854</v>
      </c>
      <c r="BZ64" s="294">
        <f ca="1">OFFSET(TblImps[[#This Row],[Servertime]],-1,0)+1/24</f>
        <v>45817.499999999854</v>
      </c>
      <c r="CA64" s="57"/>
      <c r="CB64" s="292"/>
      <c r="CC64" s="292"/>
    </row>
    <row r="65" spans="1:84">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45817.541666666519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45817.541666666519</v>
      </c>
      <c r="BZ65" s="294">
        <f ca="1">OFFSET(TblImps[[#This Row],[Servertime]],-1,0)+1/24</f>
        <v>45817.541666666519</v>
      </c>
      <c r="CA65" s="57"/>
      <c r="CB65" s="292"/>
      <c r="CC65" s="292"/>
    </row>
    <row r="66" spans="1:84">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45817.583333333183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45817.583333333183</v>
      </c>
      <c r="BZ66" s="294">
        <f ca="1">OFFSET(TblImps[[#This Row],[Servertime]],-1,0)+1/24</f>
        <v>45817.583333333183</v>
      </c>
      <c r="CA66" s="297"/>
      <c r="CB66" s="292"/>
      <c r="CC66" s="292"/>
    </row>
    <row r="67" spans="1:84">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45817.624999999847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45817.624999999847</v>
      </c>
      <c r="BZ67" s="294">
        <f ca="1">OFFSET(TblImps[[#This Row],[Servertime]],-1,0)+1/24</f>
        <v>45817.624999999847</v>
      </c>
      <c r="CA67" s="57"/>
      <c r="CB67" s="292"/>
      <c r="CC67" s="292"/>
    </row>
    <row r="68" spans="1:84">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45817.666666666511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45817.666666666511</v>
      </c>
      <c r="BZ68" s="294">
        <f ca="1">OFFSET(TblImps[[#This Row],[Servertime]],-1,0)+1/24</f>
        <v>45817.666666666511</v>
      </c>
      <c r="CA68" s="57"/>
      <c r="CB68" s="292"/>
      <c r="CC68" s="292"/>
    </row>
    <row r="69" spans="1:84">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45817.708333333176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45817.708333333176</v>
      </c>
      <c r="BZ69" s="294">
        <f ca="1">OFFSET(TblImps[[#This Row],[Servertime]],-1,0)+1/24</f>
        <v>45817.708333333176</v>
      </c>
      <c r="CA69" s="57"/>
      <c r="CB69" s="292"/>
      <c r="CC69" s="292"/>
    </row>
    <row r="70" spans="1:84">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45817.74999999984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45817.74999999984</v>
      </c>
      <c r="BZ70" s="294">
        <f ca="1">OFFSET(TblImps[[#This Row],[Servertime]],-1,0)+1/24</f>
        <v>45817.74999999984</v>
      </c>
      <c r="CA70" s="57"/>
      <c r="CB70" s="292"/>
      <c r="CC70" s="292"/>
    </row>
    <row r="71" spans="1:84">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45817.791666666504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45817.791666666504</v>
      </c>
      <c r="BZ71" s="294">
        <f ca="1">OFFSET(TblImps[[#This Row],[Servertime]],-1,0)+1/24</f>
        <v>45817.791666666504</v>
      </c>
      <c r="CA71" s="57"/>
      <c r="CB71" s="292"/>
      <c r="CC71" s="292"/>
    </row>
    <row r="72" spans="1:84">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45817.833333333168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45817.833333333168</v>
      </c>
      <c r="BZ72" s="294">
        <f ca="1">OFFSET(TblImps[[#This Row],[Servertime]],-1,0)+1/24</f>
        <v>45817.833333333168</v>
      </c>
      <c r="CA72" s="57"/>
      <c r="CB72" s="292"/>
      <c r="CC72" s="292"/>
    </row>
    <row r="73" spans="1:84">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45817.874999999833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45817.874999999833</v>
      </c>
      <c r="BZ73" s="294">
        <f ca="1">OFFSET(TblImps[[#This Row],[Servertime]],-1,0)+1/24</f>
        <v>45817.874999999833</v>
      </c>
      <c r="CA73" s="57"/>
      <c r="CB73" s="292"/>
      <c r="CC73" s="292"/>
    </row>
    <row r="74" spans="1:84">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45817.916666666497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45817.916666666497</v>
      </c>
      <c r="BZ74" s="294">
        <f ca="1">OFFSET(TblImps[[#This Row],[Servertime]],-1,0)+1/24</f>
        <v>45817.916666666497</v>
      </c>
      <c r="CA74" s="57"/>
      <c r="CB74" s="292"/>
      <c r="CC74" s="292"/>
    </row>
    <row r="75" spans="1:84">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45817.958333333161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45817.958333333161</v>
      </c>
      <c r="BZ75" s="294">
        <f ca="1">OFFSET(TblImps[[#This Row],[Servertime]],-1,0)+1/24</f>
        <v>45817.958333333161</v>
      </c>
      <c r="CA75" s="57"/>
      <c r="CB75" s="292"/>
      <c r="CC75" s="292"/>
    </row>
    <row r="76" spans="1:84">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45817.999999999825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45817.999999999825</v>
      </c>
      <c r="BZ76" s="461">
        <f ca="1">OFFSET(TblImps[[#This Row],[Servertime]],-1,0)+1/24</f>
        <v>45817.999999999825</v>
      </c>
    </row>
    <row r="77" spans="1:84">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45818.04166666649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45818.04166666649</v>
      </c>
      <c r="BZ77" s="294">
        <f ca="1">OFFSET(TblImps[[#This Row],[Servertime]],-1,0)+1/24</f>
        <v>45818.04166666649</v>
      </c>
      <c r="CA77" s="57"/>
      <c r="CB77" s="292"/>
      <c r="CC77" s="292"/>
    </row>
    <row r="78" spans="1:84">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45818.083333333154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45818.083333333154</v>
      </c>
      <c r="BZ78" s="294">
        <f ca="1">OFFSET(TblImps[[#This Row],[Servertime]],-1,0)+1/24</f>
        <v>45818.083333333154</v>
      </c>
      <c r="CA78" s="57"/>
      <c r="CB78" s="292"/>
      <c r="CC78" s="292"/>
      <c r="CF78" s="295"/>
    </row>
    <row r="79" spans="1:84">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45818.124999999818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45818.124999999818</v>
      </c>
      <c r="BZ79" s="294">
        <f ca="1">OFFSET(TblImps[[#This Row],[Servertime]],-1,0)+1/24</f>
        <v>45818.124999999818</v>
      </c>
      <c r="CA79" s="57"/>
      <c r="CB79" s="292"/>
      <c r="CC79" s="292"/>
      <c r="CF79" s="296"/>
    </row>
    <row r="80" spans="1:84">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45818.166666666482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45818.166666666482</v>
      </c>
      <c r="BZ80" s="294">
        <f ca="1">OFFSET(TblImps[[#This Row],[Servertime]],-1,0)+1/24</f>
        <v>45818.166666666482</v>
      </c>
      <c r="CA80" s="57"/>
      <c r="CB80" s="292"/>
      <c r="CC80" s="292"/>
      <c r="CF80" s="295"/>
    </row>
    <row r="81" spans="1:84">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45818.208333333147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45818.208333333147</v>
      </c>
      <c r="BZ81" s="294">
        <f ca="1">OFFSET(TblImps[[#This Row],[Servertime]],-1,0)+1/24</f>
        <v>45818.208333333147</v>
      </c>
      <c r="CA81" s="57"/>
      <c r="CB81" s="292"/>
      <c r="CC81" s="292"/>
      <c r="CF81" s="295"/>
    </row>
    <row r="82" spans="1:84">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45818.249999999811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45818.249999999811</v>
      </c>
      <c r="BZ82" s="294">
        <f ca="1">OFFSET(TblImps[[#This Row],[Servertime]],-1,0)+1/24</f>
        <v>45818.249999999811</v>
      </c>
      <c r="CA82" s="57"/>
      <c r="CB82" s="292"/>
      <c r="CC82" s="292"/>
    </row>
    <row r="83" spans="1:84">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45818.291666666475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45818.291666666475</v>
      </c>
      <c r="BZ83" s="294">
        <f ca="1">OFFSET(TblImps[[#This Row],[Servertime]],-1,0)+1/24</f>
        <v>45818.291666666475</v>
      </c>
      <c r="CA83" s="57"/>
      <c r="CB83" s="292"/>
      <c r="CC83" s="292"/>
    </row>
    <row r="84" spans="1:84">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45818.333333333139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45818.333333333139</v>
      </c>
      <c r="BZ84" s="294">
        <f ca="1">OFFSET(TblImps[[#This Row],[Servertime]],-1,0)+1/24</f>
        <v>45818.333333333139</v>
      </c>
      <c r="CA84" s="57"/>
      <c r="CB84" s="292"/>
      <c r="CC84" s="292"/>
    </row>
    <row r="85" spans="1:84">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45818.374999999804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45818.374999999804</v>
      </c>
      <c r="BZ85" s="294">
        <f ca="1">OFFSET(TblImps[[#This Row],[Servertime]],-1,0)+1/24</f>
        <v>45818.374999999804</v>
      </c>
      <c r="CA85" s="57"/>
      <c r="CB85" s="292"/>
      <c r="CC85" s="292"/>
    </row>
    <row r="86" spans="1:84">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45818.416666666468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45818.416666666468</v>
      </c>
      <c r="BZ86" s="294">
        <f ca="1">OFFSET(TblImps[[#This Row],[Servertime]],-1,0)+1/24</f>
        <v>45818.416666666468</v>
      </c>
      <c r="CA86" s="57"/>
      <c r="CB86" s="292"/>
      <c r="CC86" s="292"/>
    </row>
    <row r="87" spans="1:84">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45818.458333333132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45818.458333333132</v>
      </c>
      <c r="BZ87" s="294">
        <f ca="1">OFFSET(TblImps[[#This Row],[Servertime]],-1,0)+1/24</f>
        <v>45818.458333333132</v>
      </c>
      <c r="CA87" s="57"/>
      <c r="CB87" s="292"/>
      <c r="CC87" s="292"/>
    </row>
    <row r="88" spans="1:84">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45818.499999999796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45818.499999999796</v>
      </c>
      <c r="BZ88" s="294">
        <f ca="1">OFFSET(TblImps[[#This Row],[Servertime]],-1,0)+1/24</f>
        <v>45818.499999999796</v>
      </c>
      <c r="CA88" s="57"/>
      <c r="CB88" s="292"/>
      <c r="CC88" s="292"/>
    </row>
    <row r="89" spans="1:84">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45818.541666666461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45818.541666666461</v>
      </c>
      <c r="BZ89" s="294">
        <f ca="1">OFFSET(TblImps[[#This Row],[Servertime]],-1,0)+1/24</f>
        <v>45818.541666666461</v>
      </c>
      <c r="CA89" s="57"/>
      <c r="CB89" s="292"/>
      <c r="CC89" s="292"/>
      <c r="CD89" s="159"/>
    </row>
    <row r="90" spans="1:84">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45818.583333333125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45818.583333333125</v>
      </c>
      <c r="BZ90" s="294">
        <f ca="1">OFFSET(TblImps[[#This Row],[Servertime]],-1,0)+1/24</f>
        <v>45818.583333333125</v>
      </c>
      <c r="CA90" s="297"/>
      <c r="CB90" s="292"/>
      <c r="CC90" s="292"/>
      <c r="CF90" s="295"/>
    </row>
    <row r="91" spans="1:84">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45818.624999999789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45818.624999999789</v>
      </c>
      <c r="BZ91" s="294">
        <f ca="1">OFFSET(TblImps[[#This Row],[Servertime]],-1,0)+1/24</f>
        <v>45818.624999999789</v>
      </c>
      <c r="CA91" s="57"/>
      <c r="CB91" s="292"/>
      <c r="CC91" s="292"/>
      <c r="CF91" s="296"/>
    </row>
    <row r="92" spans="1:84">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45818.666666666453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45818.666666666453</v>
      </c>
      <c r="BZ92" s="294">
        <f ca="1">OFFSET(TblImps[[#This Row],[Servertime]],-1,0)+1/24</f>
        <v>45818.666666666453</v>
      </c>
      <c r="CA92" s="57"/>
      <c r="CB92" s="292"/>
      <c r="CC92" s="292"/>
      <c r="CF92" s="295"/>
    </row>
    <row r="93" spans="1:84">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45818.708333333117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45818.708333333117</v>
      </c>
      <c r="BZ93" s="294">
        <f ca="1">OFFSET(TblImps[[#This Row],[Servertime]],-1,0)+1/24</f>
        <v>45818.708333333117</v>
      </c>
      <c r="CA93" s="57"/>
      <c r="CB93" s="292"/>
      <c r="CC93" s="292"/>
      <c r="CF93" s="295"/>
    </row>
    <row r="94" spans="1:84">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45818.749999999782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45818.749999999782</v>
      </c>
      <c r="BZ94" s="294">
        <f ca="1">OFFSET(TblImps[[#This Row],[Servertime]],-1,0)+1/24</f>
        <v>45818.749999999782</v>
      </c>
      <c r="CA94" s="57"/>
      <c r="CB94" s="292"/>
      <c r="CC94" s="292"/>
    </row>
    <row r="95" spans="1:84">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45818.791666666446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45818.791666666446</v>
      </c>
      <c r="BZ95" s="294">
        <f ca="1">OFFSET(TblImps[[#This Row],[Servertime]],-1,0)+1/24</f>
        <v>45818.791666666446</v>
      </c>
      <c r="CA95" s="57"/>
      <c r="CB95" s="292"/>
      <c r="CC95" s="292"/>
    </row>
    <row r="96" spans="1:84">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45818.83333333311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45818.83333333311</v>
      </c>
      <c r="BZ96" s="294">
        <f ca="1">OFFSET(TblImps[[#This Row],[Servertime]],-1,0)+1/24</f>
        <v>45818.83333333311</v>
      </c>
      <c r="CA96" s="57"/>
      <c r="CB96" s="292"/>
      <c r="CC96" s="292"/>
    </row>
    <row r="97" spans="1:8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45818.874999999774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45818.874999999774</v>
      </c>
      <c r="BZ97" s="294">
        <f ca="1">OFFSET(TblImps[[#This Row],[Servertime]],-1,0)+1/24</f>
        <v>45818.874999999774</v>
      </c>
      <c r="CA97" s="57"/>
      <c r="CB97" s="292"/>
      <c r="CC97" s="292"/>
    </row>
    <row r="98" spans="1:8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45818.916666666439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45818.916666666439</v>
      </c>
      <c r="BZ98" s="294">
        <f ca="1">OFFSET(TblImps[[#This Row],[Servertime]],-1,0)+1/24</f>
        <v>45818.916666666439</v>
      </c>
      <c r="CA98" s="57"/>
      <c r="CB98" s="292"/>
      <c r="CC98" s="292"/>
    </row>
    <row r="99" spans="1:8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45818.958333333103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45818.958333333103</v>
      </c>
      <c r="BZ99" s="294">
        <f ca="1">OFFSET(TblImps[[#This Row],[Servertime]],-1,0)+1/24</f>
        <v>45818.958333333103</v>
      </c>
      <c r="CA99" s="57"/>
      <c r="CB99" s="292"/>
      <c r="CC99" s="292"/>
    </row>
    <row r="100" spans="1:8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45818.999999999767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45818.999999999767</v>
      </c>
      <c r="BZ100" s="294">
        <f ca="1">OFFSET(TblImps[[#This Row],[Servertime]],-1,0)+1/24</f>
        <v>45818.999999999767</v>
      </c>
      <c r="CA100" s="57"/>
      <c r="CB100" s="292"/>
      <c r="CC100" s="292"/>
    </row>
    <row r="101" spans="1:8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45819.041666666431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45819.041666666431</v>
      </c>
      <c r="BZ101" s="294">
        <f ca="1">OFFSET(TblImps[[#This Row],[Servertime]],-1,0)+1/24</f>
        <v>45819.041666666431</v>
      </c>
      <c r="CA101" s="57"/>
      <c r="CB101" s="292"/>
      <c r="CC101" s="292"/>
    </row>
    <row r="102" spans="1:8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45819.083333333096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45819.083333333096</v>
      </c>
      <c r="BZ102" s="294">
        <f ca="1">OFFSET(TblImps[[#This Row],[Servertime]],-1,0)+1/24</f>
        <v>45819.083333333096</v>
      </c>
      <c r="CA102" s="57"/>
      <c r="CB102" s="292"/>
      <c r="CC102" s="292"/>
      <c r="CD102" s="45" t="s">
        <v>4</v>
      </c>
    </row>
    <row r="103" spans="1:8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45819.12499999976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45819.12499999976</v>
      </c>
      <c r="BZ103" s="294">
        <f ca="1">OFFSET(TblImps[[#This Row],[Servertime]],-1,0)+1/24</f>
        <v>45819.12499999976</v>
      </c>
      <c r="CA103" s="57"/>
      <c r="CB103" s="292"/>
      <c r="CC103" s="292"/>
      <c r="CD103" s="45" t="s">
        <v>7</v>
      </c>
    </row>
    <row r="104" spans="1:8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45819.166666666424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45819.166666666424</v>
      </c>
      <c r="BZ104" s="294">
        <f ca="1">OFFSET(TblImps[[#This Row],[Servertime]],-1,0)+1/24</f>
        <v>45819.166666666424</v>
      </c>
      <c r="CA104" s="57"/>
      <c r="CB104" s="292"/>
      <c r="CC104" s="292"/>
      <c r="CD104" s="45" t="s">
        <v>3</v>
      </c>
    </row>
    <row r="105" spans="1:8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45819.208333333088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45819.208333333088</v>
      </c>
      <c r="BZ105" s="294">
        <f ca="1">OFFSET(TblImps[[#This Row],[Servertime]],-1,0)+1/24</f>
        <v>45819.208333333088</v>
      </c>
      <c r="CA105" s="57"/>
      <c r="CB105" s="292"/>
      <c r="CC105" s="292"/>
      <c r="CD105" s="45" t="s">
        <v>2</v>
      </c>
    </row>
    <row r="106" spans="1:8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45819.249999999753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45819.249999999753</v>
      </c>
      <c r="BZ106" s="294">
        <f ca="1">OFFSET(TblImps[[#This Row],[Servertime]],-1,0)+1/24</f>
        <v>45819.249999999753</v>
      </c>
      <c r="CA106" s="57"/>
      <c r="CB106" s="292"/>
      <c r="CC106" s="292"/>
    </row>
    <row r="107" spans="1:8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45819.291666666417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45819.291666666417</v>
      </c>
      <c r="BZ107" s="294">
        <f ca="1">OFFSET(TblImps[[#This Row],[Servertime]],-1,0)+1/24</f>
        <v>45819.291666666417</v>
      </c>
      <c r="CA107" s="57"/>
      <c r="CB107" s="292"/>
      <c r="CC107" s="292"/>
      <c r="CD107" s="45" t="s">
        <v>208</v>
      </c>
    </row>
    <row r="108" spans="1:8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45819.333333333081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45819.333333333081</v>
      </c>
      <c r="BZ108" s="294">
        <f ca="1">OFFSET(TblImps[[#This Row],[Servertime]],-1,0)+1/24</f>
        <v>45819.333333333081</v>
      </c>
      <c r="CA108" s="57"/>
      <c r="CB108" s="292"/>
      <c r="CC108" s="292"/>
      <c r="CD108" s="45" t="s">
        <v>210</v>
      </c>
    </row>
    <row r="109" spans="1:8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45819.374999999745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45819.374999999745</v>
      </c>
      <c r="BZ109" s="294">
        <f ca="1">OFFSET(TblImps[[#This Row],[Servertime]],-1,0)+1/24</f>
        <v>45819.374999999745</v>
      </c>
      <c r="CA109" s="57"/>
      <c r="CB109" s="292"/>
      <c r="CC109" s="292"/>
      <c r="CD109" s="45" t="s">
        <v>211</v>
      </c>
    </row>
    <row r="110" spans="1:8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45819.41666666641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45819.41666666641</v>
      </c>
      <c r="BZ110" s="294">
        <f ca="1">OFFSET(TblImps[[#This Row],[Servertime]],-1,0)+1/24</f>
        <v>45819.41666666641</v>
      </c>
      <c r="CA110" s="57"/>
      <c r="CB110" s="292"/>
      <c r="CC110" s="292"/>
      <c r="CD110" s="45" t="s">
        <v>212</v>
      </c>
    </row>
    <row r="111" spans="1:8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45819.458333333074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45819.458333333074</v>
      </c>
      <c r="BZ111" s="294">
        <f ca="1">OFFSET(TblImps[[#This Row],[Servertime]],-1,0)+1/24</f>
        <v>45819.458333333074</v>
      </c>
      <c r="CA111" s="57"/>
      <c r="CB111" s="292"/>
      <c r="CC111" s="292"/>
      <c r="CD111" s="45" t="s">
        <v>213</v>
      </c>
    </row>
    <row r="112" spans="1:8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45819.499999999738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45819.499999999738</v>
      </c>
      <c r="BZ112" s="294">
        <f ca="1">OFFSET(TblImps[[#This Row],[Servertime]],-1,0)+1/24</f>
        <v>45819.499999999738</v>
      </c>
      <c r="CA112" s="57"/>
      <c r="CB112" s="292"/>
      <c r="CC112" s="292"/>
      <c r="CD112" s="45" t="s">
        <v>214</v>
      </c>
    </row>
    <row r="113" spans="1:81">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45819.541666666402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45819.541666666402</v>
      </c>
      <c r="BZ113" s="294">
        <f ca="1">OFFSET(TblImps[[#This Row],[Servertime]],-1,0)+1/24</f>
        <v>45819.541666666402</v>
      </c>
      <c r="CA113" s="57"/>
      <c r="CB113" s="292"/>
      <c r="CC113" s="292"/>
    </row>
    <row r="114" spans="1:81">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45819.583333333067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45819.583333333067</v>
      </c>
      <c r="BZ114" s="294">
        <f ca="1">OFFSET(TblImps[[#This Row],[Servertime]],-1,0)+1/24</f>
        <v>45819.583333333067</v>
      </c>
      <c r="CA114" s="297"/>
      <c r="CB114" s="292"/>
      <c r="CC114" s="292"/>
    </row>
    <row r="115" spans="1:81">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45819.624999999731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45819.624999999731</v>
      </c>
      <c r="BZ115" s="294">
        <f ca="1">OFFSET(TblImps[[#This Row],[Servertime]],-1,0)+1/24</f>
        <v>45819.624999999731</v>
      </c>
      <c r="CA115" s="57"/>
      <c r="CB115" s="292"/>
      <c r="CC115" s="292"/>
    </row>
    <row r="116" spans="1:81">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45819.666666666395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45819.666666666395</v>
      </c>
      <c r="BZ116" s="294">
        <f ca="1">OFFSET(TblImps[[#This Row],[Servertime]],-1,0)+1/24</f>
        <v>45819.666666666395</v>
      </c>
      <c r="CA116" s="57"/>
      <c r="CB116" s="292"/>
      <c r="CC116" s="292"/>
    </row>
    <row r="117" spans="1:81">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45819.708333333059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45819.708333333059</v>
      </c>
      <c r="BZ117" s="294">
        <f ca="1">OFFSET(TblImps[[#This Row],[Servertime]],-1,0)+1/24</f>
        <v>45819.708333333059</v>
      </c>
      <c r="CA117" s="57"/>
      <c r="CB117" s="292"/>
      <c r="CC117" s="292"/>
    </row>
    <row r="118" spans="1:81">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45819.749999999724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45819.749999999724</v>
      </c>
      <c r="BZ118" s="294">
        <f ca="1">OFFSET(TblImps[[#This Row],[Servertime]],-1,0)+1/24</f>
        <v>45819.749999999724</v>
      </c>
      <c r="CA118" s="57"/>
      <c r="CB118" s="292"/>
      <c r="CC118" s="292"/>
    </row>
    <row r="119" spans="1:81">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45819.791666666388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45819.791666666388</v>
      </c>
      <c r="BZ119" s="294">
        <f ca="1">OFFSET(TblImps[[#This Row],[Servertime]],-1,0)+1/24</f>
        <v>45819.791666666388</v>
      </c>
      <c r="CA119" s="57"/>
      <c r="CB119" s="292"/>
      <c r="CC119" s="292"/>
    </row>
    <row r="120" spans="1:81">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45819.833333333052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45819.833333333052</v>
      </c>
      <c r="BZ120" s="294">
        <f ca="1">OFFSET(TblImps[[#This Row],[Servertime]],-1,0)+1/24</f>
        <v>45819.833333333052</v>
      </c>
      <c r="CA120" s="57"/>
      <c r="CB120" s="292"/>
      <c r="CC120" s="292"/>
    </row>
    <row r="121" spans="1:81">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45819.874999999716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45819.874999999716</v>
      </c>
      <c r="BZ121" s="294">
        <f ca="1">OFFSET(TblImps[[#This Row],[Servertime]],-1,0)+1/24</f>
        <v>45819.874999999716</v>
      </c>
      <c r="CA121" s="57"/>
      <c r="CB121" s="292"/>
      <c r="CC121" s="292"/>
    </row>
    <row r="122" spans="1:81">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45819.91666666638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45819.91666666638</v>
      </c>
      <c r="BZ122" s="294">
        <f ca="1">OFFSET(TblImps[[#This Row],[Servertime]],-1,0)+1/24</f>
        <v>45819.91666666638</v>
      </c>
      <c r="CA122" s="57"/>
      <c r="CB122" s="292"/>
      <c r="CC122" s="292"/>
    </row>
    <row r="123" spans="1:81">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45819.958333333045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45819.958333333045</v>
      </c>
      <c r="BZ123" s="294">
        <f ca="1">OFFSET(TblImps[[#This Row],[Servertime]],-1,0)+1/24</f>
        <v>45819.958333333045</v>
      </c>
      <c r="CA123" s="57"/>
      <c r="CB123" s="292"/>
      <c r="CC123" s="292"/>
    </row>
    <row r="124" spans="1:81">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45819.999999999709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45819.999999999709</v>
      </c>
      <c r="BZ124" s="294">
        <f ca="1">OFFSET(TblImps[[#This Row],[Servertime]],-1,0)+1/24</f>
        <v>45819.999999999709</v>
      </c>
      <c r="CA124" s="57"/>
      <c r="CB124" s="292"/>
      <c r="CC124" s="292"/>
    </row>
    <row r="125" spans="1:81">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45820.041666666373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45820.041666666373</v>
      </c>
      <c r="BZ125" s="294">
        <f ca="1">OFFSET(TblImps[[#This Row],[Servertime]],-1,0)+1/24</f>
        <v>45820.041666666373</v>
      </c>
      <c r="CA125" s="57"/>
      <c r="CB125" s="292"/>
      <c r="CC125" s="292"/>
    </row>
    <row r="126" spans="1:81">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45820.083333333037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45820.083333333037</v>
      </c>
      <c r="BZ126" s="294">
        <f ca="1">OFFSET(TblImps[[#This Row],[Servertime]],-1,0)+1/24</f>
        <v>45820.083333333037</v>
      </c>
      <c r="CA126" s="57"/>
      <c r="CB126" s="292"/>
      <c r="CC126" s="292"/>
    </row>
    <row r="127" spans="1:81">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45820.124999999702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45820.124999999702</v>
      </c>
      <c r="BZ127" s="294">
        <f ca="1">OFFSET(TblImps[[#This Row],[Servertime]],-1,0)+1/24</f>
        <v>45820.124999999702</v>
      </c>
      <c r="CA127" s="57"/>
      <c r="CB127" s="292"/>
      <c r="CC127" s="292"/>
    </row>
    <row r="128" spans="1:81">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45820.166666666366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45820.166666666366</v>
      </c>
      <c r="BZ128" s="294">
        <f ca="1">OFFSET(TblImps[[#This Row],[Servertime]],-1,0)+1/24</f>
        <v>45820.166666666366</v>
      </c>
      <c r="CA128" s="57"/>
      <c r="CB128" s="292"/>
      <c r="CC128" s="292"/>
    </row>
    <row r="129" spans="1:81">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45820.20833333303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45820.20833333303</v>
      </c>
      <c r="BZ129" s="294">
        <f ca="1">OFFSET(TblImps[[#This Row],[Servertime]],-1,0)+1/24</f>
        <v>45820.20833333303</v>
      </c>
      <c r="CA129" s="57"/>
      <c r="CB129" s="292"/>
      <c r="CC129" s="292"/>
    </row>
    <row r="130" spans="1:81">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45820.249999999694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45820.249999999694</v>
      </c>
      <c r="BZ130" s="294">
        <f ca="1">OFFSET(TblImps[[#This Row],[Servertime]],-1,0)+1/24</f>
        <v>45820.249999999694</v>
      </c>
      <c r="CA130" s="57"/>
      <c r="CB130" s="292"/>
      <c r="CC130" s="292"/>
    </row>
    <row r="131" spans="1:81">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45820.291666666359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45820.291666666359</v>
      </c>
      <c r="BZ131" s="294">
        <f ca="1">OFFSET(TblImps[[#This Row],[Servertime]],-1,0)+1/24</f>
        <v>45820.291666666359</v>
      </c>
      <c r="CA131" s="57"/>
      <c r="CB131" s="292"/>
      <c r="CC131" s="292"/>
    </row>
    <row r="132" spans="1:81">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45820.333333333023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45820.333333333023</v>
      </c>
      <c r="BZ132" s="294">
        <f ca="1">OFFSET(TblImps[[#This Row],[Servertime]],-1,0)+1/24</f>
        <v>45820.333333333023</v>
      </c>
      <c r="CA132" s="57"/>
      <c r="CB132" s="292"/>
      <c r="CC132" s="292"/>
    </row>
    <row r="133" spans="1:81">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45820.374999999687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45820.374999999687</v>
      </c>
      <c r="BZ133" s="294">
        <f ca="1">OFFSET(TblImps[[#This Row],[Servertime]],-1,0)+1/24</f>
        <v>45820.374999999687</v>
      </c>
      <c r="CA133" s="57"/>
      <c r="CB133" s="292"/>
      <c r="CC133" s="292"/>
    </row>
    <row r="134" spans="1:81">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45820.416666666351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45820.416666666351</v>
      </c>
      <c r="BZ134" s="294">
        <f ca="1">OFFSET(TblImps[[#This Row],[Servertime]],-1,0)+1/24</f>
        <v>45820.416666666351</v>
      </c>
      <c r="CA134" s="57"/>
      <c r="CB134" s="292"/>
      <c r="CC134" s="292"/>
    </row>
    <row r="135" spans="1:81">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45820.458333333016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45820.458333333016</v>
      </c>
      <c r="BZ135" s="294">
        <f ca="1">OFFSET(TblImps[[#This Row],[Servertime]],-1,0)+1/24</f>
        <v>45820.458333333016</v>
      </c>
      <c r="CA135" s="57"/>
      <c r="CB135" s="292"/>
      <c r="CC135" s="292"/>
    </row>
    <row r="136" spans="1:81">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45820.49999999968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45820.49999999968</v>
      </c>
      <c r="BZ136" s="294">
        <f ca="1">OFFSET(TblImps[[#This Row],[Servertime]],-1,0)+1/24</f>
        <v>45820.49999999968</v>
      </c>
      <c r="CA136" s="57"/>
      <c r="CB136" s="292"/>
      <c r="CC136" s="292"/>
    </row>
    <row r="1269" spans="2:23">
      <c r="B1269" s="531" t="s">
        <v>314</v>
      </c>
      <c r="C1269" s="487"/>
      <c r="W1269" s="134"/>
    </row>
    <row r="1270" spans="2:23">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8" priority="8" stopIfTrue="1">
      <formula>ROW()-2=#REF!</formula>
    </cfRule>
  </conditionalFormatting>
  <conditionalFormatting sqref="A1269:CC1269">
    <cfRule type="expression" dxfId="137" priority="9" stopIfTrue="1">
      <formula>$B$1270&gt;84</formula>
    </cfRule>
  </conditionalFormatting>
  <conditionalFormatting sqref="A1269:XFD1270">
    <cfRule type="expression" dxfId="136" priority="10" stopIfTrue="1">
      <formula>$B$1270&gt;144</formula>
    </cfRule>
  </conditionalFormatting>
  <conditionalFormatting sqref="BV76">
    <cfRule type="expression" dxfId="135" priority="20" stopIfTrue="1">
      <formula>ISERROR(BV76)</formula>
    </cfRule>
  </conditionalFormatting>
  <conditionalFormatting sqref="A4:BZ136">
    <cfRule type="expression" dxfId="134" priority="1" stopIfTrue="1">
      <formula>ROW()-3=$B$1270</formula>
    </cfRule>
    <cfRule type="expression" dxfId="133" priority="2" stopIfTrue="1">
      <formula>OR(ROW()-3=$B$1270,A4&lt;0)</formula>
    </cfRule>
    <cfRule type="expression" dxfId="132" priority="7">
      <formula>$K4=49</formula>
    </cfRule>
    <cfRule type="expression" dxfId="131" priority="12">
      <formula>ROUND(($K4-1)/12,0)=INT($K4-1)/12</formula>
    </cfRule>
  </conditionalFormatting>
  <conditionalFormatting sqref="BV4:BV136">
    <cfRule type="expression" dxfId="130" priority="15" stopIfTrue="1">
      <formula>AND(ROW()-3=$B$1270,ISERROR(BV4))</formula>
    </cfRule>
    <cfRule type="expression" dxfId="129" priority="17" stopIfTrue="1">
      <formula>ISERROR(BV4)</formula>
    </cfRule>
  </conditionalFormatting>
  <conditionalFormatting sqref="A1:XFD3">
    <cfRule type="expression" dxfId="128"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cols>
    <col min="1" max="17" width="10.85546875" customWidth="1"/>
    <col min="18" max="18" width="10.140625" customWidth="1"/>
  </cols>
  <sheetData>
    <row r="16" spans="15:16">
      <c r="O16" s="5" t="s">
        <v>470</v>
      </c>
      <c r="P16" s="39"/>
    </row>
    <row r="27" spans="8:9" ht="12.75" customHeight="1"/>
    <row r="28" spans="8:9">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c r="B2" s="41" t="s">
        <v>256</v>
      </c>
      <c r="C2" s="41" t="s">
        <v>995</v>
      </c>
      <c r="D2" s="41" t="s">
        <v>928</v>
      </c>
      <c r="E2" s="41" t="s">
        <v>997</v>
      </c>
    </row>
    <row r="3" spans="2:5" ht="15.75">
      <c r="B3" s="40" t="s">
        <v>974</v>
      </c>
      <c r="C3" s="42" t="s">
        <v>72</v>
      </c>
      <c r="D3" s="40">
        <f>_xlfn.IFNA(INDEX(TblConstr[],MATCH(Log!$I$28,TblConstr[Hour],0),MATCH(TblStats[[#This Row],[Abbr]],TblConstr[#Headers],0)),0)</f>
        <v>0</v>
      </c>
      <c r="E3" s="43" t="e">
        <f>TblStats[[#This Row],[Number]]/INDEX(TblConstr[[Hour]:[Land]],MATCH(Log!$I$28,TblConstr[Hour],0),6)</f>
        <v>#N/A</v>
      </c>
    </row>
    <row r="4" spans="2:5" ht="15.75">
      <c r="B4" s="40" t="s">
        <v>975</v>
      </c>
      <c r="C4" s="42" t="s">
        <v>71</v>
      </c>
      <c r="D4" s="40">
        <f>_xlfn.IFNA(INDEX(TblConstr[],MATCH(Log!$I$28,TblConstr[Hour],0),MATCH(TblStats[[#This Row],[Abbr]],TblConstr[#Headers],0)),0)</f>
        <v>0</v>
      </c>
      <c r="E4" s="43" t="e">
        <f>TblStats[[#This Row],[Number]]/INDEX(TblConstr[[Hour]:[Land]],MATCH(Log!$I$28,TblConstr[Hour],0),6)</f>
        <v>#N/A</v>
      </c>
    </row>
    <row r="5" spans="2:5" ht="15.75">
      <c r="B5" s="40" t="s">
        <v>977</v>
      </c>
      <c r="C5" s="42" t="s">
        <v>70</v>
      </c>
      <c r="D5" s="40">
        <f>_xlfn.IFNA(INDEX(TblConstr[],MATCH(Log!$I$28,TblConstr[Hour],0),MATCH(TblStats[[#This Row],[Abbr]],TblConstr[#Headers],0)),0)</f>
        <v>0</v>
      </c>
      <c r="E5" s="43" t="e">
        <f>TblStats[[#This Row],[Number]]/INDEX(TblConstr[[Hour]:[Land]],MATCH(Log!$I$28,TblConstr[Hour],0),6)</f>
        <v>#N/A</v>
      </c>
    </row>
    <row r="6" spans="2:5" ht="15.75">
      <c r="B6" s="40" t="s">
        <v>976</v>
      </c>
      <c r="C6" s="42" t="s">
        <v>69</v>
      </c>
      <c r="D6" s="40">
        <f>_xlfn.IFNA(INDEX(TblConstr[],MATCH(Log!$I$28,TblConstr[Hour],0),MATCH(TblStats[[#This Row],[Abbr]],TblConstr[#Headers],0)),0)</f>
        <v>0</v>
      </c>
      <c r="E6" s="43" t="e">
        <f>TblStats[[#This Row],[Number]]/INDEX(TblConstr[[Hour]:[Land]],MATCH(Log!$I$28,TblConstr[Hour],0),6)</f>
        <v>#N/A</v>
      </c>
    </row>
    <row r="7" spans="2:5" ht="15.75">
      <c r="B7" s="40" t="s">
        <v>978</v>
      </c>
      <c r="C7" s="42" t="s">
        <v>68</v>
      </c>
      <c r="D7" s="40">
        <f>_xlfn.IFNA(INDEX(TblConstr[],MATCH(Log!$I$28,TblConstr[Hour],0),MATCH(TblStats[[#This Row],[Abbr]],TblConstr[#Headers],0)),0)</f>
        <v>0</v>
      </c>
      <c r="E7" s="43" t="e">
        <f>TblStats[[#This Row],[Number]]/INDEX(TblConstr[[Hour]:[Land]],MATCH(Log!$I$28,TblConstr[Hour],0),6)</f>
        <v>#N/A</v>
      </c>
    </row>
    <row r="8" spans="2:5" ht="15.75">
      <c r="B8" s="40" t="s">
        <v>979</v>
      </c>
      <c r="C8" s="42" t="s">
        <v>63</v>
      </c>
      <c r="D8" s="40">
        <f>_xlfn.IFNA(INDEX(TblConstr[],MATCH(Log!$I$28,TblConstr[Hour],0),MATCH(TblStats[[#This Row],[Abbr]],TblConstr[#Headers],0)),0)</f>
        <v>0</v>
      </c>
      <c r="E8" s="43" t="e">
        <f>TblStats[[#This Row],[Number]]/INDEX(TblConstr[[Hour]:[Land]],MATCH(Log!$I$28,TblConstr[Hour],0),6)</f>
        <v>#N/A</v>
      </c>
    </row>
    <row r="9" spans="2:5" ht="15.75">
      <c r="B9" s="40" t="s">
        <v>980</v>
      </c>
      <c r="C9" s="42" t="s">
        <v>346</v>
      </c>
      <c r="D9" s="40">
        <f>_xlfn.IFNA(INDEX(TblConstr[],MATCH(Log!$I$28,TblConstr[Hour],0),MATCH(TblStats[[#This Row],[Abbr]],TblConstr[#Headers],0)),0)</f>
        <v>0</v>
      </c>
      <c r="E9" s="43" t="e">
        <f>TblStats[[#This Row],[Number]]/INDEX(TblConstr[[Hour]:[Land]],MATCH(Log!$I$28,TblConstr[Hour],0),6)</f>
        <v>#N/A</v>
      </c>
    </row>
    <row r="10" spans="2:5" ht="15.75">
      <c r="B10" s="40" t="s">
        <v>981</v>
      </c>
      <c r="C10" s="42" t="s">
        <v>64</v>
      </c>
      <c r="D10" s="40">
        <f>_xlfn.IFNA(INDEX(TblConstr[],MATCH(Log!$I$28,TblConstr[Hour],0),MATCH(TblStats[[#This Row],[Abbr]],TblConstr[#Headers],0)),0)</f>
        <v>0</v>
      </c>
      <c r="E10" s="43" t="e">
        <f>TblStats[[#This Row],[Number]]/INDEX(TblConstr[[Hour]:[Land]],MATCH(Log!$I$28,TblConstr[Hour],0),6)</f>
        <v>#N/A</v>
      </c>
    </row>
    <row r="11" spans="2:5" ht="15.75">
      <c r="B11" s="40" t="s">
        <v>982</v>
      </c>
      <c r="C11" s="42" t="s">
        <v>65</v>
      </c>
      <c r="D11" s="40">
        <f>_xlfn.IFNA(INDEX(TblConstr[],MATCH(Log!$I$28,TblConstr[Hour],0),MATCH(TblStats[[#This Row],[Abbr]],TblConstr[#Headers],0)),0)</f>
        <v>0</v>
      </c>
      <c r="E11" s="43" t="e">
        <f>TblStats[[#This Row],[Number]]/INDEX(TblConstr[[Hour]:[Land]],MATCH(Log!$I$28,TblConstr[Hour],0),6)</f>
        <v>#N/A</v>
      </c>
    </row>
    <row r="12" spans="2:5" ht="15.75">
      <c r="B12" s="40" t="s">
        <v>983</v>
      </c>
      <c r="C12" s="42" t="s">
        <v>66</v>
      </c>
      <c r="D12" s="40">
        <f>_xlfn.IFNA(INDEX(TblConstr[],MATCH(Log!$I$28,TblConstr[Hour],0),MATCH(TblStats[[#This Row],[Abbr]],TblConstr[#Headers],0)),0)</f>
        <v>0</v>
      </c>
      <c r="E12" s="43" t="e">
        <f>TblStats[[#This Row],[Number]]/INDEX(TblConstr[[Hour]:[Land]],MATCH(Log!$I$28,TblConstr[Hour],0),6)</f>
        <v>#N/A</v>
      </c>
    </row>
    <row r="13" spans="2:5" ht="15.75">
      <c r="B13" s="40" t="s">
        <v>984</v>
      </c>
      <c r="C13" s="42" t="s">
        <v>67</v>
      </c>
      <c r="D13" s="40">
        <f>_xlfn.IFNA(INDEX(TblConstr[],MATCH(Log!$I$28,TblConstr[Hour],0),MATCH(TblStats[[#This Row],[Abbr]],TblConstr[#Headers],0)),0)</f>
        <v>0</v>
      </c>
      <c r="E13" s="43" t="e">
        <f>TblStats[[#This Row],[Number]]/INDEX(TblConstr[[Hour]:[Land]],MATCH(Log!$I$28,TblConstr[Hour],0),6)</f>
        <v>#N/A</v>
      </c>
    </row>
    <row r="14" spans="2:5" ht="15.75">
      <c r="B14" s="40" t="s">
        <v>985</v>
      </c>
      <c r="C14" s="42" t="s">
        <v>348</v>
      </c>
      <c r="D14" s="40">
        <f>_xlfn.IFNA(INDEX(TblConstr[],MATCH(Log!$I$28,TblConstr[Hour],0),MATCH(TblStats[[#This Row],[Abbr]],TblConstr[#Headers],0)),0)</f>
        <v>0</v>
      </c>
      <c r="E14" s="43" t="e">
        <f>TblStats[[#This Row],[Number]]/INDEX(TblConstr[[Hour]:[Land]],MATCH(Log!$I$28,TblConstr[Hour],0),6)</f>
        <v>#N/A</v>
      </c>
    </row>
    <row r="15" spans="2:5" ht="15.75">
      <c r="B15" s="40" t="s">
        <v>986</v>
      </c>
      <c r="C15" s="42" t="s">
        <v>351</v>
      </c>
      <c r="D15" s="40">
        <f>_xlfn.IFNA(INDEX(TblConstr[],MATCH(Log!$I$28,TblConstr[Hour],0),MATCH(TblStats[[#This Row],[Abbr]],TblConstr[#Headers],0)),0)</f>
        <v>0</v>
      </c>
      <c r="E15" s="43" t="e">
        <f>TblStats[[#This Row],[Number]]/INDEX(TblConstr[[Hour]:[Land]],MATCH(Log!$I$28,TblConstr[Hour],0),6)</f>
        <v>#N/A</v>
      </c>
    </row>
    <row r="16" spans="2:5" ht="15.75">
      <c r="B16" s="40" t="s">
        <v>987</v>
      </c>
      <c r="C16" s="42" t="s">
        <v>74</v>
      </c>
      <c r="D16" s="40">
        <f>_xlfn.IFNA(INDEX(TblConstr[],MATCH(Log!$I$28,TblConstr[Hour],0),MATCH(TblStats[[#This Row],[Abbr]],TblConstr[#Headers],0)),0)</f>
        <v>0</v>
      </c>
      <c r="E16" s="43" t="e">
        <f>TblStats[[#This Row],[Number]]/INDEX(TblConstr[[Hour]:[Land]],MATCH(Log!$I$28,TblConstr[Hour],0),6)</f>
        <v>#N/A</v>
      </c>
    </row>
    <row r="17" spans="2:12" ht="15.75">
      <c r="B17" s="40" t="s">
        <v>988</v>
      </c>
      <c r="C17" s="42" t="s">
        <v>349</v>
      </c>
      <c r="D17" s="40">
        <f>_xlfn.IFNA(INDEX(TblConstr[],MATCH(Log!$I$28,TblConstr[Hour],0),MATCH(TblStats[[#This Row],[Abbr]],TblConstr[#Headers],0)),0)</f>
        <v>0</v>
      </c>
      <c r="E17" s="43" t="e">
        <f>TblStats[[#This Row],[Number]]/INDEX(TblConstr[[Hour]:[Land]],MATCH(Log!$I$28,TblConstr[Hour],0),6)</f>
        <v>#N/A</v>
      </c>
    </row>
    <row r="18" spans="2:12" ht="15.75">
      <c r="B18" s="40" t="s">
        <v>989</v>
      </c>
      <c r="C18" s="42" t="s">
        <v>295</v>
      </c>
      <c r="D18" s="40">
        <f>_xlfn.IFNA(INDEX(TblConstr[],MATCH(Log!$I$28,TblConstr[Hour],0),MATCH(TblStats[[#This Row],[Abbr]],TblConstr[#Headers],0)),0)</f>
        <v>0</v>
      </c>
      <c r="E18" s="43" t="e">
        <f>TblStats[[#This Row],[Number]]/INDEX(TblConstr[[Hour]:[Land]],MATCH(Log!$I$28,TblConstr[Hour],0),6)</f>
        <v>#N/A</v>
      </c>
    </row>
    <row r="19" spans="2:12" ht="15.75">
      <c r="B19" s="40" t="s">
        <v>990</v>
      </c>
      <c r="C19" s="42" t="s">
        <v>75</v>
      </c>
      <c r="D19" s="40">
        <f>_xlfn.IFNA(INDEX(TblConstr[],MATCH(Log!$I$28,TblConstr[Hour],0),MATCH(TblStats[[#This Row],[Abbr]],TblConstr[#Headers],0)),0)</f>
        <v>0</v>
      </c>
      <c r="E19" s="43" t="e">
        <f>TblStats[[#This Row],[Number]]/INDEX(TblConstr[[Hour]:[Land]],MATCH(Log!$I$28,TblConstr[Hour],0),6)</f>
        <v>#N/A</v>
      </c>
    </row>
    <row r="20" spans="2:12" ht="15.75">
      <c r="B20" s="40" t="s">
        <v>991</v>
      </c>
      <c r="C20" s="42" t="s">
        <v>369</v>
      </c>
      <c r="D20" s="40">
        <f>_xlfn.IFNA(INDEX(TblConstr[],MATCH(Log!$I$28,TblConstr[Hour],0),MATCH(TblStats[[#This Row],[Abbr]],TblConstr[#Headers],0)),0)</f>
        <v>0</v>
      </c>
      <c r="E20" s="43" t="e">
        <f>TblStats[[#This Row],[Number]]/INDEX(TblConstr[[Hour]:[Land]],MATCH(Log!$I$28,TblConstr[Hour],0),6)</f>
        <v>#N/A</v>
      </c>
    </row>
    <row r="21" spans="2:12" ht="15.75">
      <c r="B21" s="40" t="s">
        <v>992</v>
      </c>
      <c r="C21" s="42" t="s">
        <v>76</v>
      </c>
      <c r="D21" s="40">
        <f>_xlfn.IFNA(INDEX(TblConstr[],MATCH(Log!$I$28,TblConstr[Hour],0),MATCH(TblStats[[#This Row],[Abbr]],TblConstr[#Headers],0)),0)</f>
        <v>0</v>
      </c>
      <c r="E21" s="43" t="e">
        <f>TblStats[[#This Row],[Number]]/INDEX(TblConstr[[Hour]:[Land]],MATCH(Log!$I$28,TblConstr[Hour],0),6)</f>
        <v>#N/A</v>
      </c>
    </row>
    <row r="22" spans="2:12">
      <c r="B22" s="40" t="s">
        <v>993</v>
      </c>
      <c r="C22" s="40" t="s">
        <v>54</v>
      </c>
      <c r="D22" s="40">
        <f>_xlfn.IFNA(INDEX(TblConstr[],MATCH(Log!$I$28,TblConstr[Hour],0),MATCH(TblStats[[#This Row],[Abbr]],TblConstr[#Headers],0)),0)</f>
        <v>0</v>
      </c>
      <c r="E22" s="43" t="e">
        <f>TblStats[[#This Row],[Number]]/INDEX(TblConstr[[Hour]:[Land]],MATCH(Log!$I$28,TblConstr[Hour],0),6)</f>
        <v>#N/A</v>
      </c>
    </row>
    <row r="23" spans="2:12">
      <c r="B23" s="40" t="s">
        <v>994</v>
      </c>
      <c r="C23" s="40" t="s">
        <v>996</v>
      </c>
      <c r="D23" s="40">
        <f>_xlfn.IFNA(INDEX(TblConstr[],MATCH(Log!$I$28,TblConstr[Hour],0),MATCH(TblStats[[#This Row],[Abbr]],TblConstr[#Headers],0)),0)</f>
        <v>0</v>
      </c>
      <c r="E23" s="43" t="e">
        <f>TblStats[[#This Row],[Number]]/INDEX(TblConstr[[Hour]:[Land]],MATCH(Log!$I$28,TblConstr[Hour],0),6)</f>
        <v>#N/A</v>
      </c>
    </row>
    <row r="24" spans="2:12">
      <c r="E24" s="43"/>
    </row>
    <row r="25" spans="2:12">
      <c r="E25" s="43"/>
    </row>
    <row r="26" spans="2:12">
      <c r="E26" s="43"/>
    </row>
    <row r="27" spans="2:12">
      <c r="E27" s="43"/>
    </row>
    <row r="28" spans="2:12">
      <c r="E28" s="43"/>
      <c r="L28" s="40" t="s">
        <v>973</v>
      </c>
    </row>
    <row r="29" spans="2:12">
      <c r="E29" s="43"/>
    </row>
    <row r="30" spans="2:12">
      <c r="E30" s="43"/>
    </row>
    <row r="31" spans="2:12">
      <c r="E31" s="43"/>
    </row>
    <row r="32" spans="2:12">
      <c r="E32" s="43"/>
    </row>
    <row r="33" spans="5:5">
      <c r="E33" s="43"/>
    </row>
    <row r="34" spans="5:5">
      <c r="E34" s="43"/>
    </row>
    <row r="35" spans="5:5">
      <c r="E35" s="43"/>
    </row>
    <row r="36" spans="5:5">
      <c r="E36" s="43"/>
    </row>
    <row r="37" spans="5:5">
      <c r="E37" s="43"/>
    </row>
    <row r="38" spans="5:5">
      <c r="E38" s="43"/>
    </row>
    <row r="39" spans="5:5">
      <c r="E39" s="43"/>
    </row>
    <row r="40" spans="5:5">
      <c r="E40" s="43"/>
    </row>
    <row r="41" spans="5:5">
      <c r="E41" s="43"/>
    </row>
    <row r="42" spans="5:5">
      <c r="E42" s="43"/>
    </row>
    <row r="43" spans="5:5">
      <c r="E43" s="43"/>
    </row>
    <row r="44" spans="5:5">
      <c r="E44" s="43"/>
    </row>
    <row r="45" spans="5:5">
      <c r="E45" s="43"/>
    </row>
    <row r="46" spans="5:5">
      <c r="E46" s="43"/>
    </row>
    <row r="47" spans="5:5">
      <c r="E47" s="43"/>
    </row>
    <row r="48" spans="5:5">
      <c r="E48" s="43"/>
    </row>
    <row r="49" spans="5:5">
      <c r="E49" s="43"/>
    </row>
    <row r="50" spans="5:5">
      <c r="E50" s="43"/>
    </row>
    <row r="51" spans="5:5">
      <c r="E51" s="43"/>
    </row>
    <row r="52" spans="5:5">
      <c r="E52" s="43"/>
    </row>
    <row r="53" spans="5:5">
      <c r="E53" s="43"/>
    </row>
    <row r="54" spans="5:5">
      <c r="E54" s="43"/>
    </row>
    <row r="55" spans="5:5">
      <c r="E55" s="43"/>
    </row>
    <row r="56" spans="5:5">
      <c r="E56" s="43"/>
    </row>
    <row r="57" spans="5:5">
      <c r="E57" s="43"/>
    </row>
    <row r="58" spans="5:5">
      <c r="E58" s="43"/>
    </row>
    <row r="59" spans="5:5">
      <c r="E59" s="43"/>
    </row>
    <row r="60" spans="5:5">
      <c r="E60" s="43"/>
    </row>
    <row r="61" spans="5:5">
      <c r="E61" s="43"/>
    </row>
    <row r="62" spans="5:5">
      <c r="E62" s="43"/>
    </row>
    <row r="63" spans="5:5">
      <c r="E63" s="43"/>
    </row>
    <row r="64" spans="5:5">
      <c r="E64" s="43"/>
    </row>
    <row r="65" spans="5:5">
      <c r="E65" s="43"/>
    </row>
    <row r="66" spans="5:5">
      <c r="E66" s="43"/>
    </row>
    <row r="67" spans="5:5">
      <c r="E67" s="43"/>
    </row>
    <row r="68" spans="5:5">
      <c r="E68" s="43"/>
    </row>
    <row r="69" spans="5:5">
      <c r="E69" s="43"/>
    </row>
    <row r="70" spans="5:5">
      <c r="E70" s="43"/>
    </row>
    <row r="71" spans="5:5">
      <c r="E71" s="43"/>
    </row>
    <row r="72" spans="5:5">
      <c r="E72" s="43"/>
    </row>
    <row r="73" spans="5:5">
      <c r="E73" s="43"/>
    </row>
    <row r="74" spans="5:5">
      <c r="E74" s="43"/>
    </row>
    <row r="75" spans="5:5">
      <c r="E75" s="43"/>
    </row>
    <row r="76" spans="5:5">
      <c r="E76" s="43"/>
    </row>
    <row r="77" spans="5:5">
      <c r="E77" s="43"/>
    </row>
    <row r="78" spans="5:5">
      <c r="E78" s="43"/>
    </row>
    <row r="79" spans="5:5">
      <c r="E79" s="43"/>
    </row>
    <row r="80" spans="5:5">
      <c r="E80" s="43"/>
    </row>
    <row r="81" spans="5:5">
      <c r="E81" s="43"/>
    </row>
    <row r="82" spans="5:5">
      <c r="E82" s="43"/>
    </row>
    <row r="83" spans="5:5">
      <c r="E83" s="43"/>
    </row>
    <row r="84" spans="5:5">
      <c r="E84" s="43"/>
    </row>
    <row r="85" spans="5:5">
      <c r="E85" s="43"/>
    </row>
    <row r="86" spans="5:5">
      <c r="E86" s="43"/>
    </row>
    <row r="87" spans="5:5">
      <c r="E87" s="43"/>
    </row>
    <row r="88" spans="5:5">
      <c r="E88" s="43"/>
    </row>
    <row r="89" spans="5:5">
      <c r="E89" s="43"/>
    </row>
    <row r="90" spans="5:5">
      <c r="E90" s="43"/>
    </row>
    <row r="91" spans="5:5">
      <c r="E91" s="43"/>
    </row>
    <row r="92" spans="5:5">
      <c r="E92" s="43"/>
    </row>
    <row r="93" spans="5:5">
      <c r="E93" s="43"/>
    </row>
    <row r="94" spans="5:5">
      <c r="E94" s="43"/>
    </row>
    <row r="95" spans="5:5">
      <c r="E95" s="43"/>
    </row>
    <row r="96" spans="5:5">
      <c r="E96" s="43"/>
    </row>
    <row r="97" spans="5:5">
      <c r="E97" s="43"/>
    </row>
    <row r="98" spans="5:5">
      <c r="E98" s="43"/>
    </row>
    <row r="99" spans="5:5">
      <c r="E99" s="43"/>
    </row>
    <row r="100" spans="5:5">
      <c r="E100" s="43"/>
    </row>
    <row r="101" spans="5:5">
      <c r="E101" s="43"/>
    </row>
    <row r="102" spans="5:5">
      <c r="E102" s="43"/>
    </row>
    <row r="103" spans="5:5">
      <c r="E103" s="43"/>
    </row>
    <row r="104" spans="5:5">
      <c r="E104" s="43"/>
    </row>
    <row r="105" spans="5:5">
      <c r="E105" s="43"/>
    </row>
    <row r="106" spans="5:5">
      <c r="E106" s="43"/>
    </row>
    <row r="107" spans="5:5">
      <c r="E107" s="43"/>
    </row>
    <row r="108" spans="5:5">
      <c r="E108" s="43"/>
    </row>
    <row r="109" spans="5:5">
      <c r="E109" s="43"/>
    </row>
    <row r="110" spans="5:5">
      <c r="E110" s="43"/>
    </row>
    <row r="111" spans="5:5">
      <c r="E111" s="43"/>
    </row>
    <row r="112" spans="5:5">
      <c r="E112" s="43"/>
    </row>
    <row r="113" spans="5:5">
      <c r="E113" s="43"/>
    </row>
    <row r="114" spans="5:5">
      <c r="E114" s="43"/>
    </row>
    <row r="115" spans="5:5">
      <c r="E115" s="43"/>
    </row>
    <row r="116" spans="5:5">
      <c r="E116" s="43"/>
    </row>
    <row r="117" spans="5:5">
      <c r="E117" s="43"/>
    </row>
    <row r="118" spans="5:5">
      <c r="E118" s="43"/>
    </row>
    <row r="119" spans="5:5">
      <c r="E119" s="43"/>
    </row>
    <row r="120" spans="5:5">
      <c r="E120" s="43"/>
    </row>
    <row r="121" spans="5:5">
      <c r="E121" s="43"/>
    </row>
    <row r="122" spans="5:5">
      <c r="E122" s="43"/>
    </row>
    <row r="123" spans="5:5">
      <c r="E123" s="43"/>
    </row>
    <row r="124" spans="5:5">
      <c r="E124" s="43"/>
    </row>
    <row r="125" spans="5: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election activeCell="B34" sqref="B34"/>
    </sheetView>
  </sheetViews>
  <sheetFormatPr defaultColWidth="9.140625" defaultRowHeight="12.75"/>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c r="A2" s="302" t="s">
        <v>43</v>
      </c>
    </row>
    <row r="3" spans="1:6">
      <c r="A3" s="303" t="s">
        <v>49</v>
      </c>
    </row>
    <row r="4" spans="1:6">
      <c r="A4" s="303" t="s">
        <v>44</v>
      </c>
      <c r="B4" s="45">
        <v>45</v>
      </c>
      <c r="C4" s="45" t="s">
        <v>6</v>
      </c>
    </row>
    <row r="5" spans="1:6">
      <c r="A5" s="303" t="s">
        <v>51</v>
      </c>
      <c r="B5" s="45">
        <v>80</v>
      </c>
      <c r="C5" s="45" t="s">
        <v>9</v>
      </c>
    </row>
    <row r="6" spans="1:6">
      <c r="A6" s="303" t="s">
        <v>45</v>
      </c>
      <c r="B6" s="45">
        <v>50</v>
      </c>
      <c r="C6" s="45" t="s">
        <v>8</v>
      </c>
    </row>
    <row r="7" spans="1:6">
      <c r="A7" s="303" t="s">
        <v>47</v>
      </c>
      <c r="B7" s="45">
        <v>60</v>
      </c>
      <c r="C7" s="45" t="s">
        <v>10</v>
      </c>
    </row>
    <row r="8" spans="1:6">
      <c r="A8" s="303" t="s">
        <v>48</v>
      </c>
      <c r="B8" s="45">
        <v>15</v>
      </c>
      <c r="C8" s="45" t="s">
        <v>11</v>
      </c>
    </row>
    <row r="9" spans="1:6">
      <c r="A9" s="303" t="s">
        <v>52</v>
      </c>
      <c r="B9" s="45">
        <v>25</v>
      </c>
      <c r="C9" s="45" t="s">
        <v>13</v>
      </c>
    </row>
    <row r="10" spans="1:6">
      <c r="A10" s="303" t="s">
        <v>46</v>
      </c>
      <c r="B10" s="45">
        <v>0.05</v>
      </c>
      <c r="C10" s="45" t="s">
        <v>50</v>
      </c>
      <c r="D10" s="45">
        <v>40</v>
      </c>
      <c r="E10" s="45" t="s">
        <v>9</v>
      </c>
    </row>
    <row r="11" spans="1:6">
      <c r="A11" s="303" t="s">
        <v>534</v>
      </c>
      <c r="B11" s="45">
        <v>25</v>
      </c>
      <c r="C11" s="45" t="s">
        <v>8</v>
      </c>
    </row>
    <row r="12" spans="1:6">
      <c r="A12" s="303" t="s">
        <v>67</v>
      </c>
      <c r="B12" s="251">
        <v>1.6</v>
      </c>
      <c r="C12" s="45" t="s">
        <v>509</v>
      </c>
      <c r="D12" s="156">
        <v>0.32</v>
      </c>
      <c r="E12" s="45" t="s">
        <v>435</v>
      </c>
    </row>
    <row r="13" spans="1:6">
      <c r="A13" s="303" t="s">
        <v>65</v>
      </c>
      <c r="B13" s="251">
        <v>1.6</v>
      </c>
      <c r="C13" s="45" t="s">
        <v>510</v>
      </c>
      <c r="D13" s="156">
        <v>0.32</v>
      </c>
      <c r="E13" s="45" t="s">
        <v>435</v>
      </c>
    </row>
    <row r="14" spans="1:6">
      <c r="A14" s="303" t="s">
        <v>479</v>
      </c>
      <c r="B14" s="45">
        <v>0</v>
      </c>
      <c r="C14" s="45" t="s">
        <v>480</v>
      </c>
      <c r="D14" s="304"/>
      <c r="F14" s="156"/>
    </row>
    <row r="15" spans="1:6">
      <c r="B15" s="45">
        <v>3.5</v>
      </c>
      <c r="C15" s="45" t="s">
        <v>481</v>
      </c>
      <c r="D15" s="305">
        <v>0.35</v>
      </c>
      <c r="E15" s="45" t="s">
        <v>435</v>
      </c>
      <c r="F15" s="156"/>
    </row>
    <row r="16" spans="1:6">
      <c r="A16" s="303" t="s">
        <v>476</v>
      </c>
      <c r="B16" s="45">
        <v>0</v>
      </c>
      <c r="C16" s="45" t="s">
        <v>483</v>
      </c>
      <c r="D16" s="305">
        <v>0</v>
      </c>
      <c r="E16" s="45" t="s">
        <v>435</v>
      </c>
      <c r="F16" s="156"/>
    </row>
    <row r="17" spans="1:19">
      <c r="B17" s="45">
        <v>3.5</v>
      </c>
      <c r="C17" s="45" t="s">
        <v>482</v>
      </c>
      <c r="D17" s="305">
        <v>0.35</v>
      </c>
      <c r="E17" s="45" t="s">
        <v>435</v>
      </c>
      <c r="F17" s="156"/>
    </row>
    <row r="18" spans="1:19">
      <c r="B18" s="45">
        <v>5</v>
      </c>
      <c r="C18" s="45" t="s">
        <v>13</v>
      </c>
      <c r="D18" s="305"/>
      <c r="F18" s="156"/>
    </row>
    <row r="19" spans="1:19">
      <c r="A19" s="303" t="s">
        <v>183</v>
      </c>
      <c r="B19" s="45">
        <v>2</v>
      </c>
      <c r="C19" s="45" t="s">
        <v>436</v>
      </c>
      <c r="D19" s="156">
        <v>0.36</v>
      </c>
      <c r="E19" s="45" t="s">
        <v>435</v>
      </c>
    </row>
    <row r="20" spans="1:19">
      <c r="A20" s="303" t="s">
        <v>451</v>
      </c>
      <c r="B20" s="45">
        <v>2.6</v>
      </c>
      <c r="C20" s="45" t="s">
        <v>484</v>
      </c>
    </row>
    <row r="21" spans="1:19">
      <c r="A21" s="303" t="s">
        <v>452</v>
      </c>
      <c r="B21" s="306">
        <v>5</v>
      </c>
      <c r="C21" s="45" t="s">
        <v>453</v>
      </c>
      <c r="D21" s="156">
        <v>0.5</v>
      </c>
      <c r="E21" s="45" t="s">
        <v>435</v>
      </c>
    </row>
    <row r="22" spans="1:19">
      <c r="B22" s="306">
        <v>5</v>
      </c>
      <c r="C22" s="45" t="s">
        <v>454</v>
      </c>
      <c r="D22" s="156">
        <v>0.5</v>
      </c>
      <c r="E22" s="45" t="s">
        <v>435</v>
      </c>
    </row>
    <row r="23" spans="1:19">
      <c r="A23" s="303" t="s">
        <v>1061</v>
      </c>
      <c r="B23" s="306"/>
      <c r="C23" s="45" t="s">
        <v>1062</v>
      </c>
      <c r="D23" s="156">
        <v>0.5</v>
      </c>
      <c r="E23" s="45" t="s">
        <v>435</v>
      </c>
    </row>
    <row r="24" spans="1:19">
      <c r="A24" s="302" t="s">
        <v>80</v>
      </c>
    </row>
    <row r="25" spans="1:19">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c r="A28" s="302" t="s">
        <v>79</v>
      </c>
    </row>
    <row r="29" spans="1:19">
      <c r="A29" s="315" t="s">
        <v>55</v>
      </c>
      <c r="B29" s="308" t="s">
        <v>58</v>
      </c>
      <c r="C29" s="309" t="s">
        <v>176</v>
      </c>
      <c r="D29" s="311" t="s">
        <v>59</v>
      </c>
      <c r="E29" s="312" t="s">
        <v>60</v>
      </c>
      <c r="F29" s="313" t="s">
        <v>61</v>
      </c>
      <c r="G29" s="314" t="s">
        <v>62</v>
      </c>
    </row>
    <row r="30" spans="1:19" s="5" customFormat="1">
      <c r="A30" s="303">
        <v>0</v>
      </c>
      <c r="B30" s="45">
        <v>0</v>
      </c>
      <c r="C30" s="45">
        <v>0</v>
      </c>
      <c r="D30" s="45">
        <v>0</v>
      </c>
      <c r="E30" s="45">
        <v>0</v>
      </c>
      <c r="F30" s="45">
        <v>0</v>
      </c>
      <c r="G30" s="45">
        <v>0</v>
      </c>
      <c r="H30" s="45"/>
      <c r="I30" s="45"/>
      <c r="J30" s="45"/>
      <c r="K30" s="45"/>
      <c r="L30" s="45"/>
      <c r="M30" s="45"/>
      <c r="N30" s="45"/>
      <c r="O30" s="45"/>
      <c r="P30" s="45"/>
      <c r="Q30" s="45"/>
      <c r="R30" s="45"/>
      <c r="S30" s="45"/>
    </row>
    <row r="32" spans="1:19">
      <c r="A32" s="302" t="s">
        <v>83</v>
      </c>
      <c r="B32" s="5"/>
      <c r="C32" s="5"/>
      <c r="D32" s="5" t="s">
        <v>233</v>
      </c>
      <c r="E32" s="5"/>
      <c r="F32" s="5"/>
      <c r="G32" s="5"/>
      <c r="H32" s="5"/>
      <c r="I32" s="5"/>
      <c r="J32" s="5"/>
      <c r="K32" s="5"/>
      <c r="L32" s="5" t="s">
        <v>393</v>
      </c>
      <c r="M32" s="5"/>
      <c r="N32" s="5"/>
      <c r="O32" s="5"/>
      <c r="P32" s="5"/>
      <c r="Q32" s="5"/>
      <c r="R32" s="5"/>
      <c r="S32" s="5"/>
    </row>
    <row r="33" spans="1:16">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c r="A34" s="303" t="s">
        <v>24</v>
      </c>
      <c r="B34" s="45">
        <v>300</v>
      </c>
      <c r="D34" s="45" t="s">
        <v>21</v>
      </c>
      <c r="E34" s="94">
        <v>1300</v>
      </c>
      <c r="F34" s="94">
        <v>1390</v>
      </c>
      <c r="G34" s="94">
        <v>1480</v>
      </c>
      <c r="H34" s="94">
        <v>1570</v>
      </c>
      <c r="I34" s="94">
        <v>1660</v>
      </c>
      <c r="J34" s="94">
        <v>1750</v>
      </c>
      <c r="K34" s="94"/>
      <c r="M34" s="156">
        <v>0.05</v>
      </c>
      <c r="N34" s="45" t="s">
        <v>395</v>
      </c>
    </row>
    <row r="35" spans="1:16">
      <c r="A35" s="303" t="str">
        <f>Overview!$A22</f>
        <v>Spearman</v>
      </c>
      <c r="B35" s="45">
        <v>0</v>
      </c>
      <c r="D35" s="45" t="s">
        <v>2</v>
      </c>
      <c r="E35" s="94">
        <v>100000</v>
      </c>
      <c r="F35" s="94">
        <v>110000</v>
      </c>
      <c r="G35" s="94">
        <v>120000</v>
      </c>
      <c r="H35" s="94">
        <v>130000</v>
      </c>
      <c r="I35" s="94">
        <v>140000</v>
      </c>
      <c r="J35" s="94">
        <v>150000</v>
      </c>
      <c r="M35" s="156">
        <v>0.05</v>
      </c>
      <c r="N35" s="45" t="s">
        <v>396</v>
      </c>
    </row>
    <row r="36" spans="1:16">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c r="A37" s="303" t="str">
        <f>Overview!$A24</f>
        <v>Knight</v>
      </c>
      <c r="B37" s="45">
        <v>0</v>
      </c>
      <c r="D37" s="45" t="s">
        <v>7</v>
      </c>
      <c r="E37" s="94">
        <v>15000</v>
      </c>
      <c r="F37" s="94">
        <v>15450</v>
      </c>
      <c r="G37" s="94">
        <v>15900</v>
      </c>
      <c r="H37" s="94">
        <v>16350</v>
      </c>
      <c r="I37" s="94">
        <v>16800</v>
      </c>
      <c r="J37" s="94">
        <v>17250</v>
      </c>
      <c r="M37" s="45">
        <v>-1</v>
      </c>
      <c r="N37" s="45" t="s">
        <v>398</v>
      </c>
    </row>
    <row r="38" spans="1:16">
      <c r="A38" s="303" t="str">
        <f>Overview!$A25</f>
        <v>Cavalry</v>
      </c>
      <c r="B38" s="45">
        <v>0</v>
      </c>
      <c r="M38" s="156">
        <v>-0.1</v>
      </c>
      <c r="N38" s="45" t="s">
        <v>397</v>
      </c>
      <c r="O38" s="45">
        <v>-2</v>
      </c>
      <c r="P38" s="45" t="s">
        <v>398</v>
      </c>
    </row>
    <row r="39" spans="1:16">
      <c r="A39" s="303" t="s">
        <v>25</v>
      </c>
      <c r="B39" s="45">
        <v>0</v>
      </c>
      <c r="D39" s="45" t="s">
        <v>368</v>
      </c>
      <c r="E39" s="94">
        <v>1</v>
      </c>
      <c r="F39" s="45">
        <v>2</v>
      </c>
      <c r="G39" s="45">
        <v>3</v>
      </c>
      <c r="H39" s="45">
        <v>4</v>
      </c>
      <c r="I39" s="45">
        <v>5</v>
      </c>
      <c r="J39" s="45">
        <v>6</v>
      </c>
      <c r="L39" s="45" t="s">
        <v>277</v>
      </c>
      <c r="M39" s="156">
        <v>-0.1</v>
      </c>
      <c r="N39" s="45" t="s">
        <v>399</v>
      </c>
    </row>
    <row r="40" spans="1:16">
      <c r="A40" s="303" t="s">
        <v>1079</v>
      </c>
      <c r="B40" s="45">
        <v>0</v>
      </c>
      <c r="D40" s="45" t="s">
        <v>21</v>
      </c>
      <c r="E40" s="45">
        <v>1200</v>
      </c>
      <c r="F40" s="45">
        <v>1325</v>
      </c>
      <c r="G40" s="45">
        <v>1450</v>
      </c>
      <c r="H40" s="45">
        <v>1575</v>
      </c>
      <c r="I40" s="45">
        <v>1700</v>
      </c>
      <c r="J40" s="45">
        <v>1825</v>
      </c>
      <c r="M40" s="156">
        <v>-0.1</v>
      </c>
      <c r="N40" s="45" t="s">
        <v>400</v>
      </c>
    </row>
    <row r="41" spans="1:16">
      <c r="A41" s="303" t="s">
        <v>26</v>
      </c>
      <c r="B41" s="45">
        <v>0</v>
      </c>
      <c r="D41" s="45" t="s">
        <v>2</v>
      </c>
      <c r="E41" s="45">
        <v>100000</v>
      </c>
      <c r="F41" s="45">
        <v>104750</v>
      </c>
      <c r="G41" s="45">
        <v>109500</v>
      </c>
      <c r="H41" s="45">
        <v>114250</v>
      </c>
      <c r="I41" s="45">
        <v>119000</v>
      </c>
      <c r="J41" s="45">
        <v>123750</v>
      </c>
      <c r="M41" s="156">
        <v>0.02</v>
      </c>
      <c r="N41" s="45" t="s">
        <v>401</v>
      </c>
    </row>
    <row r="42" spans="1:16">
      <c r="A42" s="303" t="s">
        <v>27</v>
      </c>
      <c r="B42" s="45">
        <v>0</v>
      </c>
      <c r="D42" s="45" t="s">
        <v>5</v>
      </c>
      <c r="E42" s="45">
        <v>15000</v>
      </c>
      <c r="F42" s="45">
        <v>16000</v>
      </c>
      <c r="G42" s="45">
        <v>17000</v>
      </c>
      <c r="H42" s="45">
        <v>18000</v>
      </c>
      <c r="I42" s="45">
        <v>19000</v>
      </c>
      <c r="J42" s="45">
        <v>20000</v>
      </c>
      <c r="L42" s="45" t="s">
        <v>22</v>
      </c>
      <c r="M42" s="156">
        <v>-0.1</v>
      </c>
      <c r="N42" s="45" t="s">
        <v>402</v>
      </c>
    </row>
    <row r="43" spans="1:16">
      <c r="D43" s="45" t="s">
        <v>7</v>
      </c>
      <c r="E43" s="45">
        <v>15000</v>
      </c>
      <c r="F43" s="45">
        <v>15450</v>
      </c>
      <c r="G43" s="45">
        <v>15900</v>
      </c>
      <c r="H43" s="45">
        <v>16350</v>
      </c>
      <c r="I43" s="45">
        <v>16800</v>
      </c>
      <c r="J43" s="45">
        <v>17250</v>
      </c>
      <c r="M43" s="156">
        <v>-0.1</v>
      </c>
      <c r="N43" s="45" t="s">
        <v>403</v>
      </c>
    </row>
    <row r="44" spans="1:16">
      <c r="A44" s="302" t="s">
        <v>78</v>
      </c>
      <c r="C44" s="94"/>
      <c r="M44" s="156">
        <v>0.05</v>
      </c>
      <c r="N44" s="45" t="s">
        <v>292</v>
      </c>
    </row>
    <row r="45" spans="1:16">
      <c r="A45" s="303" t="s">
        <v>2</v>
      </c>
      <c r="B45" s="94">
        <v>120000</v>
      </c>
      <c r="C45" s="94"/>
      <c r="D45" s="45" t="s">
        <v>439</v>
      </c>
      <c r="L45" s="45" t="s">
        <v>73</v>
      </c>
      <c r="M45" s="156">
        <v>-0.1</v>
      </c>
      <c r="N45" s="45" t="s">
        <v>404</v>
      </c>
    </row>
    <row r="46" spans="1:16">
      <c r="A46" s="303" t="s">
        <v>5</v>
      </c>
      <c r="B46" s="94">
        <f>HLOOKUP(1,E33:J37,4)</f>
        <v>15000</v>
      </c>
      <c r="C46" s="94"/>
      <c r="D46" s="45" t="s">
        <v>21</v>
      </c>
      <c r="E46" s="45">
        <v>100</v>
      </c>
      <c r="M46" s="156">
        <v>-0.2</v>
      </c>
      <c r="N46" s="45" t="s">
        <v>405</v>
      </c>
    </row>
    <row r="47" spans="1:16">
      <c r="A47" s="303" t="s">
        <v>81</v>
      </c>
      <c r="B47" s="94">
        <f>HLOOKUP(1,E33:J37,5)</f>
        <v>15000</v>
      </c>
      <c r="C47" s="94"/>
      <c r="D47" s="45" t="s">
        <v>2</v>
      </c>
      <c r="E47" s="45">
        <v>5000</v>
      </c>
      <c r="M47" s="45">
        <v>1</v>
      </c>
      <c r="N47" s="45" t="s">
        <v>406</v>
      </c>
    </row>
    <row r="48" spans="1:16">
      <c r="A48" s="303" t="s">
        <v>12</v>
      </c>
      <c r="B48" s="94">
        <v>0</v>
      </c>
      <c r="C48" s="94"/>
      <c r="D48" s="45" t="s">
        <v>5</v>
      </c>
      <c r="E48" s="45">
        <v>1500</v>
      </c>
      <c r="L48" s="45" t="s">
        <v>181</v>
      </c>
      <c r="M48" s="156">
        <v>-0.1</v>
      </c>
      <c r="N48" s="45" t="s">
        <v>407</v>
      </c>
    </row>
    <row r="49" spans="1:21">
      <c r="A49" s="303" t="s">
        <v>3</v>
      </c>
      <c r="B49" s="94">
        <v>0</v>
      </c>
      <c r="C49" s="94"/>
      <c r="D49" s="45" t="s">
        <v>7</v>
      </c>
      <c r="E49" s="45">
        <v>2500</v>
      </c>
      <c r="M49" s="156">
        <v>-0.2</v>
      </c>
      <c r="N49" s="45" t="s">
        <v>408</v>
      </c>
    </row>
    <row r="50" spans="1:21">
      <c r="A50" s="303" t="s">
        <v>4</v>
      </c>
      <c r="B50" s="94">
        <v>0</v>
      </c>
      <c r="C50" s="94"/>
      <c r="D50" s="45" t="s">
        <v>3</v>
      </c>
      <c r="E50" s="45">
        <v>2500</v>
      </c>
      <c r="M50" s="45">
        <v>1</v>
      </c>
      <c r="N50" s="45" t="s">
        <v>409</v>
      </c>
    </row>
    <row r="51" spans="1:21">
      <c r="A51" s="303" t="s">
        <v>82</v>
      </c>
      <c r="B51" s="94">
        <v>0</v>
      </c>
      <c r="D51" s="45" t="s">
        <v>12</v>
      </c>
      <c r="E51" s="45">
        <v>1000</v>
      </c>
      <c r="L51" s="45" t="s">
        <v>384</v>
      </c>
      <c r="M51" s="156">
        <v>-0.1</v>
      </c>
      <c r="N51" s="45" t="s">
        <v>410</v>
      </c>
    </row>
    <row r="52" spans="1:21">
      <c r="D52" s="45" t="s">
        <v>440</v>
      </c>
      <c r="E52" s="45">
        <v>30</v>
      </c>
      <c r="L52" s="45" t="s">
        <v>385</v>
      </c>
      <c r="M52" s="156">
        <v>0.2</v>
      </c>
      <c r="N52" s="45" t="s">
        <v>411</v>
      </c>
      <c r="O52" s="156">
        <v>0.1</v>
      </c>
      <c r="P52" s="45" t="s">
        <v>395</v>
      </c>
    </row>
    <row r="53" spans="1:21">
      <c r="A53" s="302" t="s">
        <v>86</v>
      </c>
      <c r="D53" s="45" t="s">
        <v>441</v>
      </c>
      <c r="E53" s="45">
        <v>30</v>
      </c>
      <c r="L53" s="45" t="s">
        <v>386</v>
      </c>
      <c r="M53" s="157">
        <v>0.06</v>
      </c>
      <c r="N53" s="45" t="s">
        <v>401</v>
      </c>
    </row>
    <row r="54" spans="1:21">
      <c r="A54" s="303" t="s">
        <v>21</v>
      </c>
      <c r="B54" s="316">
        <v>0.03</v>
      </c>
      <c r="L54" s="45" t="s">
        <v>387</v>
      </c>
      <c r="M54" s="118">
        <v>0.125</v>
      </c>
      <c r="N54" s="45" t="s">
        <v>396</v>
      </c>
    </row>
    <row r="55" spans="1:21">
      <c r="A55" s="303" t="s">
        <v>24</v>
      </c>
      <c r="B55" s="316">
        <v>0.01</v>
      </c>
      <c r="L55" s="45" t="s">
        <v>388</v>
      </c>
      <c r="M55" s="156">
        <v>-0.3</v>
      </c>
      <c r="N55" s="45" t="s">
        <v>412</v>
      </c>
    </row>
    <row r="56" spans="1:21">
      <c r="A56" s="303" t="s">
        <v>14</v>
      </c>
      <c r="B56" s="316">
        <v>0.01</v>
      </c>
      <c r="L56" s="45" t="s">
        <v>389</v>
      </c>
      <c r="M56" s="156">
        <v>-0.2</v>
      </c>
      <c r="N56" s="45" t="s">
        <v>397</v>
      </c>
      <c r="O56" s="156">
        <v>0.15</v>
      </c>
      <c r="P56" s="45" t="s">
        <v>413</v>
      </c>
    </row>
    <row r="57" spans="1:21">
      <c r="A57" s="303" t="s">
        <v>16</v>
      </c>
      <c r="B57" s="316">
        <v>0.01</v>
      </c>
      <c r="L57" s="45" t="s">
        <v>390</v>
      </c>
      <c r="M57" s="156">
        <v>-0.25</v>
      </c>
      <c r="N57" s="45" t="s">
        <v>414</v>
      </c>
    </row>
    <row r="58" spans="1:21">
      <c r="A58" s="303" t="s">
        <v>15</v>
      </c>
      <c r="B58" s="316">
        <v>0.02</v>
      </c>
      <c r="L58" s="45" t="s">
        <v>391</v>
      </c>
      <c r="M58" s="156">
        <v>0.1</v>
      </c>
      <c r="N58" s="45" t="s">
        <v>292</v>
      </c>
      <c r="O58" s="156">
        <v>0.15</v>
      </c>
      <c r="P58" s="45" t="s">
        <v>415</v>
      </c>
    </row>
    <row r="59" spans="1:21">
      <c r="L59" s="45" t="s">
        <v>392</v>
      </c>
      <c r="M59" s="45">
        <v>3</v>
      </c>
      <c r="N59" s="45" t="s">
        <v>416</v>
      </c>
    </row>
    <row r="60" spans="1:21">
      <c r="A60" s="303" t="s">
        <v>87</v>
      </c>
      <c r="B60" s="45">
        <v>0.25</v>
      </c>
      <c r="C60" s="45" t="s">
        <v>88</v>
      </c>
      <c r="U60" s="157"/>
    </row>
    <row r="61" spans="1:21">
      <c r="A61" s="303" t="s">
        <v>165</v>
      </c>
      <c r="B61" s="45">
        <v>2.7</v>
      </c>
      <c r="C61" s="45" t="s">
        <v>166</v>
      </c>
      <c r="T61" s="108"/>
      <c r="U61" s="157"/>
    </row>
    <row r="62" spans="1:21">
      <c r="L62" s="45" t="s">
        <v>33</v>
      </c>
      <c r="M62" s="45">
        <v>6.4</v>
      </c>
      <c r="N62" s="45" t="s">
        <v>469</v>
      </c>
      <c r="U62" s="157"/>
    </row>
    <row r="63" spans="1:21">
      <c r="A63" s="302" t="s">
        <v>168</v>
      </c>
    </row>
    <row r="64" spans="1:21">
      <c r="A64" s="303" t="s">
        <v>343</v>
      </c>
      <c r="B64" s="45">
        <v>36</v>
      </c>
      <c r="C64" s="45" t="s">
        <v>344</v>
      </c>
      <c r="D64" s="45" t="s">
        <v>345</v>
      </c>
      <c r="L64" s="45" t="s">
        <v>468</v>
      </c>
      <c r="M64" s="45">
        <v>3780</v>
      </c>
      <c r="U64" s="156"/>
    </row>
    <row r="65" spans="1:21">
      <c r="A65" s="303" t="s">
        <v>170</v>
      </c>
      <c r="B65" s="45">
        <v>30</v>
      </c>
      <c r="C65" s="45" t="s">
        <v>268</v>
      </c>
    </row>
    <row r="66" spans="1:21">
      <c r="A66" s="303" t="s">
        <v>475</v>
      </c>
      <c r="B66" s="45">
        <v>15</v>
      </c>
      <c r="C66" s="45" t="s">
        <v>268</v>
      </c>
      <c r="L66" s="5" t="s">
        <v>625</v>
      </c>
      <c r="U66" s="156"/>
    </row>
    <row r="67" spans="1:21">
      <c r="A67" s="303" t="s">
        <v>347</v>
      </c>
      <c r="B67" s="45">
        <v>15</v>
      </c>
      <c r="C67" s="45" t="s">
        <v>268</v>
      </c>
      <c r="L67" s="108" t="s">
        <v>536</v>
      </c>
      <c r="M67" s="407">
        <v>2.5000000000000001E-2</v>
      </c>
      <c r="N67" s="45" t="s">
        <v>630</v>
      </c>
      <c r="S67" s="45" t="s">
        <v>678</v>
      </c>
      <c r="U67" s="156"/>
    </row>
    <row r="68" spans="1:21">
      <c r="A68" s="303" t="s">
        <v>169</v>
      </c>
      <c r="B68" s="45">
        <v>15</v>
      </c>
      <c r="C68" s="45" t="str">
        <f>C65</f>
        <v>peasants</v>
      </c>
      <c r="L68" s="108" t="s">
        <v>538</v>
      </c>
      <c r="M68" s="407">
        <v>0.05</v>
      </c>
      <c r="N68" s="45" t="s">
        <v>631</v>
      </c>
      <c r="S68" s="45" t="s">
        <v>679</v>
      </c>
    </row>
    <row r="69" spans="1:21">
      <c r="A69" s="303" t="s">
        <v>269</v>
      </c>
      <c r="B69" s="45">
        <f>IF(OR(Overview!$B$14="Halfling",Overview!$B$14="Dwarf",Overview!$B$14="Gnome"),10,IF(race="Nomad",25,5))</f>
        <v>5</v>
      </c>
      <c r="L69" s="45" t="s">
        <v>539</v>
      </c>
      <c r="M69" s="2">
        <v>0.05</v>
      </c>
      <c r="N69" s="45" t="s">
        <v>632</v>
      </c>
      <c r="S69" s="45" t="s">
        <v>680</v>
      </c>
    </row>
    <row r="70" spans="1:21">
      <c r="L70" s="45" t="s">
        <v>541</v>
      </c>
      <c r="M70" s="407">
        <v>7.4999999999999997E-2</v>
      </c>
      <c r="N70" s="45" t="s">
        <v>630</v>
      </c>
      <c r="S70" s="45" t="s">
        <v>681</v>
      </c>
      <c r="T70" s="108"/>
      <c r="U70" s="157"/>
    </row>
    <row r="71" spans="1:21">
      <c r="A71" s="317" t="s">
        <v>270</v>
      </c>
      <c r="L71" s="45" t="s">
        <v>543</v>
      </c>
      <c r="M71" s="407">
        <v>0.02</v>
      </c>
      <c r="N71" s="45" t="s">
        <v>633</v>
      </c>
      <c r="S71" s="45" t="s">
        <v>682</v>
      </c>
      <c r="U71" s="157"/>
    </row>
    <row r="72" spans="1:21">
      <c r="A72" s="303" t="str">
        <f>CONCATENATE("Your race is ",Overview!B14)</f>
        <v>Your race is Human</v>
      </c>
      <c r="L72" s="45" t="s">
        <v>544</v>
      </c>
      <c r="M72" s="2">
        <v>0.05</v>
      </c>
      <c r="N72" s="45" t="s">
        <v>667</v>
      </c>
      <c r="S72" s="108" t="s">
        <v>693</v>
      </c>
      <c r="T72" s="108"/>
      <c r="U72" s="156"/>
    </row>
    <row r="73" spans="1:21">
      <c r="L73" s="45" t="s">
        <v>545</v>
      </c>
      <c r="M73" s="2">
        <v>0.1</v>
      </c>
      <c r="N73" s="45" t="s">
        <v>747</v>
      </c>
      <c r="S73" s="108" t="s">
        <v>721</v>
      </c>
      <c r="T73" s="108"/>
      <c r="U73" s="156"/>
    </row>
    <row r="74" spans="1:21">
      <c r="A74" s="302" t="s">
        <v>201</v>
      </c>
      <c r="B74" s="45" t="s">
        <v>271</v>
      </c>
      <c r="F74" s="45" t="s">
        <v>206</v>
      </c>
      <c r="L74" s="45" t="s">
        <v>546</v>
      </c>
      <c r="M74" s="2">
        <v>-0.1</v>
      </c>
      <c r="N74" s="45" t="s">
        <v>665</v>
      </c>
      <c r="O74" s="45" t="s">
        <v>636</v>
      </c>
      <c r="S74" s="108" t="s">
        <v>685</v>
      </c>
      <c r="T74" s="108"/>
      <c r="U74" s="156"/>
    </row>
    <row r="75" spans="1:21">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c r="A76" s="303" t="s">
        <v>197</v>
      </c>
      <c r="B76" s="45">
        <v>2</v>
      </c>
      <c r="C76" s="45" t="s">
        <v>202</v>
      </c>
      <c r="D76" s="316"/>
      <c r="F76" s="316">
        <v>0.1</v>
      </c>
      <c r="G76" s="45" t="s">
        <v>110</v>
      </c>
      <c r="L76" s="45" t="s">
        <v>549</v>
      </c>
      <c r="M76" s="407">
        <v>-2.5000000000000001E-2</v>
      </c>
      <c r="N76" s="45" t="s">
        <v>637</v>
      </c>
      <c r="S76" s="108" t="s">
        <v>686</v>
      </c>
      <c r="T76" s="108"/>
      <c r="U76" s="156"/>
    </row>
    <row r="77" spans="1:21">
      <c r="A77" s="303" t="s">
        <v>203</v>
      </c>
      <c r="B77" s="45">
        <v>2.5</v>
      </c>
      <c r="C77" s="45" t="s">
        <v>202</v>
      </c>
      <c r="D77" s="316"/>
      <c r="F77" s="316">
        <v>0.1</v>
      </c>
      <c r="G77" s="45" t="s">
        <v>32</v>
      </c>
      <c r="L77" s="45" t="s">
        <v>551</v>
      </c>
      <c r="M77" s="2">
        <v>-0.1</v>
      </c>
      <c r="N77" s="45" t="s">
        <v>748</v>
      </c>
      <c r="S77" s="108" t="s">
        <v>1054</v>
      </c>
      <c r="T77" s="108"/>
    </row>
    <row r="78" spans="1:21">
      <c r="A78" s="303" t="s">
        <v>200</v>
      </c>
      <c r="B78" s="45">
        <v>2.5</v>
      </c>
      <c r="C78" s="45" t="s">
        <v>202</v>
      </c>
      <c r="D78" s="316"/>
      <c r="F78" s="316">
        <v>0.5</v>
      </c>
      <c r="G78" s="45" t="s">
        <v>207</v>
      </c>
      <c r="M78"/>
      <c r="S78" s="108"/>
      <c r="T78" s="108"/>
    </row>
    <row r="79" spans="1:21">
      <c r="A79" s="303" t="s">
        <v>204</v>
      </c>
      <c r="B79" s="45">
        <v>2.5</v>
      </c>
      <c r="C79" s="45" t="s">
        <v>202</v>
      </c>
      <c r="D79" s="316"/>
      <c r="F79" s="316">
        <v>0.1</v>
      </c>
      <c r="G79" s="45" t="s">
        <v>106</v>
      </c>
      <c r="L79" s="45" t="s">
        <v>552</v>
      </c>
      <c r="M79" s="407">
        <v>-0.1</v>
      </c>
      <c r="N79" s="45" t="s">
        <v>639</v>
      </c>
      <c r="S79" s="108" t="s">
        <v>688</v>
      </c>
      <c r="T79" s="108"/>
      <c r="U79" s="157"/>
    </row>
    <row r="80" spans="1:21">
      <c r="A80" s="303" t="s">
        <v>528</v>
      </c>
      <c r="B80" s="45">
        <v>5</v>
      </c>
      <c r="C80" s="45" t="s">
        <v>202</v>
      </c>
      <c r="D80" s="316"/>
      <c r="F80" s="316">
        <v>0.2</v>
      </c>
      <c r="G80" s="45" t="s">
        <v>110</v>
      </c>
      <c r="H80" s="45" t="s">
        <v>246</v>
      </c>
      <c r="L80" s="45" t="s">
        <v>553</v>
      </c>
      <c r="M80" s="2">
        <v>0.15</v>
      </c>
      <c r="N80" s="45" t="s">
        <v>640</v>
      </c>
      <c r="S80" s="108" t="s">
        <v>689</v>
      </c>
      <c r="T80" s="108"/>
      <c r="U80" s="156"/>
    </row>
    <row r="81" spans="1:23">
      <c r="A81" s="303" t="s">
        <v>529</v>
      </c>
      <c r="B81" s="45">
        <v>5</v>
      </c>
      <c r="C81" s="45" t="s">
        <v>202</v>
      </c>
      <c r="D81" s="316"/>
      <c r="F81" s="316">
        <v>0.3</v>
      </c>
      <c r="G81" s="45" t="s">
        <v>530</v>
      </c>
      <c r="L81" s="45" t="s">
        <v>554</v>
      </c>
      <c r="M81" s="2">
        <v>-0.1</v>
      </c>
      <c r="N81" s="45" t="s">
        <v>641</v>
      </c>
      <c r="S81" s="108" t="s">
        <v>690</v>
      </c>
      <c r="T81" s="108"/>
      <c r="U81" s="156"/>
    </row>
    <row r="82" spans="1:23">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c r="A89" s="303" t="s">
        <v>1069</v>
      </c>
      <c r="B89" s="45">
        <v>5</v>
      </c>
      <c r="C89" s="45" t="str">
        <f t="shared" si="0"/>
        <v>* Landsize</v>
      </c>
      <c r="D89" s="118">
        <v>0.01</v>
      </c>
      <c r="E89" s="45" t="s">
        <v>357</v>
      </c>
      <c r="F89" s="156">
        <v>0.1</v>
      </c>
      <c r="G89" s="45" t="s">
        <v>1071</v>
      </c>
      <c r="M89"/>
      <c r="S89" s="108"/>
      <c r="T89" s="108"/>
    </row>
    <row r="90" spans="1:23">
      <c r="A90" s="303" t="s">
        <v>1076</v>
      </c>
      <c r="B90" s="45">
        <v>5</v>
      </c>
      <c r="C90" s="45" t="str">
        <f t="shared" si="0"/>
        <v>* Landsize</v>
      </c>
      <c r="F90" s="156">
        <v>0.15</v>
      </c>
      <c r="G90" s="45" t="s">
        <v>106</v>
      </c>
      <c r="L90" s="45" t="s">
        <v>566</v>
      </c>
      <c r="M90" s="2">
        <v>0.05</v>
      </c>
      <c r="N90" s="45" t="s">
        <v>644</v>
      </c>
      <c r="S90" s="108" t="s">
        <v>698</v>
      </c>
      <c r="T90" s="108"/>
    </row>
    <row r="91" spans="1:23">
      <c r="A91" s="303" t="s">
        <v>1136</v>
      </c>
      <c r="B91" s="45">
        <v>5</v>
      </c>
      <c r="C91" s="45" t="str">
        <f t="shared" si="0"/>
        <v>* Landsize</v>
      </c>
      <c r="F91" s="156">
        <v>-0.05</v>
      </c>
      <c r="G91" s="45" t="s">
        <v>106</v>
      </c>
      <c r="L91" s="45" t="s">
        <v>568</v>
      </c>
      <c r="M91" s="407">
        <v>2.5000000000000001E-2</v>
      </c>
      <c r="N91" s="45" t="s">
        <v>646</v>
      </c>
      <c r="S91" s="108" t="s">
        <v>699</v>
      </c>
      <c r="T91" s="108"/>
      <c r="U91" s="157"/>
    </row>
    <row r="92" spans="1:23">
      <c r="F92" s="156">
        <v>0.05</v>
      </c>
      <c r="G92" s="45" t="s">
        <v>1138</v>
      </c>
      <c r="L92" s="45" t="s">
        <v>570</v>
      </c>
      <c r="M92" s="407">
        <v>7.4999999999999997E-2</v>
      </c>
      <c r="N92" s="45" t="s">
        <v>647</v>
      </c>
      <c r="O92" s="118">
        <v>0.25</v>
      </c>
      <c r="P92" s="45" t="s">
        <v>648</v>
      </c>
      <c r="S92" s="108" t="s">
        <v>700</v>
      </c>
      <c r="T92" s="108"/>
      <c r="U92" s="157"/>
      <c r="W92" s="156"/>
    </row>
    <row r="93" spans="1:23">
      <c r="F93" s="45">
        <v>0.75</v>
      </c>
      <c r="G93" s="45" t="s">
        <v>1139</v>
      </c>
      <c r="L93" s="45" t="s">
        <v>571</v>
      </c>
      <c r="M93" s="407">
        <v>0.1</v>
      </c>
      <c r="N93" s="45" t="s">
        <v>631</v>
      </c>
      <c r="O93" s="156">
        <v>0.05</v>
      </c>
      <c r="P93" s="45" t="s">
        <v>649</v>
      </c>
      <c r="S93" s="108" t="s">
        <v>701</v>
      </c>
      <c r="T93" s="108"/>
      <c r="U93" s="157"/>
      <c r="W93" s="156"/>
    </row>
    <row r="94" spans="1:23">
      <c r="L94" s="45" t="s">
        <v>572</v>
      </c>
      <c r="M94" s="407">
        <v>-1.7500000000000002E-2</v>
      </c>
      <c r="N94" s="45" t="s">
        <v>634</v>
      </c>
      <c r="S94" s="108" t="s">
        <v>683</v>
      </c>
      <c r="T94" s="108"/>
    </row>
    <row r="95" spans="1:23">
      <c r="A95" s="302" t="s">
        <v>82</v>
      </c>
      <c r="L95" s="45" t="s">
        <v>573</v>
      </c>
      <c r="M95" s="407">
        <v>1.4999999999999999E-2</v>
      </c>
      <c r="N95" s="45" t="s">
        <v>645</v>
      </c>
      <c r="S95" s="108" t="s">
        <v>694</v>
      </c>
      <c r="T95" s="108"/>
      <c r="U95" s="156"/>
    </row>
    <row r="96" spans="1:23">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c r="L97" s="45" t="s">
        <v>575</v>
      </c>
      <c r="M97" s="2">
        <v>0.15</v>
      </c>
      <c r="N97" s="45" t="s">
        <v>1123</v>
      </c>
      <c r="S97" s="108" t="s">
        <v>1121</v>
      </c>
      <c r="T97" s="108"/>
      <c r="U97" s="156"/>
    </row>
    <row r="98" spans="1:23">
      <c r="A98" s="302" t="s">
        <v>350</v>
      </c>
      <c r="L98" s="45" t="s">
        <v>576</v>
      </c>
      <c r="M98" s="2">
        <v>-0.1</v>
      </c>
      <c r="N98" s="45" t="s">
        <v>638</v>
      </c>
      <c r="S98" s="108" t="s">
        <v>687</v>
      </c>
      <c r="T98" s="108"/>
      <c r="U98" s="156"/>
      <c r="W98" s="156"/>
    </row>
    <row r="99" spans="1:23">
      <c r="A99" s="303" t="s">
        <v>502</v>
      </c>
      <c r="B99" s="45">
        <v>250</v>
      </c>
      <c r="M99"/>
      <c r="S99" s="108"/>
      <c r="T99" s="108"/>
    </row>
    <row r="100" spans="1:23">
      <c r="A100" s="303" t="s">
        <v>503</v>
      </c>
      <c r="B100" s="156">
        <v>0.01</v>
      </c>
      <c r="L100" s="45" t="s">
        <v>578</v>
      </c>
      <c r="M100" s="407">
        <v>0.125</v>
      </c>
      <c r="N100" s="45" t="s">
        <v>651</v>
      </c>
      <c r="S100" s="108" t="s">
        <v>704</v>
      </c>
      <c r="T100" s="108"/>
      <c r="U100" s="157"/>
    </row>
    <row r="101" spans="1:23">
      <c r="A101" s="303" t="s">
        <v>504</v>
      </c>
      <c r="B101" s="156">
        <v>0.01</v>
      </c>
      <c r="L101" s="45" t="s">
        <v>579</v>
      </c>
      <c r="M101"/>
      <c r="N101" s="45" t="s">
        <v>626</v>
      </c>
      <c r="S101" s="108" t="s">
        <v>705</v>
      </c>
      <c r="T101" s="108"/>
    </row>
    <row r="102" spans="1:23">
      <c r="A102" s="303" t="s">
        <v>505</v>
      </c>
      <c r="B102" s="156">
        <v>0.01</v>
      </c>
      <c r="L102" s="45" t="s">
        <v>580</v>
      </c>
      <c r="M102" s="407">
        <v>2.5000000000000001E-2</v>
      </c>
      <c r="N102" s="45" t="s">
        <v>646</v>
      </c>
      <c r="O102" s="157">
        <v>7.4999999999999997E-2</v>
      </c>
      <c r="P102" s="45" t="s">
        <v>644</v>
      </c>
      <c r="S102" s="108" t="s">
        <v>706</v>
      </c>
      <c r="T102" s="108"/>
      <c r="U102" s="157"/>
      <c r="W102" s="157"/>
    </row>
    <row r="103" spans="1:23">
      <c r="L103" s="45" t="s">
        <v>581</v>
      </c>
      <c r="M103" s="2">
        <v>0.04</v>
      </c>
      <c r="N103" s="45" t="s">
        <v>633</v>
      </c>
      <c r="S103" s="108" t="s">
        <v>707</v>
      </c>
      <c r="T103" s="108"/>
      <c r="U103" s="156"/>
    </row>
    <row r="104" spans="1:23">
      <c r="A104" s="302" t="s">
        <v>455</v>
      </c>
      <c r="L104" s="45" t="s">
        <v>582</v>
      </c>
      <c r="M104">
        <v>2</v>
      </c>
      <c r="N104" s="45" t="s">
        <v>1086</v>
      </c>
      <c r="S104" s="108" t="s">
        <v>1053</v>
      </c>
      <c r="T104" s="108"/>
      <c r="U104" s="156"/>
    </row>
    <row r="105" spans="1:23">
      <c r="L105" s="45" t="s">
        <v>583</v>
      </c>
      <c r="M105" s="407">
        <v>-0.1</v>
      </c>
      <c r="N105" s="45" t="s">
        <v>641</v>
      </c>
      <c r="S105" s="108" t="s">
        <v>709</v>
      </c>
      <c r="T105" s="108"/>
      <c r="U105" s="156"/>
    </row>
    <row r="106" spans="1:23">
      <c r="A106" s="303" t="s">
        <v>456</v>
      </c>
      <c r="B106" s="45" t="s">
        <v>210</v>
      </c>
      <c r="D106" s="316">
        <v>0.3</v>
      </c>
      <c r="E106" s="45" t="s">
        <v>435</v>
      </c>
      <c r="L106" s="45" t="s">
        <v>585</v>
      </c>
      <c r="M106">
        <v>-1</v>
      </c>
      <c r="N106" s="45" t="s">
        <v>750</v>
      </c>
      <c r="S106" s="108" t="s">
        <v>1055</v>
      </c>
      <c r="T106" s="108"/>
      <c r="U106" s="157"/>
    </row>
    <row r="107" spans="1:23">
      <c r="B107" s="45" t="s">
        <v>208</v>
      </c>
      <c r="D107" s="316">
        <v>0.2</v>
      </c>
      <c r="E107" s="45" t="s">
        <v>435</v>
      </c>
      <c r="L107" s="45" t="s">
        <v>586</v>
      </c>
      <c r="M107" s="2">
        <v>-0.2</v>
      </c>
      <c r="N107" s="45" t="s">
        <v>652</v>
      </c>
      <c r="S107" s="108" t="s">
        <v>708</v>
      </c>
      <c r="T107" s="108"/>
    </row>
    <row r="108" spans="1:23">
      <c r="B108" s="45" t="s">
        <v>457</v>
      </c>
      <c r="D108" s="316">
        <v>0.3</v>
      </c>
      <c r="E108" s="45" t="s">
        <v>435</v>
      </c>
      <c r="M108"/>
    </row>
    <row r="109" spans="1:23">
      <c r="B109" s="45" t="s">
        <v>458</v>
      </c>
      <c r="D109" s="316">
        <v>0.6</v>
      </c>
      <c r="E109" s="45" t="s">
        <v>435</v>
      </c>
      <c r="L109" s="45" t="s">
        <v>587</v>
      </c>
      <c r="M109" s="407">
        <v>2.5000000000000001E-2</v>
      </c>
      <c r="N109" s="45" t="s">
        <v>1059</v>
      </c>
      <c r="O109" s="45" t="s">
        <v>654</v>
      </c>
      <c r="S109" s="108" t="s">
        <v>712</v>
      </c>
      <c r="T109" s="108"/>
      <c r="U109" s="156"/>
      <c r="W109" s="156"/>
    </row>
    <row r="110" spans="1:23">
      <c r="L110" s="45" t="s">
        <v>588</v>
      </c>
      <c r="M110" s="2">
        <v>-0.2</v>
      </c>
      <c r="N110" s="45" t="s">
        <v>670</v>
      </c>
      <c r="O110" s="156">
        <v>-0.2</v>
      </c>
      <c r="P110" s="45" t="s">
        <v>653</v>
      </c>
      <c r="Q110" s="5"/>
      <c r="R110" s="5"/>
      <c r="S110" s="108" t="s">
        <v>711</v>
      </c>
      <c r="T110" s="108"/>
    </row>
    <row r="111" spans="1:23">
      <c r="A111" s="303" t="s">
        <v>459</v>
      </c>
      <c r="B111" s="45" t="s">
        <v>210</v>
      </c>
      <c r="D111" s="45">
        <v>4000</v>
      </c>
      <c r="E111" s="45" t="s">
        <v>506</v>
      </c>
      <c r="L111" s="45" t="s">
        <v>589</v>
      </c>
      <c r="M111" s="407">
        <v>-1.7500000000000002E-2</v>
      </c>
      <c r="N111" s="45" t="s">
        <v>634</v>
      </c>
      <c r="S111" s="108" t="s">
        <v>713</v>
      </c>
      <c r="T111" s="108"/>
      <c r="U111" s="156"/>
    </row>
    <row r="112" spans="1:23">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c r="B113" s="45" t="s">
        <v>457</v>
      </c>
      <c r="D113" s="45">
        <v>7500</v>
      </c>
      <c r="E113" s="45" t="s">
        <v>506</v>
      </c>
      <c r="L113" s="45" t="s">
        <v>591</v>
      </c>
      <c r="M113" s="407">
        <v>-1.7500000000000002E-2</v>
      </c>
      <c r="N113" s="45" t="s">
        <v>634</v>
      </c>
      <c r="S113" s="108" t="s">
        <v>715</v>
      </c>
      <c r="T113" s="108"/>
      <c r="U113" s="156"/>
    </row>
    <row r="114" spans="1:23">
      <c r="B114" s="45" t="s">
        <v>526</v>
      </c>
      <c r="D114" s="45">
        <v>5000</v>
      </c>
      <c r="E114" s="45" t="s">
        <v>506</v>
      </c>
      <c r="L114" s="45" t="s">
        <v>592</v>
      </c>
      <c r="M114">
        <v>1</v>
      </c>
      <c r="N114" s="45" t="s">
        <v>668</v>
      </c>
      <c r="S114" s="108" t="s">
        <v>392</v>
      </c>
      <c r="T114" s="108"/>
      <c r="U114" s="156"/>
      <c r="W114" s="156"/>
    </row>
    <row r="115" spans="1:23">
      <c r="B115" s="45" t="s">
        <v>211</v>
      </c>
      <c r="D115" s="45">
        <v>5000</v>
      </c>
      <c r="E115" s="45" t="s">
        <v>506</v>
      </c>
      <c r="L115" s="45" t="s">
        <v>593</v>
      </c>
      <c r="M115" s="2">
        <v>-0.01</v>
      </c>
      <c r="N115" s="45" t="s">
        <v>656</v>
      </c>
      <c r="S115" s="108" t="s">
        <v>717</v>
      </c>
      <c r="T115" s="108"/>
      <c r="U115" s="156"/>
    </row>
    <row r="116" spans="1:23">
      <c r="T116" s="108"/>
    </row>
    <row r="117" spans="1:23">
      <c r="A117" s="302" t="s">
        <v>460</v>
      </c>
      <c r="F117" s="45" t="s">
        <v>462</v>
      </c>
      <c r="L117" s="45" t="s">
        <v>594</v>
      </c>
      <c r="M117" s="29">
        <v>1.4999999999999999E-2</v>
      </c>
      <c r="N117" s="45" t="s">
        <v>645</v>
      </c>
      <c r="S117" s="108" t="s">
        <v>718</v>
      </c>
      <c r="T117" s="108"/>
      <c r="U117" s="157"/>
    </row>
    <row r="118" spans="1:23">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c r="B120" s="45" t="s">
        <v>291</v>
      </c>
      <c r="C120" s="118">
        <v>0.2</v>
      </c>
      <c r="D120" s="45" t="s">
        <v>466</v>
      </c>
      <c r="F120" s="177">
        <v>2</v>
      </c>
      <c r="L120" s="45" t="s">
        <v>598</v>
      </c>
      <c r="M120" s="407">
        <v>-0.125</v>
      </c>
      <c r="N120" s="45" t="s">
        <v>658</v>
      </c>
      <c r="S120" s="108" t="s">
        <v>720</v>
      </c>
      <c r="T120" s="108"/>
      <c r="U120" s="157"/>
    </row>
    <row r="121" spans="1:23">
      <c r="A121" s="303" t="s">
        <v>139</v>
      </c>
      <c r="B121" s="238"/>
      <c r="C121" s="319">
        <v>0.2</v>
      </c>
      <c r="D121" s="45" t="s">
        <v>466</v>
      </c>
      <c r="F121" s="177">
        <v>4</v>
      </c>
      <c r="L121" s="45" t="s">
        <v>600</v>
      </c>
      <c r="M121" s="407">
        <v>0.01</v>
      </c>
      <c r="N121" s="45" t="s">
        <v>645</v>
      </c>
      <c r="O121" s="5"/>
      <c r="P121" s="5"/>
      <c r="S121" s="108" t="s">
        <v>716</v>
      </c>
      <c r="T121" s="108"/>
      <c r="U121" s="156"/>
    </row>
    <row r="122" spans="1:23">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c r="A123" s="303" t="s">
        <v>1064</v>
      </c>
      <c r="B123" s="116" t="s">
        <v>292</v>
      </c>
      <c r="C123" s="319">
        <v>0.1</v>
      </c>
      <c r="D123" s="45" t="s">
        <v>295</v>
      </c>
      <c r="F123" s="177">
        <v>0</v>
      </c>
      <c r="M123"/>
      <c r="S123" s="108"/>
      <c r="T123" s="108"/>
    </row>
    <row r="124" spans="1:23">
      <c r="B124" s="45" t="s">
        <v>291</v>
      </c>
      <c r="C124" s="320">
        <v>0.1</v>
      </c>
      <c r="D124" s="45" t="s">
        <v>295</v>
      </c>
      <c r="F124" s="177">
        <v>0</v>
      </c>
      <c r="L124" s="45" t="s">
        <v>602</v>
      </c>
      <c r="M124" s="2">
        <v>0.3</v>
      </c>
      <c r="N124" s="45" t="s">
        <v>660</v>
      </c>
      <c r="S124" s="108" t="s">
        <v>723</v>
      </c>
      <c r="T124" s="108"/>
      <c r="U124" s="156"/>
    </row>
    <row r="125" spans="1:23">
      <c r="A125" s="303" t="s">
        <v>461</v>
      </c>
      <c r="B125" s="238"/>
      <c r="C125" s="319">
        <v>0.2</v>
      </c>
      <c r="D125" s="45" t="s">
        <v>467</v>
      </c>
      <c r="F125" s="177">
        <v>3</v>
      </c>
      <c r="L125" s="45" t="s">
        <v>604</v>
      </c>
      <c r="M125">
        <v>1.25</v>
      </c>
      <c r="N125" s="45" t="s">
        <v>675</v>
      </c>
      <c r="S125" s="108" t="s">
        <v>727</v>
      </c>
      <c r="T125" s="108"/>
      <c r="U125" s="156"/>
    </row>
    <row r="126" spans="1:23">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c r="A127" s="303" t="s">
        <v>373</v>
      </c>
      <c r="B127" s="177" t="s">
        <v>465</v>
      </c>
      <c r="C127" s="116">
        <v>500</v>
      </c>
      <c r="D127" s="45" t="s">
        <v>464</v>
      </c>
      <c r="F127" s="177">
        <v>0</v>
      </c>
      <c r="L127" s="45" t="s">
        <v>607</v>
      </c>
      <c r="M127" s="407">
        <v>2.5000000000000001E-2</v>
      </c>
      <c r="N127" s="45" t="s">
        <v>662</v>
      </c>
      <c r="S127" s="108" t="s">
        <v>725</v>
      </c>
      <c r="T127" s="108"/>
      <c r="U127" s="157"/>
    </row>
    <row r="128" spans="1:23">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c r="A129" s="303" t="s">
        <v>422</v>
      </c>
      <c r="B129" s="238"/>
      <c r="C129" s="118">
        <v>0.1</v>
      </c>
      <c r="D129" s="45" t="s">
        <v>497</v>
      </c>
      <c r="F129" s="177">
        <v>4</v>
      </c>
      <c r="M129"/>
      <c r="S129" s="108"/>
      <c r="T129" s="108"/>
    </row>
    <row r="130" spans="1:23">
      <c r="A130" s="303" t="s">
        <v>1141</v>
      </c>
      <c r="B130" s="45" t="s">
        <v>291</v>
      </c>
      <c r="C130" s="118">
        <v>0.1</v>
      </c>
      <c r="D130" s="45" t="s">
        <v>497</v>
      </c>
      <c r="F130" s="45">
        <v>1</v>
      </c>
      <c r="L130" s="45" t="s">
        <v>610</v>
      </c>
      <c r="M130" s="2">
        <v>0.6</v>
      </c>
      <c r="N130" s="45" t="s">
        <v>752</v>
      </c>
      <c r="S130" s="108" t="s">
        <v>1058</v>
      </c>
      <c r="T130" s="108"/>
    </row>
    <row r="131" spans="1:23">
      <c r="L131" s="45" t="s">
        <v>611</v>
      </c>
      <c r="M131" s="407">
        <v>-7.4999999999999997E-2</v>
      </c>
      <c r="N131" s="45" t="s">
        <v>659</v>
      </c>
      <c r="S131" s="108" t="s">
        <v>728</v>
      </c>
      <c r="T131" s="108"/>
      <c r="U131" s="157"/>
    </row>
    <row r="132" spans="1:23">
      <c r="A132" s="302" t="s">
        <v>263</v>
      </c>
      <c r="L132" s="45" t="s">
        <v>613</v>
      </c>
      <c r="M132">
        <v>2</v>
      </c>
      <c r="N132" s="45" t="s">
        <v>676</v>
      </c>
      <c r="S132" s="108" t="s">
        <v>729</v>
      </c>
      <c r="T132" s="108"/>
    </row>
    <row r="133" spans="1:23">
      <c r="A133" s="303" t="s">
        <v>478</v>
      </c>
      <c r="B133" s="45">
        <v>20</v>
      </c>
      <c r="L133" s="45" t="s">
        <v>615</v>
      </c>
      <c r="M133" s="2">
        <v>0.3</v>
      </c>
      <c r="N133" s="45" t="s">
        <v>663</v>
      </c>
      <c r="S133" s="108" t="s">
        <v>730</v>
      </c>
      <c r="T133" s="108"/>
      <c r="U133" s="156"/>
    </row>
    <row r="134" spans="1:23">
      <c r="A134" s="303" t="s">
        <v>476</v>
      </c>
      <c r="B134" s="45">
        <v>0</v>
      </c>
      <c r="C134" s="45" t="s">
        <v>477</v>
      </c>
      <c r="M134"/>
      <c r="S134" s="108"/>
      <c r="T134" s="108"/>
    </row>
    <row r="135" spans="1:23">
      <c r="L135" s="45" t="s">
        <v>616</v>
      </c>
      <c r="M135" s="2">
        <v>-0.15</v>
      </c>
      <c r="N135" s="45" t="s">
        <v>672</v>
      </c>
      <c r="O135" s="156">
        <v>-0.05</v>
      </c>
      <c r="P135" s="45" t="s">
        <v>650</v>
      </c>
      <c r="S135" s="108" t="s">
        <v>731</v>
      </c>
      <c r="T135" s="108"/>
      <c r="U135" s="156"/>
      <c r="W135" s="156"/>
    </row>
    <row r="136" spans="1:23">
      <c r="A136" s="302" t="s">
        <v>753</v>
      </c>
      <c r="L136" s="45" t="s">
        <v>618</v>
      </c>
      <c r="M136" s="407">
        <v>-0.05</v>
      </c>
      <c r="N136" s="45" t="s">
        <v>641</v>
      </c>
      <c r="S136" s="108" t="s">
        <v>732</v>
      </c>
      <c r="T136" s="108"/>
      <c r="U136" s="157"/>
    </row>
    <row r="137" spans="1:23">
      <c r="A137" s="303" t="s">
        <v>89</v>
      </c>
      <c r="B137" s="45" t="s">
        <v>3</v>
      </c>
      <c r="L137" s="45" t="s">
        <v>619</v>
      </c>
      <c r="M137" s="2">
        <v>-0.25</v>
      </c>
      <c r="N137" s="45" t="s">
        <v>664</v>
      </c>
      <c r="S137" s="108" t="s">
        <v>733</v>
      </c>
      <c r="T137" s="108"/>
      <c r="U137" s="156"/>
    </row>
    <row r="138" spans="1:23">
      <c r="A138" s="303" t="s">
        <v>90</v>
      </c>
      <c r="B138" s="45" t="s">
        <v>3</v>
      </c>
      <c r="M138"/>
      <c r="S138" s="108"/>
      <c r="T138" s="108"/>
    </row>
    <row r="139" spans="1:23">
      <c r="A139" s="303" t="s">
        <v>91</v>
      </c>
      <c r="B139" s="45" t="s">
        <v>3</v>
      </c>
      <c r="L139" s="45" t="s">
        <v>620</v>
      </c>
      <c r="M139" s="29">
        <v>7.4999999999999997E-2</v>
      </c>
      <c r="N139" s="45" t="s">
        <v>661</v>
      </c>
      <c r="S139" s="108" t="s">
        <v>724</v>
      </c>
      <c r="T139" s="108"/>
      <c r="U139" s="157"/>
    </row>
    <row r="140" spans="1:23">
      <c r="A140" s="303" t="s">
        <v>92</v>
      </c>
      <c r="B140" s="45" t="s">
        <v>12</v>
      </c>
      <c r="L140" s="45" t="s">
        <v>622</v>
      </c>
      <c r="M140" s="407">
        <v>-7.4999999999999997E-2</v>
      </c>
      <c r="N140" s="45" t="s">
        <v>658</v>
      </c>
      <c r="S140" s="108" t="s">
        <v>734</v>
      </c>
      <c r="T140" s="108"/>
      <c r="U140" s="156"/>
    </row>
    <row r="141" spans="1:23">
      <c r="A141" s="303" t="s">
        <v>93</v>
      </c>
      <c r="B141" s="45" t="s">
        <v>3</v>
      </c>
      <c r="M141"/>
    </row>
    <row r="142" spans="1:23">
      <c r="A142" s="303" t="s">
        <v>94</v>
      </c>
      <c r="B142" s="45" t="s">
        <v>3</v>
      </c>
      <c r="L142" s="45" t="s">
        <v>623</v>
      </c>
      <c r="M142" s="2">
        <v>-0.05</v>
      </c>
      <c r="N142" s="45" t="s">
        <v>659</v>
      </c>
      <c r="S142" s="45" t="s">
        <v>735</v>
      </c>
      <c r="U142" s="156"/>
    </row>
    <row r="143" spans="1:23">
      <c r="A143" s="303" t="s">
        <v>95</v>
      </c>
      <c r="B143" s="45" t="s">
        <v>3</v>
      </c>
    </row>
    <row r="144" spans="1:23">
      <c r="A144" s="303" t="s">
        <v>96</v>
      </c>
      <c r="B144" s="45" t="s">
        <v>7</v>
      </c>
      <c r="L144" s="45" t="b">
        <f>OR(race=L145,race=L146,race=L147,race=L148)</f>
        <v>0</v>
      </c>
      <c r="M144" s="45">
        <f>IF(L144=FALSE,1,2)</f>
        <v>1</v>
      </c>
    </row>
    <row r="145" spans="1:13">
      <c r="A145" s="303" t="s">
        <v>97</v>
      </c>
      <c r="B145" s="45" t="s">
        <v>3</v>
      </c>
      <c r="L145" s="45" t="s">
        <v>97</v>
      </c>
    </row>
    <row r="146" spans="1:13">
      <c r="A146" s="303" t="s">
        <v>29</v>
      </c>
      <c r="B146" s="45" t="s">
        <v>3</v>
      </c>
      <c r="L146" s="45" t="s">
        <v>102</v>
      </c>
    </row>
    <row r="147" spans="1:13">
      <c r="A147" s="303" t="s">
        <v>99</v>
      </c>
      <c r="B147" s="45" t="s">
        <v>3</v>
      </c>
      <c r="L147" s="108" t="s">
        <v>342</v>
      </c>
      <c r="M147" s="156"/>
    </row>
    <row r="148" spans="1:13">
      <c r="A148" s="303" t="s">
        <v>100</v>
      </c>
      <c r="B148" s="45" t="s">
        <v>12</v>
      </c>
      <c r="L148" s="108" t="s">
        <v>1116</v>
      </c>
    </row>
    <row r="149" spans="1:13">
      <c r="A149" s="303" t="s">
        <v>101</v>
      </c>
      <c r="B149" s="45" t="s">
        <v>12</v>
      </c>
      <c r="L149" s="108"/>
      <c r="M149" s="156"/>
    </row>
    <row r="150" spans="1:13">
      <c r="A150" s="303" t="s">
        <v>102</v>
      </c>
      <c r="B150" s="45" t="s">
        <v>3</v>
      </c>
    </row>
    <row r="151" spans="1:13">
      <c r="A151" s="303" t="s">
        <v>103</v>
      </c>
      <c r="B151" s="45" t="s">
        <v>3</v>
      </c>
    </row>
    <row r="152" spans="1:13">
      <c r="A152" s="303" t="s">
        <v>104</v>
      </c>
      <c r="B152" s="45" t="s">
        <v>3</v>
      </c>
    </row>
    <row r="153" spans="1:13">
      <c r="A153" s="303" t="s">
        <v>328</v>
      </c>
      <c r="B153" s="45" t="s">
        <v>3</v>
      </c>
    </row>
    <row r="154" spans="1:13">
      <c r="A154" s="303" t="s">
        <v>342</v>
      </c>
      <c r="B154" s="45" t="s">
        <v>3</v>
      </c>
    </row>
    <row r="155" spans="1:13">
      <c r="A155" s="303" t="s">
        <v>143</v>
      </c>
      <c r="B155" s="45" t="s">
        <v>7</v>
      </c>
    </row>
    <row r="156" spans="1:13">
      <c r="A156" s="303" t="s">
        <v>498</v>
      </c>
      <c r="B156" s="45" t="s">
        <v>12</v>
      </c>
    </row>
    <row r="157" spans="1:13">
      <c r="A157" s="303" t="s">
        <v>1116</v>
      </c>
      <c r="B157" s="45" t="s">
        <v>12</v>
      </c>
    </row>
    <row r="158" spans="1:13">
      <c r="A158" s="303" t="s">
        <v>1132</v>
      </c>
      <c r="B158" s="45" t="s">
        <v>12</v>
      </c>
    </row>
    <row r="160" spans="1:13">
      <c r="A160" s="303" t="s">
        <v>1042</v>
      </c>
    </row>
    <row r="161" spans="1:5">
      <c r="A161" s="303" t="s">
        <v>2</v>
      </c>
      <c r="B161" s="45">
        <v>1</v>
      </c>
    </row>
    <row r="162" spans="1:5">
      <c r="A162" s="303" t="s">
        <v>7</v>
      </c>
      <c r="B162" s="45">
        <v>2</v>
      </c>
    </row>
    <row r="163" spans="1:5">
      <c r="A163" s="303" t="s">
        <v>3</v>
      </c>
      <c r="B163" s="45">
        <v>2</v>
      </c>
    </row>
    <row r="164" spans="1:5">
      <c r="A164" s="303" t="s">
        <v>4</v>
      </c>
      <c r="B164" s="45">
        <v>12</v>
      </c>
    </row>
    <row r="166" spans="1:5">
      <c r="A166" s="302" t="s">
        <v>1043</v>
      </c>
    </row>
    <row r="167" spans="1:5">
      <c r="A167" s="303" t="s">
        <v>277</v>
      </c>
      <c r="B167" s="156">
        <v>0.75</v>
      </c>
    </row>
    <row r="169" spans="1:5">
      <c r="A169" s="302" t="s">
        <v>1105</v>
      </c>
    </row>
    <row r="170" spans="1:5">
      <c r="A170" s="303" t="s">
        <v>452</v>
      </c>
      <c r="B170" s="45">
        <v>0</v>
      </c>
    </row>
    <row r="172" spans="1:5">
      <c r="A172" s="302" t="s">
        <v>1130</v>
      </c>
      <c r="E172" s="45" t="s">
        <v>462</v>
      </c>
    </row>
    <row r="173" spans="1:5">
      <c r="A173" s="303" t="s">
        <v>1128</v>
      </c>
      <c r="B173" s="45" t="s">
        <v>7</v>
      </c>
      <c r="C173" s="319">
        <v>0.4</v>
      </c>
      <c r="D173" s="45" t="s">
        <v>466</v>
      </c>
      <c r="E173" s="45">
        <v>1</v>
      </c>
    </row>
    <row r="175" spans="1:5">
      <c r="A175" s="302" t="s">
        <v>1158</v>
      </c>
      <c r="B175" s="45">
        <v>350</v>
      </c>
    </row>
  </sheetData>
  <phoneticPr fontId="0" type="noConversion"/>
  <conditionalFormatting sqref="J25:L25">
    <cfRule type="expression" dxfId="39"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c r="A1" s="321" t="s">
        <v>281</v>
      </c>
      <c r="E1" s="322"/>
      <c r="F1" s="322"/>
      <c r="G1" s="322"/>
      <c r="X1" s="323"/>
    </row>
    <row r="2" spans="1:27" ht="19.5" customHeight="1">
      <c r="A2" s="275"/>
      <c r="X2" s="324"/>
    </row>
    <row r="3" spans="1:27" s="321" customFormat="1" ht="19.5" customHeight="1">
      <c r="A3" s="321" t="s">
        <v>36</v>
      </c>
      <c r="D3" s="321" t="s">
        <v>38</v>
      </c>
      <c r="E3" s="322"/>
      <c r="F3" s="322"/>
      <c r="G3" s="322"/>
      <c r="J3" s="321" t="s">
        <v>37</v>
      </c>
      <c r="X3" s="323"/>
    </row>
    <row r="4" spans="1:27" ht="87" customHeight="1">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c r="C97" s="352"/>
      <c r="J97" s="353"/>
      <c r="K97" s="353"/>
      <c r="L97" s="353"/>
      <c r="M97" s="353"/>
      <c r="N97" s="353"/>
      <c r="O97" s="353"/>
      <c r="P97" s="353"/>
      <c r="Q97" s="353"/>
      <c r="R97" s="353"/>
      <c r="S97" s="353"/>
      <c r="T97" s="353"/>
      <c r="U97" s="353"/>
      <c r="V97" s="353"/>
    </row>
    <row r="98" spans="1:22" ht="19.5" customHeight="1">
      <c r="A98" s="350" t="s">
        <v>89</v>
      </c>
      <c r="B98" s="275">
        <v>5</v>
      </c>
      <c r="C98" s="352"/>
      <c r="D98" s="275" t="s">
        <v>359</v>
      </c>
      <c r="J98" s="353"/>
      <c r="K98" s="353"/>
      <c r="L98" s="353"/>
      <c r="M98" s="353"/>
      <c r="N98" s="353"/>
      <c r="O98" s="353"/>
      <c r="P98" s="353"/>
      <c r="Q98" s="353"/>
      <c r="R98" s="353"/>
      <c r="S98" s="353"/>
      <c r="T98" s="353"/>
      <c r="U98" s="353"/>
      <c r="V98" s="353"/>
    </row>
    <row r="99" spans="1:22" ht="19.5" customHeight="1">
      <c r="A99" s="350" t="s">
        <v>90</v>
      </c>
      <c r="B99" s="275">
        <v>9</v>
      </c>
      <c r="C99" s="352"/>
      <c r="D99" s="275">
        <v>1</v>
      </c>
      <c r="J99" s="353"/>
      <c r="K99" s="353"/>
      <c r="L99" s="353"/>
      <c r="M99" s="353"/>
      <c r="N99" s="353"/>
      <c r="O99" s="353"/>
      <c r="P99" s="353"/>
      <c r="Q99" s="353"/>
      <c r="R99" s="353"/>
      <c r="S99" s="353"/>
      <c r="T99" s="353"/>
      <c r="U99" s="353"/>
      <c r="V99" s="353"/>
    </row>
    <row r="100" spans="1:22" ht="19.5" customHeight="1">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c r="A105" s="350" t="s">
        <v>96</v>
      </c>
      <c r="B105" s="275">
        <v>33</v>
      </c>
      <c r="C105" s="352"/>
      <c r="J105" s="353"/>
      <c r="K105" s="353"/>
      <c r="L105" s="353"/>
      <c r="M105" s="353"/>
      <c r="N105" s="353"/>
      <c r="O105" s="353"/>
      <c r="P105" s="353"/>
      <c r="Q105" s="353"/>
      <c r="R105" s="353"/>
      <c r="S105" s="353"/>
      <c r="T105" s="353"/>
      <c r="U105" s="353"/>
      <c r="V105" s="353"/>
    </row>
    <row r="106" spans="1:22" ht="19.5" customHeight="1">
      <c r="A106" s="350" t="s">
        <v>97</v>
      </c>
      <c r="B106" s="275">
        <v>37</v>
      </c>
      <c r="C106" s="352"/>
      <c r="J106" s="353"/>
      <c r="K106" s="353"/>
      <c r="L106" s="353"/>
      <c r="M106" s="353"/>
      <c r="N106" s="353"/>
      <c r="O106" s="353"/>
      <c r="P106" s="353"/>
      <c r="Q106" s="353"/>
      <c r="R106" s="353"/>
      <c r="S106" s="353"/>
      <c r="T106" s="353"/>
      <c r="U106" s="353"/>
      <c r="V106" s="353"/>
    </row>
    <row r="107" spans="1:22" ht="19.5" customHeight="1">
      <c r="A107" s="350" t="s">
        <v>29</v>
      </c>
      <c r="B107" s="275">
        <v>41</v>
      </c>
      <c r="C107" s="352"/>
      <c r="J107" s="353"/>
      <c r="K107" s="353"/>
      <c r="L107" s="353"/>
      <c r="M107" s="353"/>
      <c r="N107" s="353"/>
      <c r="O107" s="353"/>
      <c r="P107" s="353"/>
      <c r="Q107" s="353"/>
      <c r="R107" s="353"/>
      <c r="S107" s="353"/>
      <c r="T107" s="353"/>
      <c r="U107" s="353"/>
      <c r="V107" s="353"/>
    </row>
    <row r="108" spans="1:22" ht="19.5" customHeight="1">
      <c r="A108" s="350" t="s">
        <v>99</v>
      </c>
      <c r="B108" s="275">
        <v>45</v>
      </c>
      <c r="C108" s="352"/>
      <c r="J108" s="353"/>
      <c r="K108" s="353"/>
      <c r="L108" s="353"/>
      <c r="M108" s="353"/>
      <c r="N108" s="353"/>
      <c r="O108" s="353"/>
      <c r="P108" s="353"/>
      <c r="Q108" s="353"/>
      <c r="R108" s="353"/>
      <c r="S108" s="353"/>
      <c r="T108" s="353"/>
      <c r="U108" s="353"/>
      <c r="V108" s="353"/>
    </row>
    <row r="109" spans="1:22" ht="19.5" customHeight="1">
      <c r="A109" s="350" t="s">
        <v>100</v>
      </c>
      <c r="B109" s="275">
        <v>49</v>
      </c>
      <c r="C109" s="352"/>
      <c r="J109" s="353"/>
      <c r="K109" s="353"/>
      <c r="L109" s="353"/>
      <c r="M109" s="353"/>
      <c r="N109" s="353"/>
      <c r="O109" s="353"/>
      <c r="P109" s="353"/>
      <c r="Q109" s="353"/>
      <c r="R109" s="353"/>
      <c r="S109" s="353"/>
      <c r="T109" s="353"/>
      <c r="U109" s="353"/>
      <c r="V109" s="353"/>
    </row>
    <row r="110" spans="1:22" ht="19.5" customHeight="1">
      <c r="A110" s="350" t="s">
        <v>101</v>
      </c>
      <c r="B110" s="275">
        <v>53</v>
      </c>
      <c r="C110" s="352"/>
      <c r="J110" s="353"/>
      <c r="K110" s="353"/>
      <c r="L110" s="353"/>
      <c r="M110" s="353"/>
      <c r="N110" s="353"/>
      <c r="O110" s="353"/>
      <c r="P110" s="353"/>
      <c r="Q110" s="353"/>
      <c r="R110" s="353"/>
      <c r="S110" s="353"/>
      <c r="T110" s="353"/>
      <c r="U110" s="353"/>
      <c r="V110" s="353"/>
    </row>
    <row r="111" spans="1:22" ht="19.5" customHeight="1">
      <c r="A111" s="350" t="s">
        <v>102</v>
      </c>
      <c r="B111" s="275">
        <v>57</v>
      </c>
      <c r="C111" s="352"/>
      <c r="J111" s="353"/>
      <c r="K111" s="353"/>
      <c r="L111" s="353"/>
      <c r="M111" s="353"/>
      <c r="N111" s="353"/>
      <c r="O111" s="353"/>
      <c r="P111" s="353"/>
      <c r="Q111" s="353"/>
      <c r="R111" s="353"/>
      <c r="S111" s="353"/>
      <c r="T111" s="353"/>
      <c r="U111" s="353"/>
      <c r="V111" s="353"/>
    </row>
    <row r="112" spans="1:22" ht="19.5" customHeight="1">
      <c r="A112" s="350" t="s">
        <v>103</v>
      </c>
      <c r="B112" s="275">
        <v>61</v>
      </c>
      <c r="J112" s="353"/>
      <c r="K112" s="353"/>
      <c r="L112" s="353"/>
      <c r="M112" s="353"/>
      <c r="N112" s="353"/>
      <c r="O112" s="353"/>
      <c r="P112" s="353"/>
      <c r="Q112" s="353"/>
      <c r="R112" s="353"/>
      <c r="S112" s="353"/>
      <c r="T112" s="353"/>
      <c r="U112" s="353"/>
      <c r="V112" s="353"/>
    </row>
    <row r="113" spans="1:22" ht="19.5" customHeight="1">
      <c r="A113" s="350" t="s">
        <v>104</v>
      </c>
      <c r="B113" s="275">
        <v>65</v>
      </c>
      <c r="J113" s="353"/>
      <c r="K113" s="353"/>
      <c r="L113" s="353"/>
      <c r="M113" s="353"/>
      <c r="N113" s="353"/>
      <c r="O113" s="353"/>
      <c r="P113" s="353"/>
      <c r="Q113" s="353"/>
      <c r="R113" s="353"/>
      <c r="S113" s="353"/>
      <c r="T113" s="353"/>
      <c r="U113" s="353"/>
      <c r="V113" s="353"/>
    </row>
    <row r="114" spans="1:22" ht="19.5" customHeight="1">
      <c r="A114" s="350" t="s">
        <v>328</v>
      </c>
      <c r="B114" s="275">
        <v>69</v>
      </c>
      <c r="J114" s="353"/>
      <c r="K114" s="353"/>
      <c r="L114" s="353"/>
      <c r="M114" s="353"/>
      <c r="N114" s="353"/>
      <c r="O114" s="353"/>
      <c r="P114" s="353"/>
      <c r="Q114" s="353"/>
      <c r="R114" s="353"/>
      <c r="S114" s="353"/>
      <c r="T114" s="353"/>
      <c r="U114" s="353"/>
      <c r="V114" s="353"/>
    </row>
    <row r="115" spans="1:22" ht="19.5" customHeight="1">
      <c r="A115" s="350" t="s">
        <v>342</v>
      </c>
      <c r="B115" s="275">
        <v>73</v>
      </c>
      <c r="J115" s="353"/>
      <c r="K115" s="353"/>
      <c r="L115" s="353"/>
      <c r="M115" s="353"/>
      <c r="N115" s="353"/>
      <c r="O115" s="353"/>
      <c r="P115" s="353"/>
      <c r="Q115" s="353"/>
      <c r="R115" s="353"/>
      <c r="S115" s="353"/>
      <c r="T115" s="353"/>
      <c r="U115" s="353"/>
      <c r="V115" s="353"/>
    </row>
    <row r="116" spans="1:22" ht="19.5" customHeight="1">
      <c r="A116" s="350" t="s">
        <v>143</v>
      </c>
      <c r="B116" s="275">
        <v>77</v>
      </c>
      <c r="J116" s="353"/>
      <c r="K116" s="353"/>
      <c r="L116" s="353"/>
      <c r="M116" s="353"/>
      <c r="N116" s="353"/>
      <c r="O116" s="353"/>
      <c r="P116" s="353"/>
      <c r="Q116" s="353"/>
      <c r="R116" s="353"/>
      <c r="S116" s="353"/>
      <c r="T116" s="353"/>
      <c r="U116" s="353"/>
      <c r="V116" s="353"/>
    </row>
    <row r="117" spans="1:22" ht="19.5" customHeight="1">
      <c r="A117" s="350" t="s">
        <v>1116</v>
      </c>
      <c r="B117" s="275">
        <v>81</v>
      </c>
      <c r="J117" s="353"/>
      <c r="K117" s="353"/>
      <c r="L117" s="353"/>
      <c r="M117" s="353"/>
      <c r="N117" s="353"/>
      <c r="O117" s="353"/>
      <c r="P117" s="353"/>
      <c r="Q117" s="353"/>
      <c r="R117" s="353"/>
      <c r="S117" s="353"/>
      <c r="T117" s="353"/>
      <c r="U117" s="353"/>
      <c r="V117" s="353"/>
    </row>
    <row r="118" spans="1:22" ht="19.5" customHeight="1">
      <c r="A118" s="275" t="s">
        <v>1132</v>
      </c>
      <c r="B118" s="275">
        <v>85</v>
      </c>
      <c r="J118" s="353"/>
      <c r="K118" s="353"/>
      <c r="L118" s="353"/>
      <c r="M118" s="353"/>
      <c r="N118" s="353"/>
      <c r="O118" s="353"/>
      <c r="P118" s="353"/>
      <c r="Q118" s="353"/>
      <c r="R118" s="353"/>
      <c r="S118" s="353"/>
      <c r="T118" s="353"/>
      <c r="U118" s="353"/>
      <c r="V118" s="353"/>
    </row>
    <row r="119" spans="1:22" ht="19.5" customHeight="1">
      <c r="A119" s="350" t="s">
        <v>498</v>
      </c>
      <c r="B119" s="275">
        <v>89</v>
      </c>
      <c r="J119" s="353"/>
      <c r="K119" s="353"/>
      <c r="L119" s="353"/>
      <c r="M119" s="353"/>
      <c r="N119" s="353"/>
      <c r="O119" s="353"/>
      <c r="P119" s="353"/>
      <c r="Q119" s="353"/>
      <c r="R119" s="353"/>
      <c r="S119" s="353"/>
      <c r="T119" s="353"/>
      <c r="U119" s="353"/>
      <c r="V119" s="353"/>
    </row>
    <row r="120" spans="1:22" ht="19.5" customHeight="1">
      <c r="J120" s="353"/>
      <c r="K120" s="353"/>
      <c r="L120" s="353"/>
      <c r="M120" s="353"/>
      <c r="N120" s="353"/>
      <c r="O120" s="353"/>
      <c r="P120" s="353"/>
      <c r="Q120" s="353"/>
      <c r="R120" s="353"/>
      <c r="S120" s="353"/>
      <c r="T120" s="353"/>
      <c r="U120" s="353"/>
      <c r="V120" s="353"/>
    </row>
    <row r="121" spans="1:22" ht="19.5" customHeight="1">
      <c r="J121" s="353"/>
      <c r="K121" s="353"/>
      <c r="L121" s="353"/>
      <c r="M121" s="353"/>
      <c r="N121" s="353"/>
      <c r="O121" s="353"/>
      <c r="P121" s="353"/>
      <c r="Q121" s="353"/>
      <c r="R121" s="353"/>
      <c r="S121" s="353"/>
      <c r="T121" s="353"/>
      <c r="U121" s="353"/>
      <c r="V121" s="353"/>
    </row>
    <row r="122" spans="1:22" ht="19.5" customHeight="1">
      <c r="J122" s="353"/>
      <c r="K122" s="353"/>
      <c r="L122" s="353"/>
      <c r="M122" s="353"/>
      <c r="N122" s="353"/>
      <c r="O122" s="353"/>
      <c r="P122" s="353"/>
      <c r="Q122" s="353"/>
      <c r="R122" s="353"/>
      <c r="S122" s="353"/>
      <c r="T122" s="353"/>
      <c r="U122" s="353"/>
      <c r="V122" s="353"/>
    </row>
    <row r="123" spans="1:22" ht="19.5" customHeight="1">
      <c r="J123" s="353"/>
      <c r="K123" s="353"/>
      <c r="L123" s="353"/>
      <c r="M123" s="353"/>
      <c r="N123" s="353"/>
      <c r="O123" s="353"/>
      <c r="P123" s="353"/>
      <c r="Q123" s="353"/>
      <c r="R123" s="353"/>
      <c r="S123" s="353"/>
      <c r="T123" s="353"/>
      <c r="U123" s="353"/>
      <c r="V123" s="353"/>
    </row>
    <row r="124" spans="1:22" ht="19.5" customHeight="1">
      <c r="J124" s="353"/>
      <c r="K124" s="353"/>
      <c r="L124" s="353"/>
      <c r="M124" s="353"/>
      <c r="N124" s="353"/>
      <c r="O124" s="353"/>
      <c r="P124" s="353"/>
      <c r="Q124" s="353"/>
      <c r="R124" s="353"/>
      <c r="S124" s="353"/>
      <c r="T124" s="353"/>
      <c r="U124" s="353"/>
      <c r="V124" s="353"/>
    </row>
    <row r="125" spans="1:22" ht="19.5" customHeight="1">
      <c r="J125" s="353"/>
      <c r="K125" s="353"/>
      <c r="L125" s="353"/>
      <c r="M125" s="353"/>
      <c r="N125" s="353"/>
      <c r="O125" s="353"/>
      <c r="P125" s="353"/>
      <c r="Q125" s="353"/>
      <c r="R125" s="353"/>
      <c r="S125" s="353"/>
      <c r="T125" s="353"/>
      <c r="U125" s="353"/>
      <c r="V125" s="353"/>
    </row>
    <row r="126" spans="1:22" ht="19.5" customHeight="1">
      <c r="J126" s="353"/>
      <c r="K126" s="353"/>
      <c r="L126" s="353"/>
      <c r="M126" s="353"/>
      <c r="N126" s="353"/>
      <c r="O126" s="353"/>
      <c r="P126" s="353"/>
      <c r="Q126" s="353"/>
      <c r="R126" s="353"/>
      <c r="S126" s="353"/>
      <c r="T126" s="353"/>
      <c r="U126" s="353"/>
      <c r="V126" s="353"/>
    </row>
    <row r="127" spans="1:22" ht="19.5" customHeight="1">
      <c r="J127" s="353"/>
      <c r="K127" s="353"/>
      <c r="L127" s="353"/>
      <c r="M127" s="353"/>
      <c r="N127" s="353"/>
      <c r="O127" s="353"/>
      <c r="P127" s="353"/>
      <c r="Q127" s="353"/>
      <c r="R127" s="353"/>
      <c r="S127" s="353"/>
      <c r="T127" s="353"/>
      <c r="U127" s="353"/>
      <c r="V127" s="353"/>
    </row>
    <row r="128" spans="1:22" ht="19.5" customHeight="1">
      <c r="J128" s="353"/>
      <c r="K128" s="353"/>
      <c r="L128" s="353"/>
      <c r="M128" s="353"/>
      <c r="N128" s="353"/>
      <c r="O128" s="353"/>
      <c r="P128" s="353"/>
      <c r="Q128" s="353"/>
      <c r="R128" s="353"/>
      <c r="S128" s="353"/>
      <c r="T128" s="353"/>
      <c r="U128" s="353"/>
      <c r="V128" s="353"/>
    </row>
    <row r="129" spans="10:22" ht="19.5" customHeight="1">
      <c r="J129" s="353"/>
      <c r="K129" s="353"/>
      <c r="L129" s="353"/>
      <c r="M129" s="353"/>
      <c r="N129" s="353"/>
      <c r="O129" s="353"/>
      <c r="P129" s="353"/>
      <c r="Q129" s="353"/>
      <c r="R129" s="353"/>
      <c r="S129" s="353"/>
      <c r="T129" s="353"/>
      <c r="U129" s="353"/>
      <c r="V129" s="353"/>
    </row>
    <row r="130" spans="10:22" ht="19.5" customHeight="1">
      <c r="J130" s="353"/>
      <c r="K130" s="353"/>
      <c r="L130" s="353"/>
      <c r="M130" s="353"/>
      <c r="N130" s="353"/>
      <c r="O130" s="353"/>
      <c r="P130" s="353"/>
      <c r="Q130" s="353"/>
      <c r="R130" s="353"/>
      <c r="S130" s="353"/>
      <c r="T130" s="353"/>
      <c r="U130" s="353"/>
      <c r="V130" s="353"/>
    </row>
    <row r="131" spans="10:22" ht="19.5" customHeight="1">
      <c r="J131" s="353"/>
      <c r="K131" s="353"/>
      <c r="L131" s="353"/>
      <c r="M131" s="353"/>
      <c r="N131" s="353"/>
      <c r="O131" s="353"/>
      <c r="P131" s="353"/>
      <c r="Q131" s="353"/>
      <c r="R131" s="353"/>
      <c r="S131" s="353"/>
      <c r="T131" s="353"/>
      <c r="U131" s="353"/>
      <c r="V131" s="353"/>
    </row>
    <row r="132" spans="10:22" ht="19.5" customHeight="1">
      <c r="J132" s="353"/>
      <c r="K132" s="353"/>
      <c r="L132" s="353"/>
      <c r="M132" s="353"/>
      <c r="N132" s="353"/>
      <c r="O132" s="353"/>
      <c r="P132" s="353"/>
      <c r="Q132" s="353"/>
      <c r="R132" s="353"/>
      <c r="S132" s="353"/>
      <c r="T132" s="353"/>
      <c r="U132" s="353"/>
      <c r="V132" s="353"/>
    </row>
    <row r="133" spans="10:22" ht="19.5" customHeight="1">
      <c r="J133" s="353"/>
      <c r="K133" s="353"/>
      <c r="L133" s="353"/>
      <c r="M133" s="353"/>
      <c r="N133" s="353"/>
      <c r="O133" s="353"/>
      <c r="P133" s="353"/>
      <c r="Q133" s="353"/>
      <c r="R133" s="353"/>
      <c r="S133" s="353"/>
      <c r="T133" s="353"/>
      <c r="U133" s="353"/>
      <c r="V133" s="353"/>
    </row>
    <row r="134" spans="10:22" ht="19.5" customHeight="1">
      <c r="J134" s="353"/>
      <c r="K134" s="353"/>
      <c r="L134" s="353"/>
      <c r="M134" s="353"/>
      <c r="N134" s="353"/>
      <c r="O134" s="353"/>
      <c r="P134" s="353"/>
      <c r="Q134" s="353"/>
      <c r="R134" s="353"/>
      <c r="S134" s="353"/>
      <c r="T134" s="353"/>
      <c r="U134" s="353"/>
      <c r="V134" s="353"/>
    </row>
    <row r="135" spans="10:22" ht="19.5" customHeight="1">
      <c r="J135" s="353"/>
      <c r="K135" s="353"/>
      <c r="L135" s="353"/>
      <c r="M135" s="353"/>
      <c r="N135" s="353"/>
      <c r="O135" s="353"/>
      <c r="P135" s="353"/>
      <c r="Q135" s="353"/>
      <c r="R135" s="353"/>
      <c r="S135" s="353"/>
      <c r="T135" s="353"/>
      <c r="U135" s="353"/>
      <c r="V135" s="353"/>
    </row>
    <row r="136" spans="10:22" ht="19.5" customHeight="1">
      <c r="J136" s="353"/>
      <c r="K136" s="353"/>
      <c r="L136" s="353"/>
      <c r="M136" s="353"/>
      <c r="N136" s="353"/>
      <c r="O136" s="353"/>
      <c r="P136" s="353"/>
      <c r="Q136" s="353"/>
      <c r="R136" s="353"/>
      <c r="S136" s="353"/>
      <c r="T136" s="353"/>
      <c r="U136" s="353"/>
      <c r="V136" s="353"/>
    </row>
    <row r="137" spans="10:22" ht="19.5" customHeight="1">
      <c r="J137" s="353"/>
      <c r="K137" s="353"/>
      <c r="L137" s="353"/>
      <c r="M137" s="353"/>
      <c r="N137" s="353"/>
      <c r="O137" s="353"/>
      <c r="P137" s="353"/>
      <c r="Q137" s="353"/>
      <c r="R137" s="353"/>
      <c r="S137" s="353"/>
      <c r="T137" s="353"/>
      <c r="U137" s="353"/>
      <c r="V137" s="353"/>
    </row>
    <row r="138" spans="10:22" ht="19.5" customHeight="1">
      <c r="J138" s="353"/>
      <c r="K138" s="353"/>
      <c r="L138" s="353"/>
      <c r="M138" s="353"/>
      <c r="N138" s="353"/>
      <c r="O138" s="353"/>
      <c r="P138" s="353"/>
      <c r="Q138" s="353"/>
      <c r="R138" s="353"/>
      <c r="S138" s="353"/>
      <c r="T138" s="353"/>
      <c r="U138" s="353"/>
      <c r="V138" s="353"/>
    </row>
    <row r="139" spans="10:22" ht="19.5" customHeight="1">
      <c r="J139" s="353"/>
      <c r="K139" s="353"/>
      <c r="L139" s="353"/>
      <c r="M139" s="353"/>
      <c r="N139" s="353"/>
      <c r="O139" s="353"/>
      <c r="P139" s="353"/>
      <c r="Q139" s="353"/>
      <c r="R139" s="353"/>
      <c r="S139" s="353"/>
      <c r="T139" s="353"/>
      <c r="U139" s="353"/>
      <c r="V139" s="353"/>
    </row>
    <row r="140" spans="10:22" ht="19.5" customHeight="1">
      <c r="J140" s="353"/>
      <c r="K140" s="353"/>
      <c r="L140" s="353"/>
      <c r="M140" s="353"/>
      <c r="N140" s="353"/>
      <c r="O140" s="353"/>
      <c r="P140" s="353"/>
      <c r="Q140" s="353"/>
      <c r="R140" s="353"/>
      <c r="S140" s="353"/>
      <c r="T140" s="353"/>
      <c r="U140" s="353"/>
      <c r="V140" s="353"/>
    </row>
    <row r="141" spans="10:22" ht="19.5" customHeight="1">
      <c r="J141" s="353"/>
      <c r="K141" s="353"/>
      <c r="L141" s="353"/>
      <c r="M141" s="353"/>
      <c r="N141" s="353"/>
      <c r="O141" s="353"/>
      <c r="P141" s="353"/>
      <c r="Q141" s="353"/>
      <c r="R141" s="353"/>
      <c r="S141" s="353"/>
      <c r="T141" s="353"/>
      <c r="U141" s="353"/>
      <c r="V141" s="353"/>
    </row>
    <row r="142" spans="10:22" ht="19.5" customHeight="1">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c r="B2" s="14" t="s">
        <v>234</v>
      </c>
      <c r="C2" s="3" t="s">
        <v>284</v>
      </c>
      <c r="D2" s="3" t="s">
        <v>285</v>
      </c>
      <c r="E2" s="3" t="s">
        <v>237</v>
      </c>
      <c r="F2" s="3" t="s">
        <v>236</v>
      </c>
      <c r="G2" s="3"/>
      <c r="H2" s="3"/>
      <c r="I2" s="3" t="s">
        <v>235</v>
      </c>
      <c r="J2" s="3" t="s">
        <v>238</v>
      </c>
      <c r="K2" s="11"/>
    </row>
    <row r="3" spans="2:11" ht="13.5" thickBot="1">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c r="B5" s="16" t="s">
        <v>241</v>
      </c>
      <c r="C5">
        <f t="shared" si="2"/>
        <v>3845</v>
      </c>
      <c r="D5" s="6">
        <f t="shared" si="3"/>
        <v>3420</v>
      </c>
      <c r="E5">
        <f t="shared" si="0"/>
        <v>362</v>
      </c>
      <c r="F5" s="15">
        <f t="shared" si="4"/>
        <v>0.10597233359780676</v>
      </c>
      <c r="G5" s="29"/>
      <c r="I5">
        <f t="shared" si="5"/>
        <v>550</v>
      </c>
      <c r="J5">
        <f t="shared" si="1"/>
        <v>13750</v>
      </c>
      <c r="K5" s="8"/>
    </row>
    <row r="6" spans="2:11">
      <c r="B6" s="7"/>
      <c r="C6">
        <f t="shared" si="2"/>
        <v>3845</v>
      </c>
      <c r="D6" s="6">
        <f t="shared" si="3"/>
        <v>3520</v>
      </c>
      <c r="E6">
        <f t="shared" si="0"/>
        <v>383</v>
      </c>
      <c r="F6" s="15">
        <f t="shared" si="4"/>
        <v>0.10884894306526666</v>
      </c>
      <c r="G6" s="29"/>
      <c r="I6">
        <f t="shared" si="5"/>
        <v>575</v>
      </c>
      <c r="J6">
        <f t="shared" si="1"/>
        <v>14375</v>
      </c>
      <c r="K6" s="8"/>
    </row>
    <row r="7" spans="2:11">
      <c r="B7" s="7"/>
      <c r="C7">
        <f t="shared" si="2"/>
        <v>3845</v>
      </c>
      <c r="D7" s="6">
        <f t="shared" si="3"/>
        <v>3620</v>
      </c>
      <c r="E7">
        <f t="shared" si="0"/>
        <v>404</v>
      </c>
      <c r="F7" s="15">
        <f t="shared" si="4"/>
        <v>0.11162991974413593</v>
      </c>
      <c r="G7" s="29"/>
      <c r="I7">
        <f t="shared" si="5"/>
        <v>600</v>
      </c>
      <c r="J7">
        <f t="shared" si="1"/>
        <v>15000</v>
      </c>
      <c r="K7" s="8"/>
    </row>
    <row r="8" spans="2:11">
      <c r="B8" s="18" t="s">
        <v>282</v>
      </c>
      <c r="C8">
        <f t="shared" si="2"/>
        <v>3845</v>
      </c>
      <c r="D8" s="6">
        <f t="shared" si="3"/>
        <v>3720</v>
      </c>
      <c r="E8">
        <f t="shared" si="0"/>
        <v>425</v>
      </c>
      <c r="F8" s="15">
        <f t="shared" si="4"/>
        <v>0.11431844294337434</v>
      </c>
      <c r="G8" s="29"/>
      <c r="I8">
        <f t="shared" si="5"/>
        <v>625</v>
      </c>
      <c r="J8">
        <f t="shared" si="1"/>
        <v>15625</v>
      </c>
      <c r="K8" s="8"/>
    </row>
    <row r="9" spans="2:11">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c r="B10" s="13"/>
      <c r="C10">
        <f t="shared" si="2"/>
        <v>3845</v>
      </c>
      <c r="D10" s="6">
        <f t="shared" si="3"/>
        <v>3920</v>
      </c>
      <c r="E10">
        <f t="shared" si="0"/>
        <v>468</v>
      </c>
      <c r="F10" s="15">
        <f t="shared" si="4"/>
        <v>0.11943032117254147</v>
      </c>
      <c r="G10" s="29"/>
      <c r="I10">
        <f t="shared" si="5"/>
        <v>675</v>
      </c>
      <c r="J10">
        <f t="shared" si="1"/>
        <v>16875</v>
      </c>
      <c r="K10" s="8"/>
    </row>
    <row r="11" spans="2:11">
      <c r="B11" s="7"/>
      <c r="C11">
        <f t="shared" si="2"/>
        <v>3845</v>
      </c>
      <c r="D11" s="6">
        <f t="shared" si="3"/>
        <v>4020</v>
      </c>
      <c r="E11">
        <f t="shared" si="0"/>
        <v>490</v>
      </c>
      <c r="F11" s="15">
        <f t="shared" si="4"/>
        <v>0.12185952027889797</v>
      </c>
      <c r="G11" s="29"/>
      <c r="I11">
        <f t="shared" si="5"/>
        <v>700</v>
      </c>
      <c r="J11">
        <f t="shared" si="1"/>
        <v>17500</v>
      </c>
      <c r="K11" s="8"/>
    </row>
    <row r="12" spans="2:11">
      <c r="B12" s="18" t="s">
        <v>283</v>
      </c>
      <c r="C12">
        <f t="shared" si="2"/>
        <v>3845</v>
      </c>
      <c r="D12" s="6">
        <f t="shared" si="3"/>
        <v>4120</v>
      </c>
      <c r="E12">
        <f t="shared" si="0"/>
        <v>512</v>
      </c>
      <c r="F12" s="15">
        <f t="shared" si="4"/>
        <v>0.12420796073962995</v>
      </c>
      <c r="G12" s="29"/>
      <c r="I12">
        <f t="shared" si="5"/>
        <v>725</v>
      </c>
      <c r="J12">
        <f t="shared" si="1"/>
        <v>18125</v>
      </c>
      <c r="K12" s="8"/>
    </row>
    <row r="13" spans="2:11">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c r="B14" s="13"/>
      <c r="C14">
        <f t="shared" si="2"/>
        <v>3845</v>
      </c>
      <c r="D14" s="6">
        <f t="shared" si="3"/>
        <v>4320</v>
      </c>
      <c r="E14">
        <f t="shared" si="0"/>
        <v>556</v>
      </c>
      <c r="F14" s="15">
        <f t="shared" si="4"/>
        <v>0.12867321574174848</v>
      </c>
      <c r="G14" s="29"/>
      <c r="I14">
        <f t="shared" si="5"/>
        <v>775</v>
      </c>
      <c r="J14">
        <f t="shared" si="1"/>
        <v>19375</v>
      </c>
      <c r="K14" s="8"/>
    </row>
    <row r="15" spans="2:11">
      <c r="B15" s="7"/>
      <c r="C15">
        <f t="shared" si="2"/>
        <v>3845</v>
      </c>
      <c r="D15" s="6">
        <f t="shared" si="3"/>
        <v>4420</v>
      </c>
      <c r="E15">
        <f t="shared" si="0"/>
        <v>578</v>
      </c>
      <c r="F15" s="15">
        <f t="shared" si="4"/>
        <v>0.13079513511747026</v>
      </c>
      <c r="G15" s="29"/>
      <c r="I15">
        <f t="shared" si="5"/>
        <v>800</v>
      </c>
      <c r="J15">
        <f t="shared" si="1"/>
        <v>20000</v>
      </c>
      <c r="K15" s="8"/>
    </row>
    <row r="16" spans="2:11">
      <c r="B16" s="7"/>
      <c r="C16">
        <f t="shared" si="2"/>
        <v>3845</v>
      </c>
      <c r="D16" s="6">
        <f t="shared" si="3"/>
        <v>4520</v>
      </c>
      <c r="E16">
        <f t="shared" si="0"/>
        <v>600</v>
      </c>
      <c r="F16" s="15">
        <f t="shared" si="4"/>
        <v>0.13284651135226169</v>
      </c>
      <c r="G16" s="29"/>
      <c r="I16">
        <f t="shared" si="5"/>
        <v>825</v>
      </c>
      <c r="J16">
        <f t="shared" si="1"/>
        <v>20625</v>
      </c>
      <c r="K16" s="8"/>
    </row>
    <row r="17" spans="1:14">
      <c r="B17" s="7"/>
      <c r="C17">
        <f t="shared" si="2"/>
        <v>3845</v>
      </c>
      <c r="D17" s="6">
        <f t="shared" si="3"/>
        <v>4620</v>
      </c>
      <c r="E17">
        <f t="shared" si="0"/>
        <v>623</v>
      </c>
      <c r="F17" s="15">
        <f t="shared" si="4"/>
        <v>0.13482968965055847</v>
      </c>
      <c r="G17" s="29"/>
      <c r="I17">
        <f t="shared" si="5"/>
        <v>850</v>
      </c>
      <c r="J17">
        <f t="shared" si="1"/>
        <v>21250</v>
      </c>
      <c r="K17" s="8"/>
    </row>
    <row r="18" spans="1:14">
      <c r="B18" s="10"/>
      <c r="C18" s="4"/>
      <c r="D18" s="4"/>
      <c r="E18" s="4"/>
      <c r="F18" s="4"/>
      <c r="G18" s="4"/>
      <c r="H18" s="539" t="s">
        <v>438</v>
      </c>
      <c r="I18" s="539"/>
      <c r="J18" s="539"/>
      <c r="K18" s="540"/>
    </row>
    <row r="20" spans="1:14" ht="13.5" thickBot="1">
      <c r="H20" s="1"/>
      <c r="I20" s="1"/>
      <c r="L20" t="s">
        <v>430</v>
      </c>
    </row>
    <row r="21" spans="1:14" ht="13.5" thickBot="1">
      <c r="E21" t="s">
        <v>295</v>
      </c>
      <c r="F21" s="34">
        <v>0.125</v>
      </c>
      <c r="H21" s="1"/>
      <c r="I21" s="1"/>
      <c r="J21" t="s">
        <v>431</v>
      </c>
      <c r="K21" t="s">
        <v>432</v>
      </c>
      <c r="L21" s="33">
        <v>0.3</v>
      </c>
      <c r="M21" t="s">
        <v>433</v>
      </c>
    </row>
    <row r="22" spans="1:14">
      <c r="A22" s="21" t="s">
        <v>99</v>
      </c>
      <c r="B22" s="3" t="s">
        <v>30</v>
      </c>
      <c r="C22" s="31"/>
      <c r="D22" s="3" t="s">
        <v>145</v>
      </c>
      <c r="E22" s="3">
        <v>4</v>
      </c>
      <c r="G22" s="3">
        <v>325</v>
      </c>
      <c r="H22" s="3">
        <v>25</v>
      </c>
      <c r="I22" s="11">
        <v>5</v>
      </c>
      <c r="J22" s="1"/>
      <c r="K22" s="1">
        <f>(K29-K28-K27)*C22</f>
        <v>0</v>
      </c>
      <c r="M22" s="1">
        <f>J22*F22*(1+L21)</f>
        <v>0</v>
      </c>
    </row>
    <row r="23" spans="1:14">
      <c r="A23" s="19"/>
      <c r="C23" s="23">
        <f>1-C24</f>
        <v>0.5</v>
      </c>
      <c r="D23" t="s">
        <v>146</v>
      </c>
      <c r="F23">
        <v>3</v>
      </c>
      <c r="G23">
        <v>300</v>
      </c>
      <c r="H23">
        <v>15</v>
      </c>
      <c r="I23" s="8">
        <v>5</v>
      </c>
      <c r="J23" s="1">
        <f>K23/I23</f>
        <v>6412.7</v>
      </c>
      <c r="K23" s="1">
        <f>(K29-K28-K27)*C23</f>
        <v>32063.5</v>
      </c>
      <c r="M23" s="1">
        <f>J23*F23*(1+L21)</f>
        <v>25009.53</v>
      </c>
    </row>
    <row r="24" spans="1:14">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c r="C26" s="2">
        <f>SUM(C22:C25)</f>
        <v>1</v>
      </c>
      <c r="D26" t="s">
        <v>24</v>
      </c>
      <c r="F26">
        <v>1</v>
      </c>
      <c r="H26" s="1"/>
      <c r="I26" t="s">
        <v>24</v>
      </c>
      <c r="J26" s="31">
        <v>5000</v>
      </c>
      <c r="M26" s="1">
        <f>J26*F26*(1+L21)</f>
        <v>6500</v>
      </c>
    </row>
    <row r="27" spans="1:14">
      <c r="H27" s="1"/>
      <c r="I27" s="1" t="s">
        <v>428</v>
      </c>
      <c r="J27" s="27">
        <v>1250</v>
      </c>
      <c r="K27" s="1">
        <f>J27*25</f>
        <v>31250</v>
      </c>
      <c r="M27" s="35">
        <f>SUM(M22:M26)</f>
        <v>52425.504910394266</v>
      </c>
      <c r="N27" t="s">
        <v>433</v>
      </c>
    </row>
    <row r="28" spans="1:14" ht="13.5" thickBot="1">
      <c r="H28" s="1"/>
      <c r="I28" s="1" t="s">
        <v>429</v>
      </c>
      <c r="J28" s="32">
        <v>750</v>
      </c>
      <c r="K28" s="1">
        <f>5*J28</f>
        <v>3750</v>
      </c>
    </row>
    <row r="29" spans="1:14" ht="13.5" thickBot="1">
      <c r="H29" s="1"/>
      <c r="I29" s="1"/>
      <c r="K29" s="30">
        <v>99127</v>
      </c>
    </row>
    <row r="30" spans="1:14">
      <c r="H30" s="1"/>
      <c r="I30" s="1"/>
    </row>
    <row r="31" spans="1:14" ht="13.5" thickBot="1">
      <c r="H31" s="1"/>
      <c r="I31" s="1"/>
      <c r="L31" t="s">
        <v>442</v>
      </c>
    </row>
    <row r="32" spans="1:14" ht="13.5" thickBot="1">
      <c r="H32" s="1"/>
      <c r="I32" s="1"/>
      <c r="J32" t="s">
        <v>431</v>
      </c>
      <c r="K32" t="s">
        <v>432</v>
      </c>
      <c r="L32" s="33">
        <v>0.2</v>
      </c>
      <c r="M32" t="s">
        <v>433</v>
      </c>
      <c r="N32" t="s">
        <v>444</v>
      </c>
    </row>
    <row r="33" spans="1:14">
      <c r="A33" s="21" t="s">
        <v>97</v>
      </c>
      <c r="B33" s="11" t="s">
        <v>30</v>
      </c>
      <c r="C33" s="31"/>
      <c r="D33" s="9" t="s">
        <v>141</v>
      </c>
      <c r="E33" s="3">
        <v>3</v>
      </c>
      <c r="F33" s="3"/>
      <c r="G33" s="3">
        <v>325</v>
      </c>
      <c r="H33" s="3">
        <v>25</v>
      </c>
      <c r="I33" s="11">
        <v>5</v>
      </c>
      <c r="J33" s="1"/>
      <c r="K33" s="1">
        <f>(K40-K39-K38)*C33</f>
        <v>0</v>
      </c>
      <c r="M33" s="1"/>
      <c r="N33" s="1"/>
    </row>
    <row r="34" spans="1:14">
      <c r="A34" s="19"/>
      <c r="B34" s="8"/>
      <c r="C34" s="23">
        <f>1-C36</f>
        <v>0.4</v>
      </c>
      <c r="D34" s="7" t="s">
        <v>142</v>
      </c>
      <c r="F34">
        <v>3</v>
      </c>
      <c r="G34">
        <v>375</v>
      </c>
      <c r="H34">
        <v>15</v>
      </c>
      <c r="I34" s="8">
        <v>5</v>
      </c>
      <c r="J34" s="1">
        <f>K34/I34</f>
        <v>14126</v>
      </c>
      <c r="K34" s="1">
        <f>(K40-K39-K38)*C34</f>
        <v>70630</v>
      </c>
      <c r="M34" s="37">
        <f>J34*F34*(1+L32)</f>
        <v>50853.599999999999</v>
      </c>
      <c r="N34" s="1"/>
    </row>
    <row r="35" spans="1:14">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c r="F37">
        <v>1</v>
      </c>
      <c r="H37" s="1"/>
      <c r="I37" t="s">
        <v>24</v>
      </c>
      <c r="J37" s="31">
        <v>1000</v>
      </c>
      <c r="M37" s="37">
        <f>J37*F37*(1+L35)</f>
        <v>1000</v>
      </c>
      <c r="N37" s="1"/>
    </row>
    <row r="38" spans="1:14">
      <c r="H38" s="1"/>
      <c r="I38" s="1" t="s">
        <v>428</v>
      </c>
      <c r="J38" s="27">
        <v>2337</v>
      </c>
      <c r="K38" s="1">
        <f>J38*25</f>
        <v>58425</v>
      </c>
      <c r="M38" s="35"/>
      <c r="N38" s="35"/>
    </row>
    <row r="39" spans="1:14" ht="13.5" thickBot="1">
      <c r="H39" s="1"/>
      <c r="I39" s="1" t="s">
        <v>443</v>
      </c>
      <c r="J39" s="32">
        <v>1000</v>
      </c>
      <c r="K39" s="1">
        <f>5*J39</f>
        <v>5000</v>
      </c>
      <c r="M39" s="35">
        <f>SUM(M33:M37)</f>
        <v>51853.599999999999</v>
      </c>
      <c r="N39" s="35">
        <f>N36</f>
        <v>54330.769230769234</v>
      </c>
    </row>
    <row r="40" spans="1:14" ht="13.5" thickBot="1">
      <c r="H40" s="1"/>
      <c r="I40" s="1"/>
      <c r="K40" s="30">
        <v>240000</v>
      </c>
    </row>
    <row r="41" spans="1:14">
      <c r="H41" s="1"/>
      <c r="I41" s="1"/>
    </row>
    <row r="42" spans="1:14">
      <c r="H42" s="1"/>
      <c r="I42" s="1"/>
    </row>
    <row r="43" spans="1:14">
      <c r="H43" s="1"/>
      <c r="I43" s="1"/>
    </row>
    <row r="44" spans="1:14">
      <c r="H44" s="1"/>
      <c r="I44" s="1"/>
    </row>
    <row r="45" spans="1:14">
      <c r="H45" s="1"/>
      <c r="I45" s="1"/>
    </row>
    <row r="46" spans="1:14">
      <c r="H46" s="1"/>
      <c r="I46" s="1"/>
    </row>
    <row r="47" spans="1:14">
      <c r="H47" s="1"/>
      <c r="I47" s="1"/>
    </row>
    <row r="48" spans="1:14">
      <c r="H48" s="1"/>
      <c r="I48" s="1"/>
    </row>
    <row r="49" spans="3:9">
      <c r="H49" s="1"/>
      <c r="I49" s="1"/>
    </row>
    <row r="50" spans="3:9">
      <c r="H50" s="1"/>
      <c r="I50" s="1"/>
    </row>
    <row r="51" spans="3:9" ht="13.5" thickBot="1">
      <c r="C51" s="3" t="s">
        <v>284</v>
      </c>
      <c r="D51" s="3" t="s">
        <v>285</v>
      </c>
      <c r="E51" s="3" t="s">
        <v>237</v>
      </c>
      <c r="F51" s="3" t="s">
        <v>236</v>
      </c>
      <c r="H51" s="1"/>
      <c r="I51" s="1"/>
    </row>
    <row r="52" spans="3:9" ht="13.5" thickBot="1">
      <c r="C52" s="22">
        <v>3845</v>
      </c>
      <c r="D52" s="24">
        <v>3220</v>
      </c>
      <c r="E52" s="38">
        <f>MAX(10,($F52*$D52))</f>
        <v>321.73901464653113</v>
      </c>
      <c r="F52" s="15">
        <f>MIN(0.15, 0.25 * ( 0.7 - EXP( -1.3 * $D52 / $C52 ) ))*1.1</f>
        <v>9.9918948647991029E-2</v>
      </c>
      <c r="G52">
        <v>310</v>
      </c>
      <c r="H52" s="1"/>
      <c r="I52" s="1"/>
    </row>
    <row r="53" spans="3:9" ht="13.5" thickBot="1">
      <c r="C53" s="22">
        <v>3810</v>
      </c>
      <c r="D53" s="24">
        <v>3127</v>
      </c>
      <c r="E53" s="38">
        <f>MAX(10,($F53*$D53))</f>
        <v>306.08648635209335</v>
      </c>
      <c r="F53" s="15">
        <f>MIN(0.15, 0.25 * ( 0.7 - EXP( -1.3 * $D53 / $C53 ) ))*1.1</f>
        <v>9.7885029213972921E-2</v>
      </c>
      <c r="G53" s="38">
        <v>298</v>
      </c>
      <c r="H53" s="1"/>
      <c r="I53" s="1"/>
    </row>
    <row r="54" spans="3:9" ht="13.5" thickBot="1">
      <c r="C54" s="22">
        <v>3643</v>
      </c>
      <c r="D54" s="24">
        <v>3042</v>
      </c>
      <c r="E54" s="38">
        <f>MAX(10,($F54*$D54))</f>
        <v>303.0641393490846</v>
      </c>
      <c r="F54" s="15">
        <f>MIN(0.15, 0.25 * ( 0.7 - EXP( -1.3 * $D54 / $C54 ) ))*1.1</f>
        <v>9.9626607281092891E-2</v>
      </c>
      <c r="G54" s="38">
        <v>294</v>
      </c>
      <c r="H54" s="1"/>
      <c r="I54" s="1"/>
    </row>
    <row r="55" spans="3:9" ht="13.5" thickBot="1">
      <c r="C55" s="22">
        <v>3905</v>
      </c>
      <c r="D55" s="24">
        <v>2938</v>
      </c>
      <c r="E55" s="38">
        <f>MAX(10,($F55*$D55))</f>
        <v>261.74944508637975</v>
      </c>
      <c r="F55" s="15">
        <f>MIN(0.15, 0.25 * ( 0.7 - EXP( -1.3 * $D55 / $C55 ) ))*1.1</f>
        <v>8.9091029641381811E-2</v>
      </c>
      <c r="G55" s="38">
        <v>234</v>
      </c>
      <c r="H55" s="1"/>
      <c r="I55" s="1"/>
    </row>
    <row r="56" spans="3:9">
      <c r="H56" s="1"/>
      <c r="I56" s="1"/>
    </row>
    <row r="57" spans="3:9">
      <c r="H57" s="1"/>
      <c r="I57" s="1"/>
    </row>
    <row r="58" spans="3:9">
      <c r="H58" s="1"/>
      <c r="I58" s="1"/>
    </row>
    <row r="59" spans="3:9">
      <c r="H59" s="1"/>
      <c r="I59" s="1"/>
    </row>
    <row r="60" spans="3:9">
      <c r="H60" s="1"/>
      <c r="I60" s="1"/>
    </row>
    <row r="61" spans="3:9">
      <c r="H61" s="1"/>
      <c r="I61" s="1"/>
    </row>
    <row r="62" spans="3:9">
      <c r="H62" s="1"/>
      <c r="I62" s="1"/>
    </row>
    <row r="63" spans="3:9">
      <c r="H63" s="1"/>
      <c r="I63" s="1"/>
    </row>
    <row r="64" spans="3:9">
      <c r="H64" s="1"/>
      <c r="I64" s="1"/>
    </row>
    <row r="65" spans="8:9">
      <c r="H65" s="1"/>
      <c r="I65" s="1"/>
    </row>
    <row r="66" spans="8:9">
      <c r="H66" s="1"/>
      <c r="I66" s="1"/>
    </row>
    <row r="67" spans="8:9">
      <c r="H67" s="1"/>
      <c r="I67" s="1"/>
    </row>
    <row r="68" spans="8:9">
      <c r="H68" s="1"/>
      <c r="I68" s="1"/>
    </row>
    <row r="69" spans="8:9">
      <c r="H69" s="1"/>
      <c r="I69" s="1"/>
    </row>
    <row r="70" spans="8:9">
      <c r="H70" s="1"/>
      <c r="I70" s="1"/>
    </row>
    <row r="71" spans="8:9">
      <c r="H71" s="1"/>
      <c r="I71" s="1"/>
    </row>
    <row r="72" spans="8:9">
      <c r="H72" s="1"/>
      <c r="I72" s="1"/>
    </row>
    <row r="73" spans="8:9">
      <c r="H73" s="1"/>
      <c r="I73" s="1"/>
    </row>
    <row r="74" spans="8:9">
      <c r="H74" s="1"/>
      <c r="I74" s="1"/>
    </row>
    <row r="75" spans="8:9">
      <c r="H75" s="1"/>
      <c r="I75" s="1"/>
    </row>
    <row r="76" spans="8:9">
      <c r="H76" s="1"/>
      <c r="I76" s="1"/>
    </row>
    <row r="77" spans="8:9">
      <c r="H77" s="1"/>
      <c r="I77" s="1"/>
    </row>
    <row r="78" spans="8:9">
      <c r="H78" s="1"/>
      <c r="I78" s="1"/>
    </row>
    <row r="79" spans="8:9">
      <c r="H79" s="1"/>
      <c r="I79" s="1"/>
    </row>
    <row r="80" spans="8:9">
      <c r="H80" s="1"/>
      <c r="I80" s="1"/>
    </row>
    <row r="81" spans="8:9">
      <c r="H81" s="1"/>
      <c r="I81" s="1"/>
    </row>
    <row r="82" spans="8:9">
      <c r="H82" s="1"/>
      <c r="I82" s="1"/>
    </row>
    <row r="83" spans="8:9">
      <c r="H83" s="1"/>
      <c r="I83" s="1"/>
    </row>
    <row r="84" spans="8:9">
      <c r="H84" s="1"/>
      <c r="I84" s="1"/>
    </row>
    <row r="85" spans="8:9">
      <c r="H85" s="1"/>
      <c r="I85" s="1"/>
    </row>
    <row r="86" spans="8:9">
      <c r="H86" s="1"/>
      <c r="I86" s="1"/>
    </row>
    <row r="87" spans="8:9">
      <c r="H87" s="1"/>
      <c r="I87" s="1"/>
    </row>
    <row r="88" spans="8:9">
      <c r="H88" s="1"/>
      <c r="I88" s="1"/>
    </row>
    <row r="89" spans="8:9">
      <c r="H89" s="1"/>
      <c r="I89" s="1"/>
    </row>
    <row r="90" spans="8:9">
      <c r="H90" s="1"/>
      <c r="I90" s="1"/>
    </row>
    <row r="91" spans="8:9">
      <c r="H91" s="1"/>
      <c r="I91" s="1"/>
    </row>
    <row r="92" spans="8:9">
      <c r="H92" s="1"/>
      <c r="I92" s="1"/>
    </row>
    <row r="93" spans="8:9">
      <c r="H93" s="1"/>
      <c r="I93" s="1"/>
    </row>
    <row r="94" spans="8:9">
      <c r="H94" s="1"/>
      <c r="I94" s="1"/>
    </row>
    <row r="95" spans="8:9">
      <c r="H95" s="1"/>
      <c r="I95" s="1"/>
    </row>
    <row r="96" spans="8:9">
      <c r="H96" s="1"/>
      <c r="I96" s="1"/>
    </row>
    <row r="97" spans="8:9">
      <c r="H97" s="1"/>
      <c r="I97" s="1"/>
    </row>
    <row r="98" spans="8:9">
      <c r="H98" s="1"/>
      <c r="I98" s="1"/>
    </row>
    <row r="99" spans="8:9">
      <c r="H99" s="1"/>
      <c r="I99" s="1"/>
    </row>
    <row r="100" spans="8:9">
      <c r="H100" s="1"/>
      <c r="I100" s="1"/>
    </row>
    <row r="101" spans="8:9">
      <c r="H101" s="1"/>
      <c r="I101" s="1"/>
    </row>
    <row r="102" spans="8:9">
      <c r="H102" s="1"/>
      <c r="I102" s="1"/>
    </row>
    <row r="103" spans="8:9">
      <c r="H103" s="1"/>
      <c r="I103" s="1"/>
    </row>
    <row r="104" spans="8:9">
      <c r="H104" s="1"/>
      <c r="I104" s="1"/>
    </row>
    <row r="105" spans="8:9">
      <c r="H105" s="1"/>
      <c r="I105" s="1"/>
    </row>
    <row r="106" spans="8:9">
      <c r="H106" s="1"/>
      <c r="I106" s="1"/>
    </row>
    <row r="107" spans="8:9">
      <c r="H107" s="1"/>
      <c r="I107" s="1"/>
    </row>
    <row r="108" spans="8:9">
      <c r="H108" s="1"/>
      <c r="I108" s="1"/>
    </row>
    <row r="109" spans="8:9">
      <c r="H109" s="1"/>
      <c r="I109" s="1"/>
    </row>
    <row r="110" spans="8:9">
      <c r="H110" s="1"/>
      <c r="I110" s="1"/>
    </row>
    <row r="111" spans="8:9">
      <c r="H111" s="1"/>
      <c r="I111" s="1"/>
    </row>
    <row r="112" spans="8:9">
      <c r="H112" s="1"/>
      <c r="I112" s="1"/>
    </row>
    <row r="113" spans="8:9">
      <c r="H113" s="1"/>
      <c r="I113" s="1"/>
    </row>
    <row r="114" spans="8:9">
      <c r="H114" s="1"/>
      <c r="I114" s="1"/>
    </row>
    <row r="115" spans="8:9">
      <c r="H115" s="1"/>
      <c r="I115" s="1"/>
    </row>
    <row r="116" spans="8:9">
      <c r="H116" s="1"/>
      <c r="I116" s="1"/>
    </row>
    <row r="117" spans="8:9">
      <c r="H117" s="1"/>
      <c r="I117" s="1"/>
    </row>
    <row r="118" spans="8:9">
      <c r="H118" s="1"/>
      <c r="I118" s="1"/>
    </row>
    <row r="119" spans="8:9">
      <c r="H119" s="1"/>
      <c r="I119" s="1"/>
    </row>
    <row r="120" spans="8:9">
      <c r="H120" s="1"/>
      <c r="I120" s="1"/>
    </row>
    <row r="121" spans="8:9">
      <c r="H121" s="1"/>
      <c r="I121" s="1"/>
    </row>
    <row r="122" spans="8:9">
      <c r="H122" s="1"/>
      <c r="I122" s="1"/>
    </row>
    <row r="123" spans="8:9">
      <c r="H123" s="1"/>
      <c r="I123" s="1"/>
    </row>
    <row r="124" spans="8:9">
      <c r="H124" s="1"/>
      <c r="I124" s="1"/>
    </row>
    <row r="125" spans="8:9">
      <c r="H125" s="1"/>
      <c r="I125" s="1"/>
    </row>
    <row r="126" spans="8:9">
      <c r="H126" s="1"/>
      <c r="I126" s="1"/>
    </row>
    <row r="127" spans="8:9">
      <c r="H127" s="1"/>
      <c r="I127" s="1"/>
    </row>
    <row r="128" spans="8:9">
      <c r="H128" s="1"/>
      <c r="I128" s="1"/>
    </row>
    <row r="129" spans="8:9">
      <c r="H129" s="1"/>
      <c r="I129" s="1"/>
    </row>
    <row r="130" spans="8:9">
      <c r="H130" s="1"/>
      <c r="I130" s="1"/>
    </row>
    <row r="131" spans="8:9">
      <c r="H131" s="1"/>
      <c r="I131" s="1"/>
    </row>
    <row r="132" spans="8:9">
      <c r="H132" s="1"/>
      <c r="I132" s="1"/>
    </row>
    <row r="133" spans="8:9">
      <c r="H133" s="1"/>
      <c r="I133" s="1"/>
    </row>
    <row r="134" spans="8:9">
      <c r="H134" s="1"/>
      <c r="I134" s="1"/>
    </row>
    <row r="135" spans="8:9">
      <c r="H135" s="1"/>
      <c r="I135" s="1"/>
    </row>
    <row r="136" spans="8:9">
      <c r="H136" s="1"/>
      <c r="I136" s="1"/>
    </row>
    <row r="137" spans="8:9">
      <c r="H137" s="1"/>
      <c r="I137" s="1"/>
    </row>
    <row r="138" spans="8:9">
      <c r="H138" s="1"/>
      <c r="I138" s="1"/>
    </row>
    <row r="139" spans="8:9">
      <c r="H139" s="1"/>
      <c r="I139" s="1"/>
    </row>
    <row r="140" spans="8:9">
      <c r="H140" s="1"/>
      <c r="I140" s="1"/>
    </row>
    <row r="141" spans="8:9">
      <c r="H141" s="1"/>
      <c r="I141" s="1"/>
    </row>
    <row r="142" spans="8:9">
      <c r="H142" s="1"/>
      <c r="I142" s="1"/>
    </row>
    <row r="143" spans="8:9">
      <c r="H143" s="1"/>
      <c r="I143" s="1"/>
    </row>
    <row r="144" spans="8:9">
      <c r="H144" s="1"/>
      <c r="I144" s="1"/>
    </row>
    <row r="145" spans="8:9">
      <c r="H145" s="1"/>
      <c r="I145" s="1"/>
    </row>
    <row r="146" spans="8:9">
      <c r="H146" s="1"/>
      <c r="I146" s="1"/>
    </row>
    <row r="147" spans="8:9">
      <c r="H147" s="1"/>
      <c r="I147" s="1"/>
    </row>
    <row r="148" spans="8:9">
      <c r="H148" s="1"/>
      <c r="I148" s="1"/>
    </row>
    <row r="149" spans="8:9">
      <c r="H149" s="1"/>
      <c r="I149" s="1"/>
    </row>
    <row r="150" spans="8:9">
      <c r="H150" s="1"/>
      <c r="I150" s="1"/>
    </row>
    <row r="151" spans="8:9">
      <c r="H151" s="1"/>
      <c r="I151" s="1"/>
    </row>
    <row r="152" spans="8:9">
      <c r="H152" s="1"/>
      <c r="I152" s="1"/>
    </row>
    <row r="153" spans="8:9">
      <c r="H153" s="1"/>
      <c r="I153" s="1"/>
    </row>
    <row r="154" spans="8:9">
      <c r="H154" s="1"/>
      <c r="I154" s="1"/>
    </row>
    <row r="155" spans="8:9">
      <c r="H155" s="1"/>
      <c r="I155" s="1"/>
    </row>
    <row r="156" spans="8:9">
      <c r="H156" s="1"/>
      <c r="I156" s="1"/>
    </row>
    <row r="157" spans="8:9">
      <c r="H157" s="1"/>
      <c r="I157" s="1"/>
    </row>
    <row r="158" spans="8:9">
      <c r="H158" s="1"/>
      <c r="I158" s="1"/>
    </row>
    <row r="159" spans="8:9">
      <c r="H159" s="1"/>
      <c r="I159" s="1"/>
    </row>
    <row r="160" spans="8:9">
      <c r="H160" s="1"/>
      <c r="I160" s="1"/>
    </row>
    <row r="161" spans="8:9">
      <c r="H161" s="1"/>
      <c r="I161" s="1"/>
    </row>
    <row r="162" spans="8:9">
      <c r="H162" s="1"/>
      <c r="I162" s="1"/>
    </row>
    <row r="163" spans="8:9">
      <c r="H163" s="1"/>
      <c r="I163" s="1"/>
    </row>
    <row r="164" spans="8:9">
      <c r="H164" s="1"/>
      <c r="I164" s="1"/>
    </row>
    <row r="165" spans="8:9">
      <c r="H165" s="1"/>
      <c r="I165" s="1"/>
    </row>
    <row r="166" spans="8:9">
      <c r="H166" s="1"/>
      <c r="I166" s="1"/>
    </row>
    <row r="167" spans="8:9">
      <c r="H167" s="1"/>
      <c r="I167" s="1"/>
    </row>
    <row r="168" spans="8:9">
      <c r="H168" s="1"/>
      <c r="I168" s="1"/>
    </row>
    <row r="169" spans="8:9">
      <c r="H169" s="1"/>
      <c r="I169" s="1"/>
    </row>
    <row r="170" spans="8:9">
      <c r="H170" s="1"/>
      <c r="I170" s="1"/>
    </row>
    <row r="171" spans="8:9">
      <c r="H171" s="1"/>
      <c r="I171" s="1"/>
    </row>
    <row r="172" spans="8:9">
      <c r="H172" s="1"/>
      <c r="I172" s="1"/>
    </row>
    <row r="173" spans="8:9">
      <c r="H173" s="1"/>
      <c r="I173" s="1"/>
    </row>
    <row r="174" spans="8:9">
      <c r="H174" s="1"/>
      <c r="I174" s="1"/>
    </row>
    <row r="175" spans="8:9">
      <c r="H175" s="1"/>
      <c r="I175" s="1"/>
    </row>
    <row r="176" spans="8:9">
      <c r="H176" s="1"/>
      <c r="I176" s="1"/>
    </row>
    <row r="177" spans="8:9">
      <c r="H177" s="1"/>
      <c r="I177" s="1"/>
    </row>
    <row r="178" spans="8:9">
      <c r="H178" s="1"/>
      <c r="I178" s="1"/>
    </row>
    <row r="179" spans="8:9">
      <c r="H179" s="1"/>
      <c r="I179" s="1"/>
    </row>
    <row r="180" spans="8:9">
      <c r="H180" s="1"/>
      <c r="I180" s="1"/>
    </row>
    <row r="181" spans="8:9">
      <c r="H181" s="1"/>
      <c r="I181" s="1"/>
    </row>
    <row r="182" spans="8:9">
      <c r="H182" s="1"/>
      <c r="I182" s="1"/>
    </row>
    <row r="183" spans="8:9">
      <c r="H183" s="1"/>
      <c r="I183" s="1"/>
    </row>
    <row r="184" spans="8:9">
      <c r="H184" s="1"/>
      <c r="I184" s="1"/>
    </row>
    <row r="185" spans="8:9">
      <c r="H185" s="1"/>
      <c r="I185" s="1"/>
    </row>
    <row r="186" spans="8:9">
      <c r="H186" s="1"/>
      <c r="I186" s="1"/>
    </row>
    <row r="187" spans="8:9">
      <c r="H187" s="1"/>
      <c r="I187" s="1"/>
    </row>
    <row r="188" spans="8:9">
      <c r="H188" s="1"/>
      <c r="I188" s="1"/>
    </row>
    <row r="189" spans="8:9">
      <c r="H189" s="1"/>
      <c r="I189" s="1"/>
    </row>
    <row r="190" spans="8:9">
      <c r="H190" s="1"/>
      <c r="I190" s="1"/>
    </row>
    <row r="191" spans="8:9">
      <c r="H191" s="1"/>
      <c r="I191" s="1"/>
    </row>
    <row r="192" spans="8:9">
      <c r="H192" s="1"/>
      <c r="I192" s="1"/>
    </row>
    <row r="193" spans="8:9">
      <c r="H193" s="1"/>
      <c r="I193" s="1"/>
    </row>
    <row r="194" spans="8:9">
      <c r="H194" s="1"/>
      <c r="I194" s="1"/>
    </row>
    <row r="195" spans="8:9">
      <c r="H195" s="1"/>
      <c r="I195" s="1"/>
    </row>
    <row r="196" spans="8:9">
      <c r="H196" s="1"/>
      <c r="I196" s="1"/>
    </row>
    <row r="197" spans="8:9">
      <c r="H197" s="1"/>
      <c r="I197" s="1"/>
    </row>
    <row r="198" spans="8:9">
      <c r="H198" s="1"/>
      <c r="I198" s="1"/>
    </row>
    <row r="199" spans="8:9">
      <c r="H199" s="1"/>
      <c r="I199" s="1"/>
    </row>
    <row r="200" spans="8:9">
      <c r="H200" s="1"/>
      <c r="I200" s="1"/>
    </row>
    <row r="201" spans="8:9">
      <c r="H201" s="1"/>
      <c r="I201" s="1"/>
    </row>
    <row r="202" spans="8:9">
      <c r="H202" s="1"/>
      <c r="I202" s="1"/>
    </row>
    <row r="203" spans="8:9">
      <c r="H203" s="1"/>
      <c r="I203" s="1"/>
    </row>
    <row r="204" spans="8:9">
      <c r="H204" s="1"/>
      <c r="I204" s="1"/>
    </row>
    <row r="205" spans="8:9">
      <c r="H205" s="1"/>
      <c r="I205" s="1"/>
    </row>
    <row r="206" spans="8:9">
      <c r="H206" s="1"/>
      <c r="I206" s="1"/>
    </row>
    <row r="207" spans="8:9">
      <c r="H207" s="1"/>
      <c r="I207" s="1"/>
    </row>
    <row r="208" spans="8:9">
      <c r="H208" s="1"/>
      <c r="I208" s="1"/>
    </row>
    <row r="209" spans="8:9">
      <c r="H209" s="1"/>
      <c r="I209" s="1"/>
    </row>
    <row r="210" spans="8:9">
      <c r="H210" s="1"/>
      <c r="I210" s="1"/>
    </row>
    <row r="211" spans="8:9">
      <c r="H211" s="1"/>
      <c r="I211" s="1"/>
    </row>
    <row r="212" spans="8:9">
      <c r="H212" s="1"/>
      <c r="I212" s="1"/>
    </row>
    <row r="213" spans="8:9">
      <c r="H213" s="1"/>
      <c r="I213" s="1"/>
    </row>
    <row r="214" spans="8:9">
      <c r="H214" s="1"/>
      <c r="I214" s="1"/>
    </row>
    <row r="215" spans="8:9">
      <c r="H215" s="1"/>
      <c r="I215" s="1"/>
    </row>
    <row r="216" spans="8:9">
      <c r="H216" s="1"/>
      <c r="I216" s="1"/>
    </row>
    <row r="217" spans="8:9">
      <c r="H217" s="1"/>
      <c r="I217" s="1"/>
    </row>
    <row r="218" spans="8:9">
      <c r="H218" s="1"/>
      <c r="I218" s="1"/>
    </row>
    <row r="219" spans="8:9">
      <c r="H219" s="1"/>
      <c r="I219" s="1"/>
    </row>
    <row r="220" spans="8:9">
      <c r="H220" s="1"/>
      <c r="I220" s="1"/>
    </row>
    <row r="221" spans="8:9">
      <c r="H221" s="1"/>
      <c r="I221" s="1"/>
    </row>
    <row r="222" spans="8:9">
      <c r="H222" s="1"/>
      <c r="I222" s="1"/>
    </row>
    <row r="223" spans="8:9">
      <c r="H223" s="1"/>
      <c r="I223" s="1"/>
    </row>
    <row r="224" spans="8:9">
      <c r="H224" s="1"/>
      <c r="I224" s="1"/>
    </row>
    <row r="225" spans="8:9">
      <c r="H225" s="1"/>
      <c r="I225" s="1"/>
    </row>
    <row r="226" spans="8:9">
      <c r="H226" s="1"/>
      <c r="I226" s="1"/>
    </row>
    <row r="227" spans="8:9">
      <c r="H227" s="1"/>
      <c r="I227" s="1"/>
    </row>
    <row r="228" spans="8:9">
      <c r="H228" s="1"/>
      <c r="I228" s="1"/>
    </row>
    <row r="229" spans="8:9">
      <c r="H229" s="1"/>
      <c r="I229" s="1"/>
    </row>
    <row r="230" spans="8:9">
      <c r="H230" s="1"/>
      <c r="I230" s="1"/>
    </row>
    <row r="231" spans="8:9">
      <c r="H231" s="1"/>
      <c r="I231" s="1"/>
    </row>
    <row r="232" spans="8:9">
      <c r="H232" s="1"/>
      <c r="I232" s="1"/>
    </row>
    <row r="233" spans="8:9">
      <c r="H233" s="1"/>
      <c r="I233" s="1"/>
    </row>
    <row r="234" spans="8:9">
      <c r="H234" s="1"/>
      <c r="I234" s="1"/>
    </row>
    <row r="235" spans="8:9">
      <c r="H235" s="1"/>
      <c r="I235" s="1"/>
    </row>
    <row r="236" spans="8:9">
      <c r="H236" s="1"/>
      <c r="I236" s="1"/>
    </row>
    <row r="237" spans="8:9">
      <c r="H237" s="1"/>
      <c r="I237" s="1"/>
    </row>
    <row r="238" spans="8:9">
      <c r="H238" s="1"/>
      <c r="I238" s="1"/>
    </row>
    <row r="239" spans="8:9">
      <c r="H239" s="1"/>
      <c r="I239" s="1"/>
    </row>
    <row r="240" spans="8:9">
      <c r="H240" s="1"/>
      <c r="I240" s="1"/>
    </row>
    <row r="241" spans="8:9">
      <c r="H241" s="1"/>
      <c r="I241" s="1"/>
    </row>
    <row r="242" spans="8:9">
      <c r="H242" s="1"/>
      <c r="I242" s="1"/>
    </row>
    <row r="243" spans="8:9">
      <c r="H243" s="1"/>
      <c r="I243" s="1"/>
    </row>
    <row r="244" spans="8:9">
      <c r="H244" s="1"/>
      <c r="I244" s="1"/>
    </row>
    <row r="245" spans="8:9">
      <c r="H245" s="1"/>
      <c r="I245" s="1"/>
    </row>
    <row r="246" spans="8:9">
      <c r="H246" s="1"/>
      <c r="I246" s="1"/>
    </row>
    <row r="247" spans="8:9">
      <c r="H247" s="1"/>
      <c r="I247" s="1"/>
    </row>
    <row r="248" spans="8:9">
      <c r="H248" s="1"/>
      <c r="I248" s="1"/>
    </row>
    <row r="249" spans="8:9">
      <c r="H249" s="1"/>
      <c r="I249" s="1"/>
    </row>
    <row r="250" spans="8:9">
      <c r="H250" s="1"/>
      <c r="I250" s="1"/>
    </row>
    <row r="251" spans="8:9">
      <c r="H251" s="1"/>
      <c r="I251" s="1"/>
    </row>
    <row r="252" spans="8:9">
      <c r="H252" s="1"/>
      <c r="I252" s="1"/>
    </row>
    <row r="253" spans="8:9">
      <c r="H253" s="1"/>
      <c r="I253" s="1"/>
    </row>
    <row r="254" spans="8:9">
      <c r="H254" s="1"/>
      <c r="I254" s="1"/>
    </row>
    <row r="255" spans="8:9">
      <c r="H255" s="1"/>
      <c r="I255" s="1"/>
    </row>
    <row r="256" spans="8:9">
      <c r="H256" s="1"/>
      <c r="I256" s="1"/>
    </row>
    <row r="257" spans="8:9">
      <c r="H257" s="1"/>
      <c r="I257" s="1"/>
    </row>
    <row r="258" spans="8:9">
      <c r="H258" s="1"/>
      <c r="I258" s="1"/>
    </row>
    <row r="259" spans="8:9">
      <c r="H259" s="1"/>
      <c r="I259" s="1"/>
    </row>
    <row r="260" spans="8:9">
      <c r="H260" s="1"/>
      <c r="I260" s="1"/>
    </row>
    <row r="261" spans="8:9">
      <c r="H261" s="1"/>
      <c r="I261" s="1"/>
    </row>
    <row r="262" spans="8:9">
      <c r="H262" s="1"/>
      <c r="I262" s="1"/>
    </row>
    <row r="263" spans="8:9">
      <c r="H263" s="1"/>
      <c r="I263" s="1"/>
    </row>
    <row r="264" spans="8:9">
      <c r="H264" s="1"/>
      <c r="I264" s="1"/>
    </row>
    <row r="265" spans="8:9">
      <c r="H265" s="1"/>
      <c r="I265" s="1"/>
    </row>
    <row r="266" spans="8:9">
      <c r="H266" s="1"/>
      <c r="I266" s="1"/>
    </row>
    <row r="267" spans="8:9">
      <c r="H267" s="1"/>
      <c r="I267" s="1"/>
    </row>
    <row r="268" spans="8:9">
      <c r="H268" s="1"/>
      <c r="I268" s="1"/>
    </row>
    <row r="269" spans="8:9">
      <c r="H269" s="1"/>
      <c r="I269" s="1"/>
    </row>
    <row r="270" spans="8:9">
      <c r="H270" s="1"/>
      <c r="I270" s="1"/>
    </row>
    <row r="271" spans="8:9">
      <c r="H271" s="1"/>
      <c r="I271" s="1"/>
    </row>
    <row r="272" spans="8:9">
      <c r="H272" s="1"/>
      <c r="I272" s="1"/>
    </row>
    <row r="273" spans="8:9">
      <c r="H273" s="1"/>
      <c r="I273" s="1"/>
    </row>
    <row r="274" spans="8:9">
      <c r="H274" s="1"/>
      <c r="I274" s="1"/>
    </row>
    <row r="275" spans="8:9">
      <c r="H275" s="1"/>
      <c r="I275" s="1"/>
    </row>
    <row r="276" spans="8:9">
      <c r="H276" s="1"/>
      <c r="I276" s="1"/>
    </row>
    <row r="277" spans="8:9">
      <c r="H277" s="1"/>
      <c r="I277" s="1"/>
    </row>
    <row r="278" spans="8:9">
      <c r="H278" s="1"/>
      <c r="I278" s="1"/>
    </row>
    <row r="279" spans="8:9">
      <c r="H279" s="1"/>
      <c r="I279" s="1"/>
    </row>
    <row r="280" spans="8:9">
      <c r="H280" s="1"/>
      <c r="I280" s="1"/>
    </row>
    <row r="281" spans="8:9">
      <c r="H281" s="1"/>
      <c r="I281" s="1"/>
    </row>
    <row r="282" spans="8:9">
      <c r="H282" s="1"/>
      <c r="I282" s="1"/>
    </row>
    <row r="283" spans="8:9">
      <c r="H283" s="1"/>
      <c r="I283" s="1"/>
    </row>
    <row r="284" spans="8:9">
      <c r="H284" s="1"/>
      <c r="I284" s="1"/>
    </row>
    <row r="285" spans="8:9">
      <c r="H285" s="1"/>
      <c r="I285" s="1"/>
    </row>
    <row r="286" spans="8:9">
      <c r="H286" s="1"/>
      <c r="I286" s="1"/>
    </row>
    <row r="287" spans="8:9">
      <c r="H287" s="1"/>
      <c r="I287" s="1"/>
    </row>
    <row r="288" spans="8:9">
      <c r="H288" s="1"/>
      <c r="I288" s="1"/>
    </row>
    <row r="289" spans="8:9">
      <c r="H289" s="1"/>
      <c r="I289" s="1"/>
    </row>
    <row r="290" spans="8:9">
      <c r="H290" s="1"/>
      <c r="I290" s="1"/>
    </row>
    <row r="291" spans="8:9">
      <c r="H291" s="1"/>
      <c r="I291" s="1"/>
    </row>
    <row r="292" spans="8:9">
      <c r="H292" s="1"/>
      <c r="I292" s="1"/>
    </row>
    <row r="293" spans="8:9">
      <c r="H293" s="1"/>
      <c r="I293" s="1"/>
    </row>
    <row r="294" spans="8:9">
      <c r="H294" s="1"/>
      <c r="I294" s="1"/>
    </row>
    <row r="295" spans="8:9">
      <c r="H295" s="1"/>
      <c r="I295" s="1"/>
    </row>
    <row r="296" spans="8:9">
      <c r="H296" s="1"/>
      <c r="I296" s="1"/>
    </row>
    <row r="297" spans="8:9">
      <c r="H297" s="1"/>
      <c r="I297" s="1"/>
    </row>
    <row r="298" spans="8:9">
      <c r="H298" s="1"/>
      <c r="I298" s="1"/>
    </row>
    <row r="299" spans="8:9">
      <c r="H299" s="1"/>
      <c r="I299" s="1"/>
    </row>
    <row r="300" spans="8:9">
      <c r="H300" s="1"/>
      <c r="I300" s="1"/>
    </row>
    <row r="301" spans="8:9">
      <c r="H301" s="1"/>
      <c r="I301" s="1"/>
    </row>
    <row r="302" spans="8:9">
      <c r="H302" s="1"/>
      <c r="I302" s="1"/>
    </row>
    <row r="303" spans="8:9">
      <c r="H303" s="1"/>
      <c r="I303" s="1"/>
    </row>
    <row r="304" spans="8:9">
      <c r="H304" s="1"/>
      <c r="I304" s="1"/>
    </row>
    <row r="305" spans="8:9">
      <c r="H305" s="1"/>
      <c r="I305" s="1"/>
    </row>
    <row r="306" spans="8:9">
      <c r="H306" s="1"/>
      <c r="I306" s="1"/>
    </row>
    <row r="307" spans="8:9">
      <c r="H307" s="1"/>
      <c r="I307" s="1"/>
    </row>
    <row r="308" spans="8:9">
      <c r="H308" s="1"/>
      <c r="I308" s="1"/>
    </row>
    <row r="309" spans="8:9">
      <c r="H309" s="1"/>
      <c r="I309" s="1"/>
    </row>
    <row r="310" spans="8:9">
      <c r="H310" s="1"/>
      <c r="I310" s="1"/>
    </row>
    <row r="311" spans="8:9">
      <c r="H311" s="1"/>
      <c r="I311" s="1"/>
    </row>
    <row r="312" spans="8:9">
      <c r="H312" s="1"/>
      <c r="I312" s="1"/>
    </row>
    <row r="313" spans="8:9">
      <c r="H313" s="1"/>
      <c r="I313" s="1"/>
    </row>
    <row r="314" spans="8:9">
      <c r="H314" s="1"/>
      <c r="I314" s="1"/>
    </row>
    <row r="315" spans="8:9">
      <c r="H315" s="1"/>
      <c r="I315" s="1"/>
    </row>
    <row r="316" spans="8:9">
      <c r="H316" s="1"/>
      <c r="I316" s="1"/>
    </row>
    <row r="317" spans="8:9">
      <c r="H317" s="1"/>
      <c r="I317" s="1"/>
    </row>
    <row r="318" spans="8:9">
      <c r="H318" s="1"/>
      <c r="I318" s="1"/>
    </row>
    <row r="319" spans="8:9">
      <c r="H319" s="1"/>
      <c r="I319" s="1"/>
    </row>
    <row r="320" spans="8:9">
      <c r="H320" s="1"/>
      <c r="I320" s="1"/>
    </row>
    <row r="321" spans="8:9">
      <c r="H321" s="1"/>
      <c r="I321" s="1"/>
    </row>
    <row r="322" spans="8:9">
      <c r="H322" s="1"/>
      <c r="I322" s="1"/>
    </row>
    <row r="323" spans="8:9">
      <c r="H323" s="1"/>
      <c r="I323" s="1"/>
    </row>
    <row r="324" spans="8:9">
      <c r="H324" s="1"/>
      <c r="I324" s="1"/>
    </row>
    <row r="325" spans="8:9">
      <c r="H325" s="1"/>
      <c r="I325" s="1"/>
    </row>
    <row r="326" spans="8:9">
      <c r="H326" s="1"/>
      <c r="I326" s="1"/>
    </row>
    <row r="327" spans="8:9">
      <c r="H327" s="1"/>
      <c r="I327" s="1"/>
    </row>
    <row r="328" spans="8:9">
      <c r="H328" s="1"/>
      <c r="I328" s="1"/>
    </row>
    <row r="329" spans="8:9">
      <c r="H329" s="1"/>
      <c r="I329" s="1"/>
    </row>
    <row r="330" spans="8:9">
      <c r="H330" s="1"/>
      <c r="I330" s="1"/>
    </row>
    <row r="331" spans="8:9">
      <c r="H331" s="1"/>
      <c r="I331" s="1"/>
    </row>
    <row r="332" spans="8:9">
      <c r="H332" s="1"/>
      <c r="I332" s="1"/>
    </row>
    <row r="333" spans="8:9">
      <c r="H333" s="1"/>
      <c r="I333" s="1"/>
    </row>
    <row r="334" spans="8:9">
      <c r="H334" s="1"/>
      <c r="I334" s="1"/>
    </row>
    <row r="335" spans="8:9">
      <c r="H335" s="1"/>
      <c r="I335" s="1"/>
    </row>
    <row r="336" spans="8:9">
      <c r="H336" s="1"/>
      <c r="I336" s="1"/>
    </row>
    <row r="337" spans="8:9">
      <c r="H337" s="1"/>
      <c r="I337" s="1"/>
    </row>
    <row r="338" spans="8:9">
      <c r="H338" s="1"/>
      <c r="I338" s="1"/>
    </row>
    <row r="339" spans="8:9">
      <c r="H339" s="1"/>
      <c r="I339" s="1"/>
    </row>
    <row r="340" spans="8:9">
      <c r="H340" s="1"/>
      <c r="I340" s="1"/>
    </row>
    <row r="341" spans="8:9">
      <c r="H341" s="1"/>
      <c r="I341" s="1"/>
    </row>
    <row r="342" spans="8:9">
      <c r="H342" s="1"/>
      <c r="I342" s="1"/>
    </row>
    <row r="343" spans="8:9">
      <c r="H343" s="1"/>
      <c r="I343" s="1"/>
    </row>
    <row r="344" spans="8:9">
      <c r="H344" s="1"/>
      <c r="I344" s="1"/>
    </row>
    <row r="345" spans="8:9">
      <c r="H345" s="1"/>
      <c r="I345" s="1"/>
    </row>
    <row r="346" spans="8:9">
      <c r="H346" s="1"/>
      <c r="I346" s="1"/>
    </row>
    <row r="347" spans="8:9">
      <c r="H347" s="1"/>
      <c r="I347" s="1"/>
    </row>
    <row r="348" spans="8:9">
      <c r="H348" s="1"/>
      <c r="I348" s="1"/>
    </row>
    <row r="349" spans="8:9">
      <c r="H349" s="1"/>
      <c r="I349" s="1"/>
    </row>
    <row r="350" spans="8:9">
      <c r="H350" s="1"/>
      <c r="I350" s="1"/>
    </row>
    <row r="351" spans="8:9">
      <c r="H351" s="1"/>
      <c r="I351" s="1"/>
    </row>
    <row r="352" spans="8:9">
      <c r="H352" s="1"/>
      <c r="I352" s="1"/>
    </row>
    <row r="353" spans="8:9">
      <c r="H353" s="1"/>
      <c r="I353" s="1"/>
    </row>
    <row r="354" spans="8:9">
      <c r="H354" s="1"/>
      <c r="I354" s="1"/>
    </row>
    <row r="355" spans="8:9">
      <c r="H355" s="1"/>
      <c r="I355" s="1"/>
    </row>
    <row r="356" spans="8:9">
      <c r="H356" s="1"/>
      <c r="I356" s="1"/>
    </row>
    <row r="357" spans="8:9">
      <c r="H357" s="1"/>
      <c r="I357" s="1"/>
    </row>
    <row r="358" spans="8:9">
      <c r="H358" s="1"/>
      <c r="I358" s="1"/>
    </row>
    <row r="359" spans="8:9">
      <c r="H359" s="1"/>
      <c r="I359" s="1"/>
    </row>
    <row r="360" spans="8:9">
      <c r="H360" s="1"/>
      <c r="I360" s="1"/>
    </row>
    <row r="361" spans="8:9">
      <c r="H361" s="1"/>
      <c r="I361" s="1"/>
    </row>
    <row r="362" spans="8:9">
      <c r="H362" s="1"/>
      <c r="I362" s="1"/>
    </row>
    <row r="363" spans="8:9">
      <c r="H363" s="1"/>
      <c r="I363" s="1"/>
    </row>
    <row r="364" spans="8:9">
      <c r="H364" s="1"/>
      <c r="I364" s="1"/>
    </row>
    <row r="365" spans="8:9">
      <c r="H365" s="1"/>
      <c r="I365" s="1"/>
    </row>
    <row r="366" spans="8:9">
      <c r="H366" s="1"/>
      <c r="I366" s="1"/>
    </row>
    <row r="367" spans="8:9">
      <c r="H367" s="1"/>
      <c r="I367" s="1"/>
    </row>
    <row r="368" spans="8:9">
      <c r="H368" s="1"/>
      <c r="I368" s="1"/>
    </row>
    <row r="369" spans="8:9">
      <c r="H369" s="1"/>
      <c r="I369" s="1"/>
    </row>
    <row r="370" spans="8:9">
      <c r="H370" s="1"/>
      <c r="I370" s="1"/>
    </row>
    <row r="371" spans="8:9">
      <c r="H371" s="1"/>
      <c r="I371" s="1"/>
    </row>
    <row r="372" spans="8:9">
      <c r="H372" s="1"/>
      <c r="I372" s="1"/>
    </row>
    <row r="373" spans="8:9">
      <c r="H373" s="1"/>
      <c r="I373" s="1"/>
    </row>
    <row r="374" spans="8:9">
      <c r="H374" s="1"/>
      <c r="I374" s="1"/>
    </row>
    <row r="375" spans="8:9">
      <c r="H375" s="1"/>
      <c r="I375" s="1"/>
    </row>
    <row r="376" spans="8:9">
      <c r="H376" s="1"/>
      <c r="I376" s="1"/>
    </row>
    <row r="377" spans="8:9">
      <c r="H377" s="1"/>
      <c r="I377" s="1"/>
    </row>
    <row r="378" spans="8:9">
      <c r="H378" s="1"/>
      <c r="I378" s="1"/>
    </row>
    <row r="379" spans="8:9">
      <c r="H379" s="1"/>
      <c r="I379" s="1"/>
    </row>
    <row r="380" spans="8:9">
      <c r="H380" s="1"/>
      <c r="I380" s="1"/>
    </row>
    <row r="381" spans="8:9">
      <c r="H381" s="1"/>
      <c r="I381" s="1"/>
    </row>
    <row r="382" spans="8:9">
      <c r="H382" s="1"/>
      <c r="I382" s="1"/>
    </row>
    <row r="383" spans="8:9">
      <c r="H383" s="1"/>
      <c r="I383" s="1"/>
    </row>
    <row r="384" spans="8:9">
      <c r="H384" s="1"/>
      <c r="I384" s="1"/>
    </row>
    <row r="385" spans="8:9">
      <c r="H385" s="1"/>
      <c r="I385" s="1"/>
    </row>
    <row r="386" spans="8:9">
      <c r="H386" s="1"/>
      <c r="I386" s="1"/>
    </row>
    <row r="387" spans="8:9">
      <c r="H387" s="1"/>
      <c r="I387" s="1"/>
    </row>
    <row r="388" spans="8:9">
      <c r="H388" s="1"/>
      <c r="I388" s="1"/>
    </row>
    <row r="389" spans="8:9">
      <c r="H389" s="1"/>
      <c r="I389" s="1"/>
    </row>
    <row r="390" spans="8:9">
      <c r="H390" s="1"/>
      <c r="I390" s="1"/>
    </row>
    <row r="391" spans="8:9">
      <c r="H391" s="1"/>
      <c r="I391" s="1"/>
    </row>
    <row r="392" spans="8:9">
      <c r="H392" s="1"/>
      <c r="I392" s="1"/>
    </row>
    <row r="393" spans="8:9">
      <c r="H393" s="1"/>
      <c r="I393" s="1"/>
    </row>
    <row r="394" spans="8:9">
      <c r="H394" s="1"/>
      <c r="I394" s="1"/>
    </row>
    <row r="395" spans="8:9">
      <c r="H395" s="1"/>
      <c r="I395" s="1"/>
    </row>
    <row r="396" spans="8:9">
      <c r="H396" s="1"/>
      <c r="I396" s="1"/>
    </row>
    <row r="397" spans="8:9">
      <c r="H397" s="1"/>
      <c r="I397" s="1"/>
    </row>
    <row r="398" spans="8:9">
      <c r="H398" s="1"/>
      <c r="I398" s="1"/>
    </row>
    <row r="399" spans="8:9">
      <c r="H399" s="1"/>
      <c r="I399" s="1"/>
    </row>
    <row r="400" spans="8:9">
      <c r="H400" s="1"/>
      <c r="I400" s="1"/>
    </row>
    <row r="401" spans="8:9">
      <c r="H401" s="1"/>
      <c r="I401" s="1"/>
    </row>
    <row r="402" spans="8:9">
      <c r="H402" s="1"/>
      <c r="I402" s="1"/>
    </row>
    <row r="403" spans="8:9">
      <c r="H403" s="1"/>
      <c r="I403" s="1"/>
    </row>
    <row r="404" spans="8:9">
      <c r="H404" s="1"/>
      <c r="I404" s="1"/>
    </row>
    <row r="405" spans="8:9">
      <c r="H405" s="1"/>
      <c r="I405" s="1"/>
    </row>
    <row r="406" spans="8:9">
      <c r="H406" s="1"/>
      <c r="I406" s="1"/>
    </row>
    <row r="407" spans="8:9">
      <c r="H407" s="1"/>
      <c r="I407" s="1"/>
    </row>
    <row r="408" spans="8:9">
      <c r="H408" s="1"/>
      <c r="I408" s="1"/>
    </row>
    <row r="409" spans="8:9">
      <c r="H409" s="1"/>
      <c r="I409" s="1"/>
    </row>
    <row r="410" spans="8:9">
      <c r="H410" s="1"/>
      <c r="I410" s="1"/>
    </row>
    <row r="411" spans="8:9">
      <c r="H411" s="1"/>
      <c r="I411" s="1"/>
    </row>
    <row r="412" spans="8:9">
      <c r="H412" s="1"/>
      <c r="I412" s="1"/>
    </row>
    <row r="413" spans="8:9">
      <c r="H413" s="1"/>
      <c r="I413" s="1"/>
    </row>
    <row r="414" spans="8:9">
      <c r="H414" s="1"/>
      <c r="I414" s="1"/>
    </row>
    <row r="415" spans="8:9">
      <c r="H415" s="1"/>
      <c r="I415" s="1"/>
    </row>
    <row r="416" spans="8:9">
      <c r="H416" s="1"/>
      <c r="I416" s="1"/>
    </row>
    <row r="417" spans="8:9">
      <c r="H417" s="1"/>
      <c r="I417" s="1"/>
    </row>
    <row r="418" spans="8:9">
      <c r="H418" s="1"/>
      <c r="I418" s="1"/>
    </row>
    <row r="419" spans="8:9">
      <c r="H419" s="1"/>
      <c r="I419" s="1"/>
    </row>
    <row r="420" spans="8:9">
      <c r="H420" s="1"/>
      <c r="I420" s="1"/>
    </row>
    <row r="421" spans="8:9">
      <c r="H421" s="1"/>
      <c r="I421" s="1"/>
    </row>
    <row r="422" spans="8:9">
      <c r="H422" s="1"/>
      <c r="I422" s="1"/>
    </row>
    <row r="423" spans="8:9">
      <c r="H423" s="1"/>
      <c r="I423" s="1"/>
    </row>
    <row r="424" spans="8:9">
      <c r="H424" s="1"/>
      <c r="I424" s="1"/>
    </row>
    <row r="425" spans="8:9">
      <c r="H425" s="1"/>
      <c r="I425" s="1"/>
    </row>
    <row r="426" spans="8:9">
      <c r="H426" s="1"/>
      <c r="I426" s="1"/>
    </row>
    <row r="427" spans="8:9">
      <c r="H427" s="1"/>
      <c r="I427" s="1"/>
    </row>
    <row r="428" spans="8:9">
      <c r="H428" s="1"/>
      <c r="I428" s="1"/>
    </row>
    <row r="429" spans="8:9">
      <c r="H429" s="1"/>
      <c r="I429" s="1"/>
    </row>
    <row r="430" spans="8:9">
      <c r="H430" s="1"/>
      <c r="I430" s="1"/>
    </row>
    <row r="431" spans="8:9">
      <c r="H431" s="1"/>
      <c r="I431" s="1"/>
    </row>
    <row r="432" spans="8:9">
      <c r="H432" s="1"/>
      <c r="I432" s="1"/>
    </row>
    <row r="433" spans="8:9">
      <c r="H433" s="1"/>
      <c r="I433" s="1"/>
    </row>
    <row r="434" spans="8:9">
      <c r="H434" s="1"/>
      <c r="I434" s="1"/>
    </row>
    <row r="435" spans="8:9">
      <c r="H435" s="1"/>
      <c r="I435" s="1"/>
    </row>
    <row r="436" spans="8:9">
      <c r="H436" s="1"/>
      <c r="I436" s="1"/>
    </row>
    <row r="437" spans="8:9">
      <c r="H437" s="1"/>
      <c r="I437" s="1"/>
    </row>
    <row r="438" spans="8:9">
      <c r="H438" s="1"/>
      <c r="I438" s="1"/>
    </row>
    <row r="439" spans="8:9">
      <c r="H439" s="1"/>
      <c r="I439" s="1"/>
    </row>
    <row r="440" spans="8:9">
      <c r="H440" s="1"/>
      <c r="I440" s="1"/>
    </row>
    <row r="441" spans="8:9">
      <c r="H441" s="1"/>
      <c r="I441" s="1"/>
    </row>
    <row r="442" spans="8:9">
      <c r="H442" s="1"/>
      <c r="I442" s="1"/>
    </row>
    <row r="443" spans="8:9">
      <c r="H443" s="1"/>
      <c r="I443" s="1"/>
    </row>
    <row r="444" spans="8:9">
      <c r="H444" s="1"/>
      <c r="I444" s="1"/>
    </row>
    <row r="445" spans="8:9">
      <c r="H445" s="1"/>
      <c r="I445" s="1"/>
    </row>
    <row r="446" spans="8:9">
      <c r="H446" s="1"/>
      <c r="I446" s="1"/>
    </row>
    <row r="447" spans="8:9">
      <c r="H447" s="1"/>
      <c r="I447" s="1"/>
    </row>
    <row r="448" spans="8:9">
      <c r="H448" s="1"/>
      <c r="I448" s="1"/>
    </row>
    <row r="449" spans="8:9">
      <c r="H449" s="1"/>
      <c r="I449" s="1"/>
    </row>
    <row r="450" spans="8:9">
      <c r="H450" s="1"/>
      <c r="I450" s="1"/>
    </row>
    <row r="451" spans="8:9">
      <c r="H451" s="1"/>
      <c r="I451" s="1"/>
    </row>
    <row r="452" spans="8:9">
      <c r="H452" s="1"/>
      <c r="I452" s="1"/>
    </row>
    <row r="453" spans="8:9">
      <c r="H453" s="1"/>
      <c r="I453" s="1"/>
    </row>
    <row r="454" spans="8:9">
      <c r="H454" s="1"/>
      <c r="I454" s="1"/>
    </row>
    <row r="455" spans="8:9">
      <c r="H455" s="1"/>
      <c r="I455" s="1"/>
    </row>
    <row r="456" spans="8:9">
      <c r="H456" s="1"/>
      <c r="I456" s="1"/>
    </row>
    <row r="457" spans="8:9">
      <c r="H457" s="1"/>
      <c r="I457" s="1"/>
    </row>
    <row r="458" spans="8:9">
      <c r="H458" s="1"/>
      <c r="I458" s="1"/>
    </row>
    <row r="459" spans="8:9">
      <c r="H459" s="1"/>
      <c r="I459" s="1"/>
    </row>
    <row r="460" spans="8:9">
      <c r="H460" s="1"/>
      <c r="I460" s="1"/>
    </row>
    <row r="461" spans="8:9">
      <c r="H461" s="1"/>
      <c r="I461" s="1"/>
    </row>
    <row r="462" spans="8:9">
      <c r="H462" s="1"/>
      <c r="I462" s="1"/>
    </row>
    <row r="463" spans="8:9">
      <c r="H463" s="1"/>
      <c r="I463" s="1"/>
    </row>
    <row r="464" spans="8:9">
      <c r="H464" s="1"/>
      <c r="I464" s="1"/>
    </row>
    <row r="465" spans="8:9">
      <c r="H465" s="1"/>
      <c r="I465" s="1"/>
    </row>
    <row r="466" spans="8:9">
      <c r="H466" s="1"/>
      <c r="I466" s="1"/>
    </row>
    <row r="467" spans="8:9">
      <c r="H467" s="1"/>
      <c r="I467" s="1"/>
    </row>
    <row r="468" spans="8:9">
      <c r="H468" s="1"/>
      <c r="I468" s="1"/>
    </row>
    <row r="469" spans="8:9">
      <c r="H469" s="1"/>
      <c r="I469" s="1"/>
    </row>
    <row r="470" spans="8:9">
      <c r="H470" s="1"/>
      <c r="I470" s="1"/>
    </row>
    <row r="471" spans="8:9">
      <c r="H471" s="1"/>
      <c r="I471" s="1"/>
    </row>
    <row r="472" spans="8:9">
      <c r="H472" s="1"/>
      <c r="I472" s="1"/>
    </row>
    <row r="473" spans="8:9">
      <c r="H473" s="1"/>
      <c r="I473" s="1"/>
    </row>
    <row r="474" spans="8:9">
      <c r="H474" s="1"/>
      <c r="I474" s="1"/>
    </row>
    <row r="475" spans="8:9">
      <c r="H475" s="1"/>
      <c r="I475" s="1"/>
    </row>
    <row r="476" spans="8:9">
      <c r="H476" s="1"/>
      <c r="I476" s="1"/>
    </row>
    <row r="477" spans="8:9">
      <c r="H477" s="1"/>
      <c r="I477" s="1"/>
    </row>
    <row r="478" spans="8:9">
      <c r="H478" s="1"/>
      <c r="I478" s="1"/>
    </row>
    <row r="479" spans="8:9">
      <c r="H479" s="1"/>
      <c r="I479" s="1"/>
    </row>
    <row r="480" spans="8:9">
      <c r="H480" s="1"/>
      <c r="I480" s="1"/>
    </row>
    <row r="481" spans="8:9">
      <c r="H481" s="1"/>
      <c r="I481" s="1"/>
    </row>
    <row r="482" spans="8:9">
      <c r="H482" s="1"/>
      <c r="I482" s="1"/>
    </row>
    <row r="483" spans="8:9">
      <c r="H483" s="1"/>
      <c r="I483" s="1"/>
    </row>
    <row r="484" spans="8:9">
      <c r="H484" s="1"/>
      <c r="I484" s="1"/>
    </row>
    <row r="485" spans="8:9">
      <c r="H485" s="1"/>
      <c r="I485" s="1"/>
    </row>
    <row r="486" spans="8:9">
      <c r="H486" s="1"/>
      <c r="I486" s="1"/>
    </row>
    <row r="487" spans="8:9">
      <c r="H487" s="1"/>
      <c r="I487" s="1"/>
    </row>
    <row r="488" spans="8:9">
      <c r="H488" s="1"/>
      <c r="I488" s="1"/>
    </row>
    <row r="489" spans="8:9">
      <c r="H489" s="1"/>
      <c r="I489" s="1"/>
    </row>
    <row r="490" spans="8:9">
      <c r="H490" s="1"/>
      <c r="I490" s="1"/>
    </row>
    <row r="491" spans="8:9">
      <c r="H491" s="1"/>
      <c r="I491" s="1"/>
    </row>
    <row r="492" spans="8:9">
      <c r="H492" s="1"/>
      <c r="I492" s="1"/>
    </row>
    <row r="493" spans="8:9">
      <c r="H493" s="1"/>
      <c r="I493" s="1"/>
    </row>
    <row r="494" spans="8:9">
      <c r="H494" s="1"/>
      <c r="I494" s="1"/>
    </row>
    <row r="495" spans="8:9">
      <c r="H495" s="1"/>
      <c r="I495" s="1"/>
    </row>
    <row r="496" spans="8:9">
      <c r="H496" s="1"/>
      <c r="I496" s="1"/>
    </row>
    <row r="497" spans="8:9">
      <c r="H497" s="1"/>
      <c r="I497" s="1"/>
    </row>
    <row r="498" spans="8:9">
      <c r="H498" s="1"/>
      <c r="I498" s="1"/>
    </row>
    <row r="499" spans="8:9">
      <c r="H499" s="1"/>
      <c r="I499" s="1"/>
    </row>
    <row r="500" spans="8:9">
      <c r="H500" s="1"/>
      <c r="I500" s="1"/>
    </row>
    <row r="501" spans="8:9">
      <c r="H501" s="1"/>
      <c r="I501" s="1"/>
    </row>
    <row r="502" spans="8:9">
      <c r="H502" s="1"/>
      <c r="I502" s="1"/>
    </row>
    <row r="503" spans="8:9">
      <c r="H503" s="1"/>
      <c r="I503" s="1"/>
    </row>
    <row r="504" spans="8:9">
      <c r="H504" s="1"/>
      <c r="I504" s="1"/>
    </row>
    <row r="505" spans="8:9">
      <c r="H505" s="1"/>
      <c r="I505" s="1"/>
    </row>
    <row r="506" spans="8:9">
      <c r="H506" s="1"/>
      <c r="I506" s="1"/>
    </row>
    <row r="507" spans="8:9">
      <c r="H507" s="1"/>
      <c r="I507" s="1"/>
    </row>
    <row r="508" spans="8:9">
      <c r="H508" s="1"/>
      <c r="I508" s="1"/>
    </row>
    <row r="509" spans="8:9">
      <c r="H509" s="1"/>
      <c r="I509" s="1"/>
    </row>
    <row r="510" spans="8:9">
      <c r="H510" s="1"/>
      <c r="I510" s="1"/>
    </row>
    <row r="511" spans="8:9">
      <c r="H511" s="1"/>
      <c r="I511" s="1"/>
    </row>
    <row r="512" spans="8:9">
      <c r="H512" s="1"/>
      <c r="I512" s="1"/>
    </row>
    <row r="513" spans="8:9">
      <c r="H513" s="1"/>
      <c r="I513" s="1"/>
    </row>
    <row r="514" spans="8:9">
      <c r="H514" s="1"/>
      <c r="I514" s="1"/>
    </row>
    <row r="515" spans="8:9">
      <c r="H515" s="1"/>
      <c r="I515" s="1"/>
    </row>
    <row r="516" spans="8:9">
      <c r="H516" s="1"/>
      <c r="I516" s="1"/>
    </row>
    <row r="517" spans="8:9">
      <c r="H517" s="1"/>
      <c r="I517" s="1"/>
    </row>
    <row r="518" spans="8:9">
      <c r="H518" s="1"/>
      <c r="I518" s="1"/>
    </row>
    <row r="519" spans="8:9">
      <c r="H519" s="1"/>
      <c r="I519" s="1"/>
    </row>
    <row r="520" spans="8:9">
      <c r="H520" s="1"/>
      <c r="I520" s="1"/>
    </row>
    <row r="521" spans="8:9">
      <c r="H521" s="1"/>
      <c r="I521" s="1"/>
    </row>
    <row r="522" spans="8:9">
      <c r="H522" s="1"/>
      <c r="I522" s="1"/>
    </row>
    <row r="523" spans="8:9">
      <c r="H523" s="1"/>
      <c r="I523" s="1"/>
    </row>
    <row r="524" spans="8:9">
      <c r="H524" s="1"/>
      <c r="I524" s="1"/>
    </row>
    <row r="525" spans="8:9">
      <c r="H525" s="1"/>
      <c r="I525" s="1"/>
    </row>
    <row r="526" spans="8:9">
      <c r="H526" s="1"/>
      <c r="I526" s="1"/>
    </row>
    <row r="527" spans="8:9">
      <c r="H527" s="1"/>
      <c r="I527" s="1"/>
    </row>
    <row r="528" spans="8:9">
      <c r="H528" s="1"/>
      <c r="I528" s="1"/>
    </row>
    <row r="529" spans="8:9">
      <c r="H529" s="1"/>
      <c r="I529" s="1"/>
    </row>
    <row r="530" spans="8:9">
      <c r="H530" s="1"/>
      <c r="I530" s="1"/>
    </row>
    <row r="531" spans="8:9">
      <c r="H531" s="1"/>
      <c r="I531" s="1"/>
    </row>
    <row r="532" spans="8:9">
      <c r="H532" s="1"/>
      <c r="I532" s="1"/>
    </row>
    <row r="533" spans="8:9">
      <c r="H533" s="1"/>
      <c r="I533" s="1"/>
    </row>
    <row r="534" spans="8:9">
      <c r="H534" s="1"/>
      <c r="I534" s="1"/>
    </row>
    <row r="535" spans="8:9">
      <c r="H535" s="1"/>
      <c r="I535" s="1"/>
    </row>
    <row r="536" spans="8:9">
      <c r="H536" s="1"/>
      <c r="I536" s="1"/>
    </row>
    <row r="537" spans="8:9">
      <c r="H537" s="1"/>
      <c r="I537" s="1"/>
    </row>
    <row r="538" spans="8:9">
      <c r="H538" s="1"/>
      <c r="I538" s="1"/>
    </row>
    <row r="539" spans="8:9">
      <c r="H539" s="1"/>
      <c r="I539" s="1"/>
    </row>
    <row r="540" spans="8:9">
      <c r="H540" s="1"/>
      <c r="I540" s="1"/>
    </row>
    <row r="541" spans="8:9">
      <c r="H541" s="1"/>
      <c r="I541" s="1"/>
    </row>
    <row r="542" spans="8:9">
      <c r="H542" s="1"/>
      <c r="I542" s="1"/>
    </row>
    <row r="543" spans="8:9">
      <c r="H543" s="1"/>
      <c r="I543" s="1"/>
    </row>
    <row r="544" spans="8:9">
      <c r="H544" s="1"/>
      <c r="I544" s="1"/>
    </row>
    <row r="545" spans="8:9">
      <c r="H545" s="1"/>
      <c r="I545" s="1"/>
    </row>
    <row r="546" spans="8:9">
      <c r="H546" s="1"/>
      <c r="I546" s="1"/>
    </row>
    <row r="547" spans="8:9">
      <c r="H547" s="1"/>
      <c r="I547" s="1"/>
    </row>
    <row r="548" spans="8:9">
      <c r="H548" s="1"/>
      <c r="I548" s="1"/>
    </row>
    <row r="549" spans="8:9">
      <c r="H549" s="1"/>
      <c r="I549" s="1"/>
    </row>
    <row r="550" spans="8:9">
      <c r="H550" s="1"/>
      <c r="I550" s="1"/>
    </row>
    <row r="551" spans="8:9">
      <c r="H551" s="1"/>
      <c r="I551" s="1"/>
    </row>
    <row r="552" spans="8:9">
      <c r="H552" s="1"/>
      <c r="I552" s="1"/>
    </row>
    <row r="553" spans="8:9">
      <c r="H553" s="1"/>
      <c r="I553" s="1"/>
    </row>
    <row r="554" spans="8:9">
      <c r="H554" s="1"/>
      <c r="I554" s="1"/>
    </row>
    <row r="555" spans="8:9">
      <c r="H555" s="1"/>
      <c r="I555" s="1"/>
    </row>
    <row r="556" spans="8:9">
      <c r="H556" s="1"/>
      <c r="I556" s="1"/>
    </row>
    <row r="557" spans="8:9">
      <c r="H557" s="1"/>
      <c r="I557" s="1"/>
    </row>
    <row r="558" spans="8:9">
      <c r="H558" s="1"/>
      <c r="I558" s="1"/>
    </row>
    <row r="559" spans="8:9">
      <c r="H559" s="1"/>
      <c r="I559" s="1"/>
    </row>
    <row r="560" spans="8:9">
      <c r="H560" s="1"/>
      <c r="I560" s="1"/>
    </row>
    <row r="561" spans="8:9">
      <c r="H561" s="1"/>
      <c r="I561" s="1"/>
    </row>
    <row r="562" spans="8:9">
      <c r="H562" s="1"/>
      <c r="I562" s="1"/>
    </row>
    <row r="563" spans="8:9">
      <c r="H563" s="1"/>
      <c r="I563" s="1"/>
    </row>
    <row r="564" spans="8:9">
      <c r="H564" s="1"/>
      <c r="I564" s="1"/>
    </row>
    <row r="565" spans="8:9">
      <c r="H565" s="1"/>
      <c r="I565" s="1"/>
    </row>
    <row r="566" spans="8:9">
      <c r="H566" s="1"/>
      <c r="I566" s="1"/>
    </row>
    <row r="567" spans="8:9">
      <c r="H567" s="1"/>
      <c r="I567" s="1"/>
    </row>
    <row r="568" spans="8:9">
      <c r="H568" s="1"/>
      <c r="I568" s="1"/>
    </row>
    <row r="569" spans="8:9">
      <c r="H569" s="1"/>
      <c r="I569" s="1"/>
    </row>
    <row r="570" spans="8:9">
      <c r="H570" s="1"/>
      <c r="I570" s="1"/>
    </row>
    <row r="571" spans="8:9">
      <c r="H571" s="1"/>
      <c r="I571" s="1"/>
    </row>
    <row r="572" spans="8:9">
      <c r="H572" s="1"/>
      <c r="I572" s="1"/>
    </row>
    <row r="573" spans="8:9">
      <c r="H573" s="1"/>
      <c r="I573" s="1"/>
    </row>
    <row r="574" spans="8:9">
      <c r="H574" s="1"/>
      <c r="I574" s="1"/>
    </row>
    <row r="575" spans="8:9">
      <c r="H575" s="1"/>
      <c r="I575" s="1"/>
    </row>
    <row r="576" spans="8:9">
      <c r="H576" s="1"/>
      <c r="I576" s="1"/>
    </row>
    <row r="577" spans="8:9">
      <c r="H577" s="1"/>
      <c r="I577" s="1"/>
    </row>
    <row r="578" spans="8:9">
      <c r="H578" s="1"/>
      <c r="I578" s="1"/>
    </row>
    <row r="579" spans="8:9">
      <c r="H579" s="1"/>
      <c r="I579" s="1"/>
    </row>
    <row r="580" spans="8:9">
      <c r="H580" s="1"/>
      <c r="I580" s="1"/>
    </row>
    <row r="581" spans="8:9">
      <c r="H581" s="1"/>
      <c r="I581" s="1"/>
    </row>
    <row r="582" spans="8:9">
      <c r="H582" s="1"/>
      <c r="I582" s="1"/>
    </row>
    <row r="583" spans="8:9">
      <c r="H583" s="1"/>
      <c r="I583" s="1"/>
    </row>
    <row r="584" spans="8:9">
      <c r="H584" s="1"/>
      <c r="I584" s="1"/>
    </row>
    <row r="585" spans="8:9">
      <c r="H585" s="1"/>
      <c r="I585" s="1"/>
    </row>
    <row r="586" spans="8:9">
      <c r="H586" s="1"/>
      <c r="I586" s="1"/>
    </row>
    <row r="587" spans="8:9">
      <c r="H587" s="1"/>
      <c r="I587" s="1"/>
    </row>
    <row r="588" spans="8:9">
      <c r="H588" s="1"/>
      <c r="I588" s="1"/>
    </row>
    <row r="589" spans="8:9">
      <c r="H589" s="1"/>
      <c r="I589" s="1"/>
    </row>
    <row r="590" spans="8:9">
      <c r="H590" s="1"/>
      <c r="I590" s="1"/>
    </row>
    <row r="591" spans="8:9">
      <c r="H591" s="1"/>
      <c r="I591" s="1"/>
    </row>
    <row r="592" spans="8:9">
      <c r="H592" s="1"/>
      <c r="I592" s="1"/>
    </row>
    <row r="593" spans="8:9">
      <c r="H593" s="1"/>
      <c r="I593" s="1"/>
    </row>
    <row r="594" spans="8:9">
      <c r="H594" s="1"/>
      <c r="I594" s="1"/>
    </row>
    <row r="595" spans="8:9">
      <c r="H595" s="1"/>
      <c r="I595" s="1"/>
    </row>
    <row r="596" spans="8:9">
      <c r="H596" s="1"/>
      <c r="I596" s="1"/>
    </row>
    <row r="597" spans="8:9">
      <c r="H597" s="1"/>
      <c r="I597" s="1"/>
    </row>
    <row r="598" spans="8:9">
      <c r="H598" s="1"/>
      <c r="I598" s="1"/>
    </row>
    <row r="599" spans="8:9">
      <c r="H599" s="1"/>
      <c r="I599" s="1"/>
    </row>
    <row r="600" spans="8:9">
      <c r="H600" s="1"/>
      <c r="I600" s="1"/>
    </row>
    <row r="601" spans="8:9">
      <c r="H601" s="1"/>
      <c r="I601" s="1"/>
    </row>
    <row r="602" spans="8:9">
      <c r="H602" s="1"/>
      <c r="I602" s="1"/>
    </row>
    <row r="603" spans="8:9">
      <c r="H603" s="1"/>
      <c r="I603" s="1"/>
    </row>
    <row r="604" spans="8:9">
      <c r="H604" s="1"/>
      <c r="I604" s="1"/>
    </row>
    <row r="605" spans="8:9">
      <c r="H605" s="1"/>
      <c r="I605" s="1"/>
    </row>
    <row r="606" spans="8:9">
      <c r="H606" s="1"/>
      <c r="I606" s="1"/>
    </row>
    <row r="607" spans="8:9">
      <c r="H607" s="1"/>
      <c r="I607" s="1"/>
    </row>
    <row r="608" spans="8:9">
      <c r="H608" s="1"/>
      <c r="I608" s="1"/>
    </row>
    <row r="609" spans="8:9">
      <c r="H609" s="1"/>
      <c r="I609" s="1"/>
    </row>
    <row r="610" spans="8:9">
      <c r="H610" s="1"/>
      <c r="I610" s="1"/>
    </row>
    <row r="611" spans="8:9">
      <c r="H611" s="1"/>
      <c r="I611" s="1"/>
    </row>
    <row r="612" spans="8:9">
      <c r="H612" s="1"/>
      <c r="I612" s="1"/>
    </row>
    <row r="613" spans="8:9">
      <c r="H613" s="1"/>
      <c r="I613" s="1"/>
    </row>
    <row r="614" spans="8:9">
      <c r="H614" s="1"/>
      <c r="I614" s="1"/>
    </row>
    <row r="615" spans="8:9">
      <c r="H615" s="1"/>
      <c r="I615" s="1"/>
    </row>
    <row r="616" spans="8:9">
      <c r="H616" s="1"/>
      <c r="I616" s="1"/>
    </row>
    <row r="617" spans="8:9">
      <c r="H617" s="1"/>
      <c r="I617" s="1"/>
    </row>
    <row r="618" spans="8:9">
      <c r="H618" s="1"/>
      <c r="I618" s="1"/>
    </row>
    <row r="619" spans="8:9">
      <c r="H619" s="1"/>
      <c r="I619" s="1"/>
    </row>
    <row r="620" spans="8:9">
      <c r="H620" s="1"/>
      <c r="I620" s="1"/>
    </row>
    <row r="621" spans="8:9">
      <c r="H621" s="1"/>
      <c r="I621" s="1"/>
    </row>
    <row r="622" spans="8:9">
      <c r="H622" s="1"/>
      <c r="I622" s="1"/>
    </row>
    <row r="623" spans="8:9">
      <c r="H623" s="1"/>
      <c r="I623" s="1"/>
    </row>
    <row r="624" spans="8:9">
      <c r="H624" s="1"/>
      <c r="I624" s="1"/>
    </row>
    <row r="625" spans="8:9">
      <c r="H625" s="1"/>
      <c r="I625" s="1"/>
    </row>
    <row r="626" spans="8:9">
      <c r="H626" s="1"/>
      <c r="I626" s="1"/>
    </row>
    <row r="627" spans="8:9">
      <c r="H627" s="1"/>
      <c r="I627" s="1"/>
    </row>
    <row r="628" spans="8:9">
      <c r="H628" s="1"/>
      <c r="I628" s="1"/>
    </row>
    <row r="629" spans="8:9">
      <c r="H629" s="1"/>
      <c r="I629" s="1"/>
    </row>
    <row r="630" spans="8:9">
      <c r="H630" s="1"/>
      <c r="I630" s="1"/>
    </row>
    <row r="631" spans="8:9">
      <c r="H631" s="1"/>
      <c r="I631" s="1"/>
    </row>
    <row r="632" spans="8:9">
      <c r="H632" s="1"/>
      <c r="I632" s="1"/>
    </row>
    <row r="633" spans="8:9">
      <c r="H633" s="1"/>
      <c r="I633" s="1"/>
    </row>
    <row r="634" spans="8:9">
      <c r="H634" s="1"/>
      <c r="I634" s="1"/>
    </row>
    <row r="635" spans="8:9">
      <c r="H635" s="1"/>
      <c r="I635" s="1"/>
    </row>
    <row r="636" spans="8:9">
      <c r="H636" s="1"/>
      <c r="I636" s="1"/>
    </row>
    <row r="637" spans="8:9">
      <c r="H637" s="1"/>
      <c r="I637" s="1"/>
    </row>
    <row r="638" spans="8:9">
      <c r="H638" s="1"/>
      <c r="I638" s="1"/>
    </row>
    <row r="639" spans="8:9">
      <c r="H639" s="1"/>
      <c r="I639" s="1"/>
    </row>
    <row r="640" spans="8:9">
      <c r="H640" s="1"/>
      <c r="I640" s="1"/>
    </row>
    <row r="641" spans="8:9">
      <c r="H641" s="1"/>
      <c r="I641" s="1"/>
    </row>
    <row r="642" spans="8:9">
      <c r="H642" s="1"/>
      <c r="I642" s="1"/>
    </row>
    <row r="643" spans="8:9">
      <c r="H643" s="1"/>
      <c r="I643" s="1"/>
    </row>
    <row r="644" spans="8:9">
      <c r="H644" s="1"/>
      <c r="I644" s="1"/>
    </row>
    <row r="645" spans="8:9">
      <c r="H645" s="1"/>
      <c r="I645" s="1"/>
    </row>
    <row r="646" spans="8:9">
      <c r="H646" s="1"/>
      <c r="I646" s="1"/>
    </row>
    <row r="647" spans="8:9">
      <c r="H647" s="1"/>
      <c r="I647" s="1"/>
    </row>
    <row r="648" spans="8:9">
      <c r="H648" s="1"/>
      <c r="I648" s="1"/>
    </row>
    <row r="649" spans="8:9">
      <c r="H649" s="1"/>
      <c r="I649" s="1"/>
    </row>
    <row r="650" spans="8:9">
      <c r="H650" s="1"/>
      <c r="I650" s="1"/>
    </row>
    <row r="651" spans="8:9">
      <c r="H651" s="1"/>
      <c r="I651" s="1"/>
    </row>
    <row r="652" spans="8:9">
      <c r="H652" s="1"/>
      <c r="I652" s="1"/>
    </row>
    <row r="653" spans="8:9">
      <c r="H653" s="1"/>
      <c r="I653" s="1"/>
    </row>
    <row r="654" spans="8:9">
      <c r="H654" s="1"/>
      <c r="I654" s="1"/>
    </row>
    <row r="655" spans="8:9">
      <c r="H655" s="1"/>
      <c r="I655" s="1"/>
    </row>
    <row r="656" spans="8:9">
      <c r="H656" s="1"/>
      <c r="I656" s="1"/>
    </row>
    <row r="657" spans="8:9">
      <c r="H657" s="1"/>
      <c r="I657" s="1"/>
    </row>
    <row r="658" spans="8:9">
      <c r="H658" s="1"/>
      <c r="I658" s="1"/>
    </row>
    <row r="659" spans="8:9">
      <c r="H659" s="1"/>
      <c r="I659" s="1"/>
    </row>
    <row r="660" spans="8:9">
      <c r="H660" s="1"/>
      <c r="I660" s="1"/>
    </row>
    <row r="661" spans="8:9">
      <c r="H661" s="1"/>
      <c r="I661" s="1"/>
    </row>
    <row r="662" spans="8:9">
      <c r="H662" s="1"/>
      <c r="I662" s="1"/>
    </row>
    <row r="663" spans="8:9">
      <c r="H663" s="1"/>
      <c r="I663" s="1"/>
    </row>
    <row r="664" spans="8:9">
      <c r="H664" s="1"/>
      <c r="I664" s="1"/>
    </row>
    <row r="665" spans="8:9">
      <c r="H665" s="1"/>
      <c r="I665" s="1"/>
    </row>
    <row r="666" spans="8:9">
      <c r="H666" s="1"/>
      <c r="I666" s="1"/>
    </row>
    <row r="667" spans="8:9">
      <c r="H667" s="1"/>
      <c r="I667" s="1"/>
    </row>
    <row r="668" spans="8:9">
      <c r="H668" s="1"/>
      <c r="I668" s="1"/>
    </row>
    <row r="669" spans="8:9">
      <c r="H669" s="1"/>
      <c r="I669" s="1"/>
    </row>
    <row r="670" spans="8:9">
      <c r="H670" s="1"/>
      <c r="I670" s="1"/>
    </row>
    <row r="671" spans="8:9">
      <c r="H671" s="1"/>
      <c r="I671" s="1"/>
    </row>
    <row r="672" spans="8:9">
      <c r="H672" s="1"/>
      <c r="I672" s="1"/>
    </row>
    <row r="673" spans="8:9">
      <c r="H673" s="1"/>
      <c r="I673" s="1"/>
    </row>
    <row r="674" spans="8:9">
      <c r="H674" s="1"/>
      <c r="I674" s="1"/>
    </row>
    <row r="675" spans="8:9">
      <c r="H675" s="1"/>
      <c r="I675" s="1"/>
    </row>
    <row r="676" spans="8:9">
      <c r="H676" s="1"/>
      <c r="I676" s="1"/>
    </row>
    <row r="677" spans="8:9">
      <c r="H677" s="1"/>
      <c r="I677" s="1"/>
    </row>
    <row r="678" spans="8:9">
      <c r="H678" s="1"/>
      <c r="I678" s="1"/>
    </row>
    <row r="679" spans="8:9">
      <c r="H679" s="1"/>
      <c r="I679" s="1"/>
    </row>
    <row r="680" spans="8:9">
      <c r="H680" s="1"/>
      <c r="I680" s="1"/>
    </row>
    <row r="681" spans="8:9">
      <c r="H681" s="1"/>
      <c r="I681" s="1"/>
    </row>
    <row r="682" spans="8:9">
      <c r="H682" s="1"/>
      <c r="I682" s="1"/>
    </row>
    <row r="683" spans="8:9">
      <c r="H683" s="1"/>
      <c r="I683" s="1"/>
    </row>
    <row r="684" spans="8:9">
      <c r="H684" s="1"/>
      <c r="I684" s="1"/>
    </row>
    <row r="685" spans="8:9">
      <c r="H685" s="1"/>
      <c r="I685" s="1"/>
    </row>
    <row r="686" spans="8:9">
      <c r="H686" s="1"/>
      <c r="I686" s="1"/>
    </row>
    <row r="687" spans="8:9">
      <c r="H687" s="1"/>
      <c r="I687" s="1"/>
    </row>
    <row r="688" spans="8:9">
      <c r="H688" s="1"/>
      <c r="I688" s="1"/>
    </row>
    <row r="689" spans="8:9">
      <c r="H689" s="1"/>
      <c r="I689" s="1"/>
    </row>
    <row r="690" spans="8:9">
      <c r="H690" s="1"/>
      <c r="I690" s="1"/>
    </row>
    <row r="691" spans="8:9">
      <c r="H691" s="1"/>
      <c r="I691" s="1"/>
    </row>
    <row r="692" spans="8:9">
      <c r="H692" s="1"/>
      <c r="I692" s="1"/>
    </row>
    <row r="693" spans="8:9">
      <c r="H693" s="1"/>
      <c r="I693" s="1"/>
    </row>
    <row r="694" spans="8:9">
      <c r="H694" s="1"/>
      <c r="I694" s="1"/>
    </row>
    <row r="695" spans="8:9">
      <c r="H695" s="1"/>
      <c r="I695" s="1"/>
    </row>
    <row r="696" spans="8:9">
      <c r="H696" s="1"/>
      <c r="I696" s="1"/>
    </row>
    <row r="697" spans="8:9">
      <c r="H697" s="1"/>
      <c r="I697" s="1"/>
    </row>
    <row r="698" spans="8:9">
      <c r="H698" s="1"/>
      <c r="I698" s="1"/>
    </row>
    <row r="699" spans="8:9">
      <c r="H699" s="1"/>
      <c r="I699" s="1"/>
    </row>
    <row r="700" spans="8:9">
      <c r="H700" s="1"/>
      <c r="I700" s="1"/>
    </row>
    <row r="701" spans="8:9">
      <c r="H701" s="1"/>
      <c r="I701" s="1"/>
    </row>
    <row r="702" spans="8:9">
      <c r="H702" s="1"/>
      <c r="I702" s="1"/>
    </row>
    <row r="703" spans="8:9">
      <c r="H703" s="1"/>
      <c r="I703" s="1"/>
    </row>
    <row r="704" spans="8:9">
      <c r="H704" s="1"/>
      <c r="I704" s="1"/>
    </row>
    <row r="705" spans="8:9">
      <c r="H705" s="1"/>
      <c r="I705" s="1"/>
    </row>
    <row r="706" spans="8:9">
      <c r="H706" s="1"/>
      <c r="I706" s="1"/>
    </row>
    <row r="707" spans="8:9">
      <c r="H707" s="1"/>
      <c r="I707" s="1"/>
    </row>
    <row r="708" spans="8:9">
      <c r="H708" s="1"/>
      <c r="I708" s="1"/>
    </row>
    <row r="709" spans="8:9">
      <c r="H709" s="1"/>
      <c r="I709" s="1"/>
    </row>
    <row r="710" spans="8:9">
      <c r="H710" s="1"/>
      <c r="I710" s="1"/>
    </row>
    <row r="711" spans="8:9">
      <c r="H711" s="1"/>
      <c r="I711" s="1"/>
    </row>
    <row r="712" spans="8:9">
      <c r="H712" s="1"/>
      <c r="I712" s="1"/>
    </row>
    <row r="713" spans="8:9">
      <c r="H713" s="1"/>
      <c r="I713" s="1"/>
    </row>
    <row r="714" spans="8:9">
      <c r="H714" s="1"/>
      <c r="I714" s="1"/>
    </row>
    <row r="715" spans="8:9">
      <c r="H715" s="1"/>
      <c r="I715" s="1"/>
    </row>
    <row r="716" spans="8:9">
      <c r="H716" s="1"/>
      <c r="I716" s="1"/>
    </row>
    <row r="717" spans="8:9">
      <c r="H717" s="1"/>
      <c r="I717" s="1"/>
    </row>
    <row r="718" spans="8:9">
      <c r="H718" s="1"/>
      <c r="I718" s="1"/>
    </row>
    <row r="719" spans="8:9">
      <c r="H719" s="1"/>
      <c r="I719" s="1"/>
    </row>
    <row r="720" spans="8:9">
      <c r="H720" s="1"/>
      <c r="I720" s="1"/>
    </row>
    <row r="721" spans="8:9">
      <c r="H721" s="1"/>
      <c r="I721" s="1"/>
    </row>
    <row r="722" spans="8:9">
      <c r="H722" s="1"/>
      <c r="I722" s="1"/>
    </row>
    <row r="723" spans="8:9">
      <c r="H723" s="1"/>
      <c r="I723" s="1"/>
    </row>
    <row r="724" spans="8:9">
      <c r="H724" s="1"/>
      <c r="I724" s="1"/>
    </row>
    <row r="725" spans="8:9">
      <c r="H725" s="1"/>
      <c r="I725" s="1"/>
    </row>
    <row r="726" spans="8:9">
      <c r="H726" s="1"/>
      <c r="I726" s="1"/>
    </row>
    <row r="727" spans="8:9">
      <c r="H727" s="1"/>
      <c r="I727" s="1"/>
    </row>
    <row r="728" spans="8:9">
      <c r="H728" s="1"/>
      <c r="I728" s="1"/>
    </row>
    <row r="729" spans="8:9">
      <c r="H729" s="1"/>
      <c r="I729" s="1"/>
    </row>
    <row r="730" spans="8:9">
      <c r="H730" s="1"/>
      <c r="I730" s="1"/>
    </row>
    <row r="731" spans="8:9">
      <c r="H731" s="1"/>
      <c r="I731" s="1"/>
    </row>
    <row r="732" spans="8:9">
      <c r="H732" s="1"/>
      <c r="I732" s="1"/>
    </row>
    <row r="733" spans="8:9">
      <c r="H733" s="1"/>
      <c r="I733" s="1"/>
    </row>
    <row r="734" spans="8:9">
      <c r="H734" s="1"/>
      <c r="I734" s="1"/>
    </row>
    <row r="735" spans="8:9">
      <c r="H735" s="1"/>
      <c r="I735" s="1"/>
    </row>
    <row r="736" spans="8:9">
      <c r="H736" s="1"/>
      <c r="I736" s="1"/>
    </row>
    <row r="737" spans="8:9">
      <c r="H737" s="1"/>
      <c r="I737" s="1"/>
    </row>
    <row r="738" spans="8:9">
      <c r="H738" s="1"/>
      <c r="I738" s="1"/>
    </row>
    <row r="739" spans="8:9">
      <c r="H739" s="1"/>
      <c r="I739" s="1"/>
    </row>
    <row r="740" spans="8:9">
      <c r="H740" s="1"/>
      <c r="I740" s="1"/>
    </row>
    <row r="741" spans="8:9">
      <c r="H741" s="1"/>
      <c r="I741" s="1"/>
    </row>
    <row r="742" spans="8:9">
      <c r="H742" s="1"/>
      <c r="I742" s="1"/>
    </row>
    <row r="743" spans="8:9">
      <c r="H743" s="1"/>
      <c r="I743" s="1"/>
    </row>
    <row r="744" spans="8:9">
      <c r="H744" s="1"/>
      <c r="I744" s="1"/>
    </row>
    <row r="745" spans="8:9">
      <c r="H745" s="1"/>
      <c r="I745" s="1"/>
    </row>
    <row r="746" spans="8:9">
      <c r="H746" s="1"/>
      <c r="I746" s="1"/>
    </row>
    <row r="747" spans="8:9">
      <c r="H747" s="1"/>
      <c r="I747" s="1"/>
    </row>
    <row r="748" spans="8:9">
      <c r="H748" s="1"/>
      <c r="I748" s="1"/>
    </row>
    <row r="749" spans="8:9">
      <c r="H749" s="1"/>
      <c r="I749" s="1"/>
    </row>
    <row r="750" spans="8:9">
      <c r="H750" s="1"/>
      <c r="I750" s="1"/>
    </row>
    <row r="751" spans="8:9">
      <c r="H751" s="1"/>
      <c r="I751" s="1"/>
    </row>
    <row r="752" spans="8:9">
      <c r="H752" s="1"/>
      <c r="I752" s="1"/>
    </row>
    <row r="753" spans="8:9">
      <c r="H753" s="1"/>
      <c r="I753" s="1"/>
    </row>
    <row r="754" spans="8:9">
      <c r="H754" s="1"/>
      <c r="I754" s="1"/>
    </row>
    <row r="755" spans="8:9">
      <c r="H755" s="1"/>
      <c r="I755" s="1"/>
    </row>
    <row r="756" spans="8:9">
      <c r="H756" s="1"/>
      <c r="I756" s="1"/>
    </row>
    <row r="757" spans="8:9">
      <c r="H757" s="1"/>
      <c r="I757" s="1"/>
    </row>
    <row r="758" spans="8:9">
      <c r="H758" s="1"/>
      <c r="I758" s="1"/>
    </row>
    <row r="759" spans="8:9">
      <c r="H759" s="1"/>
      <c r="I759" s="1"/>
    </row>
    <row r="760" spans="8:9">
      <c r="H760" s="1"/>
      <c r="I760" s="1"/>
    </row>
    <row r="761" spans="8:9">
      <c r="H761" s="1"/>
      <c r="I761" s="1"/>
    </row>
    <row r="762" spans="8:9">
      <c r="H762" s="1"/>
      <c r="I762" s="1"/>
    </row>
    <row r="763" spans="8:9">
      <c r="H763" s="1"/>
      <c r="I763" s="1"/>
    </row>
    <row r="764" spans="8:9">
      <c r="H764" s="1"/>
      <c r="I764" s="1"/>
    </row>
    <row r="765" spans="8:9">
      <c r="H765" s="1"/>
      <c r="I765" s="1"/>
    </row>
    <row r="766" spans="8:9">
      <c r="H766" s="1"/>
      <c r="I766" s="1"/>
    </row>
    <row r="767" spans="8:9">
      <c r="H767" s="1"/>
      <c r="I767" s="1"/>
    </row>
    <row r="768" spans="8:9">
      <c r="H768" s="1"/>
      <c r="I768" s="1"/>
    </row>
    <row r="769" spans="8:9">
      <c r="H769" s="1"/>
      <c r="I769" s="1"/>
    </row>
    <row r="770" spans="8:9">
      <c r="H770" s="1"/>
      <c r="I770" s="1"/>
    </row>
    <row r="771" spans="8:9">
      <c r="H771" s="1"/>
      <c r="I771" s="1"/>
    </row>
    <row r="772" spans="8:9">
      <c r="H772" s="1"/>
      <c r="I772" s="1"/>
    </row>
    <row r="773" spans="8:9">
      <c r="H773" s="1"/>
      <c r="I773" s="1"/>
    </row>
    <row r="774" spans="8:9">
      <c r="H774" s="1"/>
      <c r="I774" s="1"/>
    </row>
    <row r="775" spans="8:9">
      <c r="H775" s="1"/>
      <c r="I775" s="1"/>
    </row>
    <row r="776" spans="8:9">
      <c r="H776" s="1"/>
      <c r="I776" s="1"/>
    </row>
    <row r="777" spans="8:9">
      <c r="H777" s="1"/>
      <c r="I777" s="1"/>
    </row>
    <row r="778" spans="8:9">
      <c r="H778" s="1"/>
      <c r="I778" s="1"/>
    </row>
    <row r="779" spans="8:9">
      <c r="H779" s="1"/>
      <c r="I779" s="1"/>
    </row>
    <row r="780" spans="8:9">
      <c r="H780" s="1"/>
      <c r="I780" s="1"/>
    </row>
    <row r="781" spans="8:9">
      <c r="H781" s="1"/>
      <c r="I781" s="1"/>
    </row>
    <row r="782" spans="8:9">
      <c r="H782" s="1"/>
      <c r="I782" s="1"/>
    </row>
    <row r="783" spans="8:9">
      <c r="H783" s="1"/>
      <c r="I783" s="1"/>
    </row>
    <row r="784" spans="8:9">
      <c r="H784" s="1"/>
      <c r="I784" s="1"/>
    </row>
    <row r="785" spans="8:9">
      <c r="H785" s="1"/>
      <c r="I785" s="1"/>
    </row>
    <row r="786" spans="8:9">
      <c r="H786" s="1"/>
      <c r="I786" s="1"/>
    </row>
    <row r="787" spans="8:9">
      <c r="H787" s="1"/>
      <c r="I787" s="1"/>
    </row>
    <row r="788" spans="8:9">
      <c r="H788" s="1"/>
      <c r="I788" s="1"/>
    </row>
    <row r="789" spans="8:9">
      <c r="H789" s="1"/>
      <c r="I789" s="1"/>
    </row>
    <row r="790" spans="8:9">
      <c r="H790" s="1"/>
      <c r="I790" s="1"/>
    </row>
    <row r="791" spans="8:9">
      <c r="H791" s="1"/>
      <c r="I791" s="1"/>
    </row>
    <row r="792" spans="8:9">
      <c r="H792" s="1"/>
      <c r="I792" s="1"/>
    </row>
    <row r="793" spans="8:9">
      <c r="H793" s="1"/>
      <c r="I793" s="1"/>
    </row>
    <row r="794" spans="8:9">
      <c r="H794" s="1"/>
      <c r="I794" s="1"/>
    </row>
    <row r="795" spans="8:9">
      <c r="H795" s="1"/>
      <c r="I795" s="1"/>
    </row>
    <row r="796" spans="8:9">
      <c r="H796" s="1"/>
      <c r="I796" s="1"/>
    </row>
    <row r="797" spans="8:9">
      <c r="H797" s="1"/>
      <c r="I797" s="1"/>
    </row>
    <row r="798" spans="8:9">
      <c r="H798" s="1"/>
      <c r="I798" s="1"/>
    </row>
    <row r="799" spans="8:9">
      <c r="H799" s="1"/>
      <c r="I799" s="1"/>
    </row>
    <row r="800" spans="8:9">
      <c r="H800" s="1"/>
      <c r="I800" s="1"/>
    </row>
    <row r="801" spans="8:9">
      <c r="H801" s="1"/>
      <c r="I801" s="1"/>
    </row>
    <row r="802" spans="8:9">
      <c r="H802" s="1"/>
      <c r="I802" s="1"/>
    </row>
    <row r="803" spans="8:9">
      <c r="H803" s="1"/>
      <c r="I803" s="1"/>
    </row>
    <row r="804" spans="8:9">
      <c r="H804" s="1"/>
      <c r="I804" s="1"/>
    </row>
    <row r="805" spans="8:9">
      <c r="H805" s="1"/>
      <c r="I805" s="1"/>
    </row>
    <row r="806" spans="8:9">
      <c r="H806" s="1"/>
      <c r="I806" s="1"/>
    </row>
    <row r="807" spans="8:9">
      <c r="H807" s="1"/>
      <c r="I807" s="1"/>
    </row>
    <row r="808" spans="8:9">
      <c r="H808" s="1"/>
      <c r="I808" s="1"/>
    </row>
    <row r="809" spans="8:9">
      <c r="H809" s="1"/>
      <c r="I809" s="1"/>
    </row>
    <row r="810" spans="8:9">
      <c r="H810" s="1"/>
      <c r="I810" s="1"/>
    </row>
    <row r="811" spans="8:9">
      <c r="H811" s="1"/>
      <c r="I811" s="1"/>
    </row>
    <row r="812" spans="8:9">
      <c r="H812" s="1"/>
      <c r="I812" s="1"/>
    </row>
    <row r="813" spans="8:9">
      <c r="H813" s="1"/>
      <c r="I813" s="1"/>
    </row>
    <row r="814" spans="8:9">
      <c r="H814" s="1"/>
      <c r="I814" s="1"/>
    </row>
    <row r="815" spans="8:9">
      <c r="H815" s="1"/>
      <c r="I815" s="1"/>
    </row>
    <row r="816" spans="8:9">
      <c r="H816" s="1"/>
      <c r="I816" s="1"/>
    </row>
    <row r="817" spans="8:9">
      <c r="H817" s="1"/>
      <c r="I817" s="1"/>
    </row>
    <row r="818" spans="8:9">
      <c r="H818" s="1"/>
      <c r="I818" s="1"/>
    </row>
    <row r="819" spans="8:9">
      <c r="H819" s="1"/>
      <c r="I819" s="1"/>
    </row>
    <row r="820" spans="8:9">
      <c r="H820" s="1"/>
      <c r="I820" s="1"/>
    </row>
    <row r="821" spans="8:9">
      <c r="H821" s="1"/>
      <c r="I821" s="1"/>
    </row>
    <row r="822" spans="8:9">
      <c r="H822" s="1"/>
      <c r="I822" s="1"/>
    </row>
    <row r="823" spans="8:9">
      <c r="H823" s="1"/>
      <c r="I823" s="1"/>
    </row>
    <row r="824" spans="8:9">
      <c r="H824" s="1"/>
      <c r="I824" s="1"/>
    </row>
    <row r="825" spans="8:9">
      <c r="H825" s="1"/>
      <c r="I825" s="1"/>
    </row>
    <row r="826" spans="8:9">
      <c r="H826" s="1"/>
      <c r="I826" s="1"/>
    </row>
    <row r="827" spans="8:9">
      <c r="H827" s="1"/>
      <c r="I827" s="1"/>
    </row>
    <row r="828" spans="8:9">
      <c r="H828" s="1"/>
      <c r="I828" s="1"/>
    </row>
    <row r="829" spans="8:9">
      <c r="H829" s="1"/>
      <c r="I829" s="1"/>
    </row>
    <row r="830" spans="8:9">
      <c r="H830" s="1"/>
      <c r="I830" s="1"/>
    </row>
    <row r="831" spans="8:9">
      <c r="H831" s="1"/>
      <c r="I831" s="1"/>
    </row>
    <row r="832" spans="8:9">
      <c r="H832" s="1"/>
      <c r="I832" s="1"/>
    </row>
    <row r="833" spans="8:9">
      <c r="H833" s="1"/>
      <c r="I833" s="1"/>
    </row>
    <row r="834" spans="8:9">
      <c r="H834" s="1"/>
      <c r="I834" s="1"/>
    </row>
    <row r="835" spans="8:9">
      <c r="H835" s="1"/>
      <c r="I835" s="1"/>
    </row>
    <row r="836" spans="8:9">
      <c r="H836" s="1"/>
      <c r="I836" s="1"/>
    </row>
    <row r="837" spans="8:9">
      <c r="H837" s="1"/>
      <c r="I837" s="1"/>
    </row>
    <row r="838" spans="8:9">
      <c r="H838" s="1"/>
      <c r="I838" s="1"/>
    </row>
    <row r="839" spans="8:9">
      <c r="H839" s="1"/>
      <c r="I839" s="1"/>
    </row>
    <row r="840" spans="8:9">
      <c r="H840" s="1"/>
      <c r="I840" s="1"/>
    </row>
    <row r="841" spans="8:9">
      <c r="H841" s="1"/>
      <c r="I841" s="1"/>
    </row>
    <row r="842" spans="8:9">
      <c r="H842" s="1"/>
      <c r="I842" s="1"/>
    </row>
    <row r="843" spans="8:9">
      <c r="H843" s="1"/>
      <c r="I843" s="1"/>
    </row>
    <row r="844" spans="8:9">
      <c r="H844" s="1"/>
      <c r="I844" s="1"/>
    </row>
    <row r="845" spans="8:9">
      <c r="H845" s="1"/>
      <c r="I845" s="1"/>
    </row>
    <row r="846" spans="8:9">
      <c r="H846" s="1"/>
      <c r="I846" s="1"/>
    </row>
    <row r="847" spans="8:9">
      <c r="H847" s="1"/>
      <c r="I847" s="1"/>
    </row>
    <row r="848" spans="8:9">
      <c r="H848" s="1"/>
      <c r="I848" s="1"/>
    </row>
    <row r="849" spans="8:9">
      <c r="H849" s="1"/>
      <c r="I849" s="1"/>
    </row>
    <row r="850" spans="8:9">
      <c r="H850" s="1"/>
      <c r="I850" s="1"/>
    </row>
    <row r="851" spans="8:9">
      <c r="H851" s="1"/>
      <c r="I851" s="1"/>
    </row>
    <row r="852" spans="8:9">
      <c r="H852" s="1"/>
      <c r="I852" s="1"/>
    </row>
    <row r="853" spans="8:9">
      <c r="H853" s="1"/>
      <c r="I853" s="1"/>
    </row>
    <row r="854" spans="8:9">
      <c r="H854" s="1"/>
      <c r="I854" s="1"/>
    </row>
    <row r="855" spans="8:9">
      <c r="H855" s="1"/>
      <c r="I855" s="1"/>
    </row>
    <row r="856" spans="8:9">
      <c r="H856" s="1"/>
      <c r="I856" s="1"/>
    </row>
    <row r="857" spans="8:9">
      <c r="H857" s="1"/>
      <c r="I857" s="1"/>
    </row>
    <row r="858" spans="8:9">
      <c r="H858" s="1"/>
      <c r="I858" s="1"/>
    </row>
    <row r="859" spans="8:9">
      <c r="H859" s="1"/>
      <c r="I859" s="1"/>
    </row>
    <row r="860" spans="8:9">
      <c r="H860" s="1"/>
      <c r="I860" s="1"/>
    </row>
    <row r="861" spans="8:9">
      <c r="H861" s="1"/>
      <c r="I861" s="1"/>
    </row>
    <row r="862" spans="8:9">
      <c r="H862" s="1"/>
      <c r="I862" s="1"/>
    </row>
    <row r="863" spans="8:9">
      <c r="H863" s="1"/>
      <c r="I863" s="1"/>
    </row>
    <row r="864" spans="8:9">
      <c r="H864" s="1"/>
      <c r="I864" s="1"/>
    </row>
    <row r="865" spans="8:9">
      <c r="H865" s="1"/>
      <c r="I865" s="1"/>
    </row>
    <row r="866" spans="8:9">
      <c r="H866" s="1"/>
      <c r="I866" s="1"/>
    </row>
    <row r="867" spans="8:9">
      <c r="H867" s="1"/>
      <c r="I867" s="1"/>
    </row>
    <row r="868" spans="8:9">
      <c r="H868" s="1"/>
      <c r="I868" s="1"/>
    </row>
    <row r="869" spans="8:9">
      <c r="H869" s="1"/>
      <c r="I869" s="1"/>
    </row>
    <row r="870" spans="8:9">
      <c r="H870" s="1"/>
      <c r="I870" s="1"/>
    </row>
    <row r="871" spans="8:9">
      <c r="H871" s="1"/>
      <c r="I871" s="1"/>
    </row>
    <row r="872" spans="8:9">
      <c r="H872" s="1"/>
      <c r="I872" s="1"/>
    </row>
    <row r="873" spans="8:9">
      <c r="H873" s="1"/>
      <c r="I873" s="1"/>
    </row>
    <row r="874" spans="8:9">
      <c r="H874" s="1"/>
      <c r="I874" s="1"/>
    </row>
    <row r="875" spans="8:9">
      <c r="H875" s="1"/>
      <c r="I875" s="1"/>
    </row>
    <row r="876" spans="8:9">
      <c r="H876" s="1"/>
      <c r="I876" s="1"/>
    </row>
    <row r="877" spans="8:9">
      <c r="H877" s="1"/>
      <c r="I877" s="1"/>
    </row>
    <row r="878" spans="8:9">
      <c r="H878" s="1"/>
      <c r="I878" s="1"/>
    </row>
    <row r="879" spans="8:9">
      <c r="H879" s="1"/>
      <c r="I879" s="1"/>
    </row>
    <row r="880" spans="8:9">
      <c r="H880" s="1"/>
      <c r="I880" s="1"/>
    </row>
    <row r="881" spans="8:9">
      <c r="H881" s="1"/>
      <c r="I881" s="1"/>
    </row>
    <row r="882" spans="8:9">
      <c r="H882" s="1"/>
      <c r="I882" s="1"/>
    </row>
    <row r="883" spans="8:9">
      <c r="H883" s="1"/>
      <c r="I883" s="1"/>
    </row>
    <row r="884" spans="8:9">
      <c r="H884" s="1"/>
      <c r="I884" s="1"/>
    </row>
    <row r="885" spans="8:9">
      <c r="H885" s="1"/>
      <c r="I885" s="1"/>
    </row>
    <row r="886" spans="8:9">
      <c r="H886" s="1"/>
      <c r="I886" s="1"/>
    </row>
    <row r="887" spans="8:9">
      <c r="H887" s="1"/>
      <c r="I887" s="1"/>
    </row>
    <row r="888" spans="8:9">
      <c r="H888" s="1"/>
      <c r="I888" s="1"/>
    </row>
    <row r="889" spans="8:9">
      <c r="H889" s="1"/>
      <c r="I889" s="1"/>
    </row>
    <row r="890" spans="8:9">
      <c r="H890" s="1"/>
      <c r="I890" s="1"/>
    </row>
    <row r="891" spans="8:9">
      <c r="H891" s="1"/>
      <c r="I891" s="1"/>
    </row>
    <row r="892" spans="8:9">
      <c r="H892" s="1"/>
      <c r="I892" s="1"/>
    </row>
    <row r="893" spans="8:9">
      <c r="H893" s="1"/>
      <c r="I893" s="1"/>
    </row>
    <row r="894" spans="8:9">
      <c r="H894" s="1"/>
      <c r="I894" s="1"/>
    </row>
    <row r="895" spans="8:9">
      <c r="H895" s="1"/>
      <c r="I895" s="1"/>
    </row>
    <row r="896" spans="8:9">
      <c r="H896" s="1"/>
      <c r="I896" s="1"/>
    </row>
    <row r="897" spans="8:9">
      <c r="H897" s="1"/>
      <c r="I897" s="1"/>
    </row>
    <row r="898" spans="8:9">
      <c r="H898" s="1"/>
      <c r="I898" s="1"/>
    </row>
    <row r="899" spans="8:9">
      <c r="H899" s="1"/>
      <c r="I899" s="1"/>
    </row>
    <row r="900" spans="8:9">
      <c r="H900" s="1"/>
      <c r="I900" s="1"/>
    </row>
    <row r="901" spans="8:9">
      <c r="H901" s="1"/>
      <c r="I901" s="1"/>
    </row>
    <row r="902" spans="8:9">
      <c r="H902" s="1"/>
      <c r="I902" s="1"/>
    </row>
    <row r="903" spans="8:9">
      <c r="H903" s="1"/>
      <c r="I903" s="1"/>
    </row>
    <row r="904" spans="8:9">
      <c r="H904" s="1"/>
      <c r="I904" s="1"/>
    </row>
    <row r="905" spans="8:9">
      <c r="H905" s="1"/>
      <c r="I905" s="1"/>
    </row>
    <row r="906" spans="8:9">
      <c r="H906" s="1"/>
      <c r="I906" s="1"/>
    </row>
    <row r="907" spans="8:9">
      <c r="H907" s="1"/>
      <c r="I907" s="1"/>
    </row>
    <row r="908" spans="8:9">
      <c r="H908" s="1"/>
      <c r="I908" s="1"/>
    </row>
    <row r="909" spans="8:9">
      <c r="H909" s="1"/>
      <c r="I909" s="1"/>
    </row>
    <row r="910" spans="8:9">
      <c r="H910" s="1"/>
      <c r="I910" s="1"/>
    </row>
    <row r="911" spans="8:9">
      <c r="H911" s="1"/>
      <c r="I911" s="1"/>
    </row>
    <row r="912" spans="8:9">
      <c r="H912" s="1"/>
      <c r="I912" s="1"/>
    </row>
    <row r="913" spans="8:9">
      <c r="H913" s="1"/>
      <c r="I913" s="1"/>
    </row>
    <row r="914" spans="8:9">
      <c r="H914" s="1"/>
      <c r="I914" s="1"/>
    </row>
    <row r="915" spans="8:9">
      <c r="H915" s="1"/>
      <c r="I915" s="1"/>
    </row>
    <row r="916" spans="8:9">
      <c r="H916" s="1"/>
      <c r="I916" s="1"/>
    </row>
    <row r="917" spans="8:9">
      <c r="H917" s="1"/>
      <c r="I917" s="1"/>
    </row>
    <row r="918" spans="8:9">
      <c r="H918" s="1"/>
      <c r="I918" s="1"/>
    </row>
    <row r="919" spans="8:9">
      <c r="H919" s="1"/>
      <c r="I919" s="1"/>
    </row>
    <row r="920" spans="8:9">
      <c r="H920" s="1"/>
      <c r="I920" s="1"/>
    </row>
    <row r="921" spans="8:9">
      <c r="H921" s="1"/>
      <c r="I921" s="1"/>
    </row>
    <row r="922" spans="8:9">
      <c r="H922" s="1"/>
      <c r="I922" s="1"/>
    </row>
    <row r="923" spans="8:9">
      <c r="H923" s="1"/>
      <c r="I923" s="1"/>
    </row>
    <row r="924" spans="8:9">
      <c r="H924" s="1"/>
      <c r="I924" s="1"/>
    </row>
    <row r="925" spans="8:9">
      <c r="H925" s="1"/>
      <c r="I925" s="1"/>
    </row>
    <row r="926" spans="8:9">
      <c r="H926" s="1"/>
      <c r="I926" s="1"/>
    </row>
    <row r="927" spans="8:9">
      <c r="H927" s="1"/>
      <c r="I927" s="1"/>
    </row>
    <row r="928" spans="8:9">
      <c r="H928" s="1"/>
      <c r="I928" s="1"/>
    </row>
    <row r="929" spans="8:9">
      <c r="H929" s="1"/>
      <c r="I929" s="1"/>
    </row>
    <row r="930" spans="8:9">
      <c r="H930" s="1"/>
      <c r="I930" s="1"/>
    </row>
    <row r="931" spans="8:9">
      <c r="H931" s="1"/>
      <c r="I931" s="1"/>
    </row>
    <row r="932" spans="8:9">
      <c r="H932" s="1"/>
      <c r="I932" s="1"/>
    </row>
    <row r="933" spans="8:9">
      <c r="H933" s="1"/>
      <c r="I933" s="1"/>
    </row>
    <row r="934" spans="8:9">
      <c r="H934" s="1"/>
      <c r="I934" s="1"/>
    </row>
    <row r="935" spans="8:9">
      <c r="H935" s="1"/>
      <c r="I935" s="1"/>
    </row>
    <row r="936" spans="8:9">
      <c r="H936" s="1"/>
      <c r="I936" s="1"/>
    </row>
    <row r="937" spans="8:9">
      <c r="H937" s="1"/>
      <c r="I937" s="1"/>
    </row>
    <row r="938" spans="8:9">
      <c r="H938" s="1"/>
      <c r="I938" s="1"/>
    </row>
    <row r="939" spans="8:9">
      <c r="H939" s="1"/>
      <c r="I939" s="1"/>
    </row>
    <row r="940" spans="8:9">
      <c r="H940" s="1"/>
      <c r="I940" s="1"/>
    </row>
    <row r="941" spans="8:9">
      <c r="H941" s="1"/>
      <c r="I941" s="1"/>
    </row>
    <row r="942" spans="8:9">
      <c r="H942" s="1"/>
      <c r="I942" s="1"/>
    </row>
    <row r="943" spans="8:9">
      <c r="H943" s="1"/>
      <c r="I943" s="1"/>
    </row>
    <row r="944" spans="8:9">
      <c r="H944" s="1"/>
      <c r="I944" s="1"/>
    </row>
    <row r="945" spans="8:9">
      <c r="H945" s="1"/>
      <c r="I945" s="1"/>
    </row>
    <row r="946" spans="8:9">
      <c r="H946" s="1"/>
      <c r="I946" s="1"/>
    </row>
    <row r="947" spans="8:9">
      <c r="H947" s="1"/>
      <c r="I947" s="1"/>
    </row>
    <row r="948" spans="8:9">
      <c r="H948" s="1"/>
      <c r="I948" s="1"/>
    </row>
    <row r="949" spans="8:9">
      <c r="H949" s="1"/>
      <c r="I949" s="1"/>
    </row>
    <row r="950" spans="8:9">
      <c r="H950" s="1"/>
      <c r="I950" s="1"/>
    </row>
    <row r="951" spans="8:9">
      <c r="H951" s="1"/>
      <c r="I951" s="1"/>
    </row>
    <row r="952" spans="8:9">
      <c r="H952" s="1"/>
      <c r="I952" s="1"/>
    </row>
    <row r="953" spans="8:9">
      <c r="H953" s="1"/>
      <c r="I953" s="1"/>
    </row>
    <row r="954" spans="8:9">
      <c r="H954" s="1"/>
      <c r="I954" s="1"/>
    </row>
    <row r="955" spans="8:9">
      <c r="H955" s="1"/>
      <c r="I955" s="1"/>
    </row>
    <row r="956" spans="8:9">
      <c r="H956" s="1"/>
      <c r="I956" s="1"/>
    </row>
    <row r="957" spans="8:9">
      <c r="H957" s="1"/>
      <c r="I957" s="1"/>
    </row>
    <row r="958" spans="8:9">
      <c r="H958" s="1"/>
      <c r="I958" s="1"/>
    </row>
    <row r="959" spans="8:9">
      <c r="H959" s="1"/>
      <c r="I959" s="1"/>
    </row>
    <row r="960" spans="8:9">
      <c r="H960" s="1"/>
      <c r="I960" s="1"/>
    </row>
    <row r="961" spans="8:9">
      <c r="H961" s="1"/>
      <c r="I961" s="1"/>
    </row>
    <row r="962" spans="8:9">
      <c r="H962" s="1"/>
      <c r="I962" s="1"/>
    </row>
    <row r="963" spans="8:9">
      <c r="H963" s="1"/>
      <c r="I963" s="1"/>
    </row>
    <row r="964" spans="8:9">
      <c r="H964" s="1"/>
      <c r="I964" s="1"/>
    </row>
    <row r="965" spans="8:9">
      <c r="H965" s="1"/>
      <c r="I965" s="1"/>
    </row>
    <row r="966" spans="8:9">
      <c r="H966" s="1"/>
      <c r="I966" s="1"/>
    </row>
    <row r="967" spans="8:9">
      <c r="H967" s="1"/>
      <c r="I967" s="1"/>
    </row>
    <row r="968" spans="8:9">
      <c r="H968" s="1"/>
      <c r="I968" s="1"/>
    </row>
    <row r="969" spans="8:9">
      <c r="H969" s="1"/>
      <c r="I969" s="1"/>
    </row>
    <row r="970" spans="8:9">
      <c r="H970" s="1"/>
      <c r="I970" s="1"/>
    </row>
    <row r="971" spans="8:9">
      <c r="H971" s="1"/>
      <c r="I971" s="1"/>
    </row>
    <row r="972" spans="8:9">
      <c r="H972" s="1"/>
      <c r="I972" s="1"/>
    </row>
    <row r="973" spans="8:9">
      <c r="H973" s="1"/>
      <c r="I973" s="1"/>
    </row>
    <row r="974" spans="8:9">
      <c r="H974" s="1"/>
      <c r="I974" s="1"/>
    </row>
    <row r="975" spans="8:9">
      <c r="H975" s="1"/>
      <c r="I975" s="1"/>
    </row>
    <row r="976" spans="8:9">
      <c r="H976" s="1"/>
      <c r="I976" s="1"/>
    </row>
    <row r="977" spans="8:9">
      <c r="H977" s="1"/>
      <c r="I977" s="1"/>
    </row>
    <row r="978" spans="8:9">
      <c r="H978" s="1"/>
      <c r="I978" s="1"/>
    </row>
    <row r="979" spans="8:9">
      <c r="H979" s="1"/>
      <c r="I979" s="1"/>
    </row>
    <row r="980" spans="8:9">
      <c r="H980" s="1"/>
      <c r="I980" s="1"/>
    </row>
    <row r="981" spans="8:9">
      <c r="H981" s="1"/>
      <c r="I981" s="1"/>
    </row>
    <row r="982" spans="8:9">
      <c r="H982" s="1"/>
      <c r="I982" s="1"/>
    </row>
    <row r="983" spans="8:9">
      <c r="H983" s="1"/>
      <c r="I983" s="1"/>
    </row>
    <row r="984" spans="8:9">
      <c r="H984" s="1"/>
      <c r="I984" s="1"/>
    </row>
    <row r="985" spans="8:9">
      <c r="H985" s="1"/>
      <c r="I985" s="1"/>
    </row>
    <row r="986" spans="8:9">
      <c r="H986" s="1"/>
      <c r="I986" s="1"/>
    </row>
    <row r="987" spans="8:9">
      <c r="H987" s="1"/>
      <c r="I987" s="1"/>
    </row>
    <row r="988" spans="8:9">
      <c r="H988" s="1"/>
      <c r="I988" s="1"/>
    </row>
    <row r="989" spans="8:9">
      <c r="H989" s="1"/>
      <c r="I989" s="1"/>
    </row>
    <row r="990" spans="8:9">
      <c r="H990" s="1"/>
      <c r="I990" s="1"/>
    </row>
    <row r="991" spans="8:9">
      <c r="H991" s="1"/>
      <c r="I991" s="1"/>
    </row>
    <row r="992" spans="8:9">
      <c r="H992" s="1"/>
      <c r="I992" s="1"/>
    </row>
    <row r="993" spans="8:9">
      <c r="H993" s="1"/>
      <c r="I993" s="1"/>
    </row>
    <row r="994" spans="8:9">
      <c r="H994" s="1"/>
      <c r="I994" s="1"/>
    </row>
    <row r="995" spans="8:9">
      <c r="H995" s="1"/>
      <c r="I995" s="1"/>
    </row>
    <row r="996" spans="8:9">
      <c r="H996" s="1"/>
      <c r="I996" s="1"/>
    </row>
    <row r="997" spans="8:9">
      <c r="H997" s="1"/>
      <c r="I997" s="1"/>
    </row>
    <row r="998" spans="8:9">
      <c r="H998" s="1"/>
      <c r="I998" s="1"/>
    </row>
    <row r="999" spans="8:9">
      <c r="H999" s="1"/>
      <c r="I999" s="1"/>
    </row>
    <row r="1000" spans="8:9">
      <c r="H1000" s="1"/>
      <c r="I1000" s="1"/>
    </row>
    <row r="1001" spans="8:9">
      <c r="H1001" s="1"/>
      <c r="I1001" s="1"/>
    </row>
    <row r="1002" spans="8:9">
      <c r="H1002" s="1"/>
      <c r="I1002" s="1"/>
    </row>
    <row r="1003" spans="8:9">
      <c r="H1003" s="1"/>
      <c r="I1003" s="1"/>
    </row>
    <row r="1004" spans="8:9">
      <c r="H1004" s="1"/>
      <c r="I1004" s="1"/>
    </row>
    <row r="1005" spans="8:9">
      <c r="H1005" s="1"/>
      <c r="I1005" s="1"/>
    </row>
    <row r="1006" spans="8:9">
      <c r="H1006" s="1"/>
      <c r="I1006" s="1"/>
    </row>
    <row r="1007" spans="8:9">
      <c r="H1007" s="1"/>
      <c r="I1007" s="1"/>
    </row>
    <row r="1008" spans="8:9">
      <c r="H1008" s="1"/>
      <c r="I1008" s="1"/>
    </row>
    <row r="1009" spans="8:9">
      <c r="H1009" s="1"/>
      <c r="I1009" s="1"/>
    </row>
    <row r="1010" spans="8:9">
      <c r="H1010" s="1"/>
      <c r="I1010" s="1"/>
    </row>
    <row r="1011" spans="8:9">
      <c r="H1011" s="1"/>
      <c r="I1011" s="1"/>
    </row>
    <row r="1012" spans="8:9">
      <c r="H1012" s="1"/>
      <c r="I1012" s="1"/>
    </row>
    <row r="1013" spans="8:9">
      <c r="H1013" s="1"/>
      <c r="I1013" s="1"/>
    </row>
    <row r="1014" spans="8:9">
      <c r="H1014" s="1"/>
      <c r="I1014" s="1"/>
    </row>
    <row r="1015" spans="8:9">
      <c r="H1015" s="1"/>
      <c r="I1015" s="1"/>
    </row>
    <row r="1016" spans="8:9">
      <c r="H1016" s="1"/>
      <c r="I1016" s="1"/>
    </row>
    <row r="1017" spans="8:9">
      <c r="H1017" s="1"/>
      <c r="I1017" s="1"/>
    </row>
    <row r="1018" spans="8:9">
      <c r="H1018" s="1"/>
      <c r="I1018" s="1"/>
    </row>
    <row r="1019" spans="8:9">
      <c r="H1019" s="1"/>
      <c r="I1019" s="1"/>
    </row>
    <row r="1020" spans="8:9">
      <c r="H1020" s="1"/>
      <c r="I1020" s="1"/>
    </row>
    <row r="1021" spans="8:9">
      <c r="H1021" s="1"/>
      <c r="I1021" s="1"/>
    </row>
    <row r="1022" spans="8:9">
      <c r="H1022" s="1"/>
      <c r="I1022" s="1"/>
    </row>
    <row r="1023" spans="8:9">
      <c r="H1023" s="1"/>
      <c r="I1023" s="1"/>
    </row>
    <row r="1024" spans="8:9">
      <c r="H1024" s="1"/>
      <c r="I1024" s="1"/>
    </row>
    <row r="1025" spans="8:9">
      <c r="H1025" s="1"/>
      <c r="I1025" s="1"/>
    </row>
    <row r="1026" spans="8:9">
      <c r="H1026" s="1"/>
      <c r="I1026" s="1"/>
    </row>
    <row r="1027" spans="8:9">
      <c r="H1027" s="1"/>
      <c r="I1027" s="1"/>
    </row>
    <row r="1028" spans="8:9">
      <c r="H1028" s="1"/>
      <c r="I1028" s="1"/>
    </row>
    <row r="1029" spans="8:9">
      <c r="H1029" s="1"/>
      <c r="I1029" s="1"/>
    </row>
    <row r="1030" spans="8:9">
      <c r="H1030" s="1"/>
      <c r="I1030" s="1"/>
    </row>
    <row r="1031" spans="8:9">
      <c r="H1031" s="1"/>
      <c r="I1031" s="1"/>
    </row>
    <row r="1032" spans="8:9">
      <c r="H1032" s="1"/>
      <c r="I1032" s="1"/>
    </row>
    <row r="1033" spans="8:9">
      <c r="H1033" s="1"/>
      <c r="I1033" s="1"/>
    </row>
    <row r="1034" spans="8:9">
      <c r="H1034" s="1"/>
      <c r="I1034" s="1"/>
    </row>
    <row r="1035" spans="8:9">
      <c r="H1035" s="1"/>
      <c r="I1035" s="1"/>
    </row>
    <row r="1036" spans="8:9">
      <c r="H1036" s="1"/>
      <c r="I1036" s="1"/>
    </row>
    <row r="1037" spans="8:9">
      <c r="H1037" s="1"/>
      <c r="I1037" s="1"/>
    </row>
    <row r="1038" spans="8:9">
      <c r="H1038" s="1"/>
      <c r="I1038" s="1"/>
    </row>
    <row r="1039" spans="8:9">
      <c r="H1039" s="1"/>
      <c r="I1039" s="1"/>
    </row>
    <row r="1040" spans="8:9">
      <c r="H1040" s="1"/>
      <c r="I1040" s="1"/>
    </row>
    <row r="1041" spans="8:9">
      <c r="H1041" s="1"/>
      <c r="I1041" s="1"/>
    </row>
    <row r="1042" spans="8:9">
      <c r="H1042" s="1"/>
      <c r="I1042" s="1"/>
    </row>
    <row r="1043" spans="8:9">
      <c r="H1043" s="1"/>
      <c r="I1043" s="1"/>
    </row>
    <row r="1044" spans="8:9">
      <c r="H1044" s="1"/>
      <c r="I1044" s="1"/>
    </row>
    <row r="1045" spans="8:9">
      <c r="H1045" s="1"/>
      <c r="I1045" s="1"/>
    </row>
    <row r="1046" spans="8:9">
      <c r="H1046" s="1"/>
      <c r="I1046" s="1"/>
    </row>
    <row r="1047" spans="8:9">
      <c r="H1047" s="1"/>
      <c r="I1047" s="1"/>
    </row>
    <row r="1048" spans="8:9">
      <c r="H1048" s="1"/>
      <c r="I1048" s="1"/>
    </row>
    <row r="1049" spans="8:9">
      <c r="H1049" s="1"/>
      <c r="I1049" s="1"/>
    </row>
    <row r="1050" spans="8:9">
      <c r="H1050" s="1"/>
      <c r="I1050" s="1"/>
    </row>
    <row r="1051" spans="8:9">
      <c r="H1051" s="1"/>
      <c r="I1051" s="1"/>
    </row>
    <row r="1052" spans="8:9">
      <c r="H1052" s="1"/>
      <c r="I1052" s="1"/>
    </row>
    <row r="1053" spans="8:9">
      <c r="H1053" s="1"/>
      <c r="I1053" s="1"/>
    </row>
    <row r="1054" spans="8:9">
      <c r="H1054" s="1"/>
      <c r="I1054" s="1"/>
    </row>
    <row r="1055" spans="8:9">
      <c r="H1055" s="1"/>
      <c r="I1055" s="1"/>
    </row>
    <row r="1056" spans="8:9">
      <c r="H1056" s="1"/>
      <c r="I1056" s="1"/>
    </row>
    <row r="1057" spans="8:9">
      <c r="H1057" s="1"/>
      <c r="I1057" s="1"/>
    </row>
    <row r="1058" spans="8:9">
      <c r="H1058" s="1"/>
      <c r="I1058" s="1"/>
    </row>
    <row r="1059" spans="8:9">
      <c r="H1059" s="1"/>
      <c r="I1059" s="1"/>
    </row>
    <row r="1060" spans="8:9">
      <c r="H1060" s="1"/>
      <c r="I1060" s="1"/>
    </row>
    <row r="1061" spans="8:9">
      <c r="H1061" s="1"/>
      <c r="I1061" s="1"/>
    </row>
    <row r="1062" spans="8:9">
      <c r="H1062" s="1"/>
      <c r="I1062" s="1"/>
    </row>
    <row r="1063" spans="8:9">
      <c r="H1063" s="1"/>
      <c r="I1063" s="1"/>
    </row>
    <row r="1064" spans="8:9">
      <c r="H1064" s="1"/>
      <c r="I1064" s="1"/>
    </row>
    <row r="1065" spans="8:9">
      <c r="H1065" s="1"/>
      <c r="I1065" s="1"/>
    </row>
    <row r="1066" spans="8:9">
      <c r="H1066" s="1"/>
      <c r="I1066" s="1"/>
    </row>
    <row r="1067" spans="8:9">
      <c r="H1067" s="1"/>
      <c r="I1067" s="1"/>
    </row>
    <row r="1068" spans="8:9">
      <c r="H1068" s="1"/>
      <c r="I1068" s="1"/>
    </row>
    <row r="1069" spans="8:9">
      <c r="H1069" s="1"/>
      <c r="I1069" s="1"/>
    </row>
    <row r="1070" spans="8:9">
      <c r="H1070" s="1"/>
      <c r="I1070" s="1"/>
    </row>
    <row r="1071" spans="8:9">
      <c r="H1071" s="1"/>
      <c r="I1071" s="1"/>
    </row>
    <row r="1072" spans="8:9">
      <c r="H1072" s="1"/>
      <c r="I1072" s="1"/>
    </row>
    <row r="1073" spans="8:9">
      <c r="H1073" s="1"/>
      <c r="I1073" s="1"/>
    </row>
    <row r="1074" spans="8:9">
      <c r="H1074" s="1"/>
      <c r="I1074" s="1"/>
    </row>
    <row r="1075" spans="8:9">
      <c r="H1075" s="1"/>
      <c r="I1075" s="1"/>
    </row>
    <row r="1076" spans="8:9">
      <c r="H1076" s="1"/>
      <c r="I1076" s="1"/>
    </row>
    <row r="1077" spans="8:9">
      <c r="H1077" s="1"/>
      <c r="I1077" s="1"/>
    </row>
    <row r="1078" spans="8:9">
      <c r="H1078" s="1"/>
      <c r="I1078" s="1"/>
    </row>
    <row r="1079" spans="8:9">
      <c r="H1079" s="1"/>
      <c r="I1079" s="1"/>
    </row>
    <row r="1080" spans="8:9">
      <c r="H1080" s="1"/>
      <c r="I1080" s="1"/>
    </row>
    <row r="1081" spans="8:9">
      <c r="H1081" s="1"/>
      <c r="I1081" s="1"/>
    </row>
    <row r="1082" spans="8:9">
      <c r="H1082" s="1"/>
      <c r="I1082" s="1"/>
    </row>
    <row r="1083" spans="8:9">
      <c r="H1083" s="1"/>
      <c r="I1083" s="1"/>
    </row>
    <row r="1084" spans="8:9">
      <c r="H1084" s="1"/>
      <c r="I1084" s="1"/>
    </row>
    <row r="1085" spans="8:9">
      <c r="H1085" s="1"/>
      <c r="I1085" s="1"/>
    </row>
    <row r="1086" spans="8:9">
      <c r="H1086" s="1"/>
      <c r="I1086" s="1"/>
    </row>
    <row r="1087" spans="8:9">
      <c r="H1087" s="1"/>
      <c r="I1087" s="1"/>
    </row>
    <row r="1088" spans="8:9">
      <c r="H1088" s="1"/>
      <c r="I1088" s="1"/>
    </row>
    <row r="1089" spans="8:9">
      <c r="H1089" s="1"/>
      <c r="I1089" s="1"/>
    </row>
    <row r="1090" spans="8:9">
      <c r="H1090" s="1"/>
      <c r="I1090" s="1"/>
    </row>
    <row r="1091" spans="8:9">
      <c r="H1091" s="1"/>
      <c r="I1091" s="1"/>
    </row>
    <row r="1092" spans="8:9">
      <c r="H1092" s="1"/>
      <c r="I1092" s="1"/>
    </row>
    <row r="1093" spans="8:9">
      <c r="H1093" s="1"/>
      <c r="I1093" s="1"/>
    </row>
    <row r="1094" spans="8:9">
      <c r="H1094" s="1"/>
      <c r="I1094" s="1"/>
    </row>
    <row r="1095" spans="8:9">
      <c r="H1095" s="1"/>
      <c r="I1095" s="1"/>
    </row>
    <row r="1096" spans="8:9">
      <c r="H1096" s="1"/>
      <c r="I1096" s="1"/>
    </row>
    <row r="1097" spans="8:9">
      <c r="H1097" s="1"/>
      <c r="I1097" s="1"/>
    </row>
    <row r="1098" spans="8:9">
      <c r="H1098" s="1"/>
      <c r="I1098" s="1"/>
    </row>
    <row r="1099" spans="8:9">
      <c r="H1099" s="1"/>
      <c r="I1099" s="1"/>
    </row>
    <row r="1100" spans="8:9">
      <c r="H1100" s="1"/>
      <c r="I1100" s="1"/>
    </row>
    <row r="1101" spans="8:9">
      <c r="H1101" s="1"/>
      <c r="I1101" s="1"/>
    </row>
    <row r="1102" spans="8:9">
      <c r="H1102" s="1"/>
      <c r="I1102" s="1"/>
    </row>
    <row r="1103" spans="8:9">
      <c r="H1103" s="1"/>
      <c r="I1103" s="1"/>
    </row>
    <row r="1104" spans="8:9">
      <c r="H1104" s="1"/>
      <c r="I1104" s="1"/>
    </row>
    <row r="1105" spans="8:9">
      <c r="H1105" s="1"/>
      <c r="I1105" s="1"/>
    </row>
    <row r="1106" spans="8:9">
      <c r="H1106" s="1"/>
      <c r="I1106" s="1"/>
    </row>
    <row r="1107" spans="8:9">
      <c r="H1107" s="1"/>
      <c r="I1107" s="1"/>
    </row>
    <row r="1108" spans="8:9">
      <c r="H1108" s="1"/>
      <c r="I1108" s="1"/>
    </row>
    <row r="1109" spans="8:9">
      <c r="H1109" s="1"/>
      <c r="I1109" s="1"/>
    </row>
    <row r="1110" spans="8:9">
      <c r="H1110" s="1"/>
      <c r="I1110" s="1"/>
    </row>
    <row r="1111" spans="8:9">
      <c r="H1111" s="1"/>
      <c r="I1111" s="1"/>
    </row>
    <row r="1112" spans="8:9">
      <c r="H1112" s="1"/>
      <c r="I1112" s="1"/>
    </row>
    <row r="1113" spans="8:9">
      <c r="H1113" s="1"/>
      <c r="I1113" s="1"/>
    </row>
    <row r="1114" spans="8:9">
      <c r="H1114" s="1"/>
      <c r="I1114" s="1"/>
    </row>
    <row r="1115" spans="8:9">
      <c r="H1115" s="1"/>
      <c r="I1115" s="1"/>
    </row>
    <row r="1116" spans="8:9">
      <c r="H1116" s="1"/>
      <c r="I1116" s="1"/>
    </row>
    <row r="1117" spans="8:9">
      <c r="H1117" s="1"/>
      <c r="I1117" s="1"/>
    </row>
    <row r="1118" spans="8:9">
      <c r="H1118" s="1"/>
      <c r="I1118" s="1"/>
    </row>
    <row r="1119" spans="8:9">
      <c r="H1119" s="1"/>
      <c r="I1119" s="1"/>
    </row>
    <row r="1120" spans="8:9">
      <c r="H1120" s="1"/>
      <c r="I1120" s="1"/>
    </row>
    <row r="1121" spans="8:9">
      <c r="H1121" s="1"/>
      <c r="I1121" s="1"/>
    </row>
    <row r="1122" spans="8:9">
      <c r="H1122" s="1"/>
      <c r="I1122" s="1"/>
    </row>
    <row r="1123" spans="8:9">
      <c r="H1123" s="1"/>
      <c r="I1123" s="1"/>
    </row>
    <row r="1124" spans="8:9">
      <c r="H1124" s="1"/>
      <c r="I1124" s="1"/>
    </row>
    <row r="1125" spans="8:9">
      <c r="H1125" s="1"/>
      <c r="I1125" s="1"/>
    </row>
    <row r="1126" spans="8:9">
      <c r="H1126" s="1"/>
      <c r="I1126" s="1"/>
    </row>
    <row r="1127" spans="8:9">
      <c r="H1127" s="1"/>
      <c r="I1127" s="1"/>
    </row>
    <row r="1128" spans="8:9">
      <c r="H1128" s="1"/>
      <c r="I1128" s="1"/>
    </row>
    <row r="1129" spans="8:9">
      <c r="H1129" s="1"/>
      <c r="I1129" s="1"/>
    </row>
    <row r="1130" spans="8:9">
      <c r="H1130" s="1"/>
      <c r="I1130" s="1"/>
    </row>
    <row r="1131" spans="8:9">
      <c r="H1131" s="1"/>
      <c r="I1131" s="1"/>
    </row>
    <row r="1132" spans="8:9">
      <c r="H1132" s="1"/>
      <c r="I1132" s="1"/>
    </row>
    <row r="1133" spans="8:9">
      <c r="H1133" s="1"/>
      <c r="I1133" s="1"/>
    </row>
    <row r="1134" spans="8:9">
      <c r="H1134" s="1"/>
      <c r="I1134" s="1"/>
    </row>
    <row r="1135" spans="8:9">
      <c r="H1135" s="1"/>
      <c r="I1135" s="1"/>
    </row>
    <row r="1136" spans="8:9">
      <c r="H1136" s="1"/>
      <c r="I1136" s="1"/>
    </row>
    <row r="1137" spans="8:9">
      <c r="H1137" s="1"/>
      <c r="I1137" s="1"/>
    </row>
    <row r="1138" spans="8:9">
      <c r="H1138" s="1"/>
      <c r="I1138" s="1"/>
    </row>
    <row r="1139" spans="8:9">
      <c r="H1139" s="1"/>
      <c r="I1139" s="1"/>
    </row>
    <row r="1140" spans="8:9">
      <c r="H1140" s="1"/>
      <c r="I1140" s="1"/>
    </row>
    <row r="1141" spans="8:9">
      <c r="H1141" s="1"/>
      <c r="I1141" s="1"/>
    </row>
    <row r="1142" spans="8:9">
      <c r="H1142" s="1"/>
      <c r="I1142" s="1"/>
    </row>
    <row r="1143" spans="8:9">
      <c r="H1143" s="1"/>
      <c r="I1143" s="1"/>
    </row>
    <row r="1144" spans="8:9">
      <c r="H1144" s="1"/>
      <c r="I1144" s="1"/>
    </row>
    <row r="1145" spans="8:9">
      <c r="H1145" s="1"/>
      <c r="I1145" s="1"/>
    </row>
    <row r="1146" spans="8:9">
      <c r="H1146" s="1"/>
      <c r="I1146" s="1"/>
    </row>
    <row r="1147" spans="8:9">
      <c r="H1147" s="1"/>
      <c r="I1147" s="1"/>
    </row>
    <row r="1148" spans="8:9">
      <c r="H1148" s="1"/>
      <c r="I1148" s="1"/>
    </row>
    <row r="1149" spans="8:9">
      <c r="H1149" s="1"/>
      <c r="I1149" s="1"/>
    </row>
    <row r="1150" spans="8:9">
      <c r="H1150" s="1"/>
      <c r="I1150" s="1"/>
    </row>
    <row r="1151" spans="8:9">
      <c r="H1151" s="1"/>
      <c r="I1151" s="1"/>
    </row>
    <row r="1152" spans="8:9">
      <c r="H1152" s="1"/>
      <c r="I1152" s="1"/>
    </row>
    <row r="1153" spans="8:9">
      <c r="H1153" s="1"/>
      <c r="I1153" s="1"/>
    </row>
    <row r="1154" spans="8:9">
      <c r="H1154" s="1"/>
      <c r="I1154" s="1"/>
    </row>
    <row r="1155" spans="8:9">
      <c r="H1155" s="1"/>
      <c r="I1155" s="1"/>
    </row>
    <row r="1156" spans="8:9">
      <c r="H1156" s="1"/>
      <c r="I1156" s="1"/>
    </row>
    <row r="1157" spans="8:9">
      <c r="H1157" s="1"/>
      <c r="I1157" s="1"/>
    </row>
    <row r="1158" spans="8:9">
      <c r="H1158" s="1"/>
      <c r="I1158" s="1"/>
    </row>
    <row r="1159" spans="8:9">
      <c r="H1159" s="1"/>
      <c r="I1159" s="1"/>
    </row>
    <row r="1160" spans="8:9">
      <c r="H1160" s="1"/>
      <c r="I1160" s="1"/>
    </row>
    <row r="1161" spans="8:9">
      <c r="H1161" s="1"/>
      <c r="I1161" s="1"/>
    </row>
    <row r="1162" spans="8:9">
      <c r="H1162" s="1"/>
      <c r="I1162" s="1"/>
    </row>
    <row r="1163" spans="8:9">
      <c r="H1163" s="1"/>
      <c r="I1163" s="1"/>
    </row>
    <row r="1164" spans="8:9">
      <c r="H1164" s="1"/>
      <c r="I1164" s="1"/>
    </row>
    <row r="1165" spans="8:9">
      <c r="H1165" s="1"/>
      <c r="I1165" s="1"/>
    </row>
    <row r="1166" spans="8:9">
      <c r="H1166" s="1"/>
      <c r="I1166" s="1"/>
    </row>
    <row r="1167" spans="8:9">
      <c r="H1167" s="1"/>
      <c r="I1167" s="1"/>
    </row>
    <row r="1168" spans="8:9">
      <c r="H1168" s="1"/>
      <c r="I1168" s="1"/>
    </row>
    <row r="1169" spans="8:9">
      <c r="H1169" s="1"/>
      <c r="I1169" s="1"/>
    </row>
    <row r="1170" spans="8:9">
      <c r="H1170" s="1"/>
      <c r="I1170" s="1"/>
    </row>
    <row r="1171" spans="8:9">
      <c r="H1171" s="1"/>
      <c r="I1171" s="1"/>
    </row>
    <row r="1172" spans="8:9">
      <c r="H1172" s="1"/>
      <c r="I1172" s="1"/>
    </row>
    <row r="1173" spans="8:9">
      <c r="H1173" s="1"/>
      <c r="I1173" s="1"/>
    </row>
    <row r="1174" spans="8:9">
      <c r="H1174" s="1"/>
      <c r="I1174" s="1"/>
    </row>
    <row r="1175" spans="8:9">
      <c r="H1175" s="1"/>
      <c r="I1175" s="1"/>
    </row>
    <row r="1176" spans="8:9">
      <c r="H1176" s="1"/>
      <c r="I1176" s="1"/>
    </row>
    <row r="1177" spans="8:9">
      <c r="H1177" s="1"/>
      <c r="I1177" s="1"/>
    </row>
    <row r="1178" spans="8:9">
      <c r="H1178" s="1"/>
      <c r="I1178" s="1"/>
    </row>
    <row r="1179" spans="8:9">
      <c r="H1179" s="1"/>
      <c r="I1179" s="1"/>
    </row>
    <row r="1180" spans="8:9">
      <c r="H1180" s="1"/>
      <c r="I1180" s="1"/>
    </row>
    <row r="1181" spans="8:9">
      <c r="H1181" s="1"/>
      <c r="I1181" s="1"/>
    </row>
    <row r="1182" spans="8:9">
      <c r="H1182" s="1"/>
      <c r="I1182" s="1"/>
    </row>
    <row r="1183" spans="8:9">
      <c r="H1183" s="1"/>
      <c r="I1183" s="1"/>
    </row>
    <row r="1184" spans="8:9">
      <c r="H1184" s="1"/>
      <c r="I1184" s="1"/>
    </row>
    <row r="1185" spans="8:9">
      <c r="H1185" s="1"/>
      <c r="I1185" s="1"/>
    </row>
    <row r="1186" spans="8:9">
      <c r="H1186" s="1"/>
      <c r="I1186" s="1"/>
    </row>
    <row r="1187" spans="8:9">
      <c r="H1187" s="1"/>
      <c r="I1187" s="1"/>
    </row>
    <row r="1188" spans="8:9">
      <c r="H1188" s="1"/>
      <c r="I1188" s="1"/>
    </row>
    <row r="1189" spans="8:9">
      <c r="H1189" s="1"/>
      <c r="I1189" s="1"/>
    </row>
    <row r="1190" spans="8:9">
      <c r="H1190" s="1"/>
      <c r="I1190" s="1"/>
    </row>
    <row r="1191" spans="8:9">
      <c r="H1191" s="1"/>
      <c r="I1191" s="1"/>
    </row>
    <row r="1192" spans="8:9">
      <c r="H1192" s="1"/>
      <c r="I1192" s="1"/>
    </row>
    <row r="1193" spans="8:9">
      <c r="H1193" s="1"/>
      <c r="I1193" s="1"/>
    </row>
    <row r="1194" spans="8:9">
      <c r="H1194" s="1"/>
      <c r="I1194" s="1"/>
    </row>
    <row r="1195" spans="8:9">
      <c r="H1195" s="1"/>
      <c r="I1195" s="1"/>
    </row>
    <row r="1196" spans="8:9">
      <c r="H1196" s="1"/>
      <c r="I1196" s="1"/>
    </row>
    <row r="1197" spans="8:9">
      <c r="H1197" s="1"/>
      <c r="I1197" s="1"/>
    </row>
    <row r="1198" spans="8:9">
      <c r="H1198" s="1"/>
      <c r="I1198" s="1"/>
    </row>
  </sheetData>
  <mergeCells count="1">
    <mergeCell ref="H18:K18"/>
  </mergeCells>
  <phoneticPr fontId="0" type="noConversion"/>
  <conditionalFormatting sqref="C26">
    <cfRule type="cellIs" dxfId="5"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2025-07-31T16:26:03Z</dcterms:modified>
</cp:coreProperties>
</file>