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C598009-B82D-4D71-91F4-177CCA03E4FC}"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93" i="6"/>
  <c r="E15" i="4"/>
  <c r="L144" i="6"/>
  <c r="M144" i="6" s="1"/>
  <c r="I88" i="3"/>
  <c r="I87" i="3"/>
  <c r="C4" i="2"/>
  <c r="M96" i="6" l="1"/>
  <c r="M87" i="6"/>
  <c r="M84" i="6"/>
  <c r="AE136" i="1" l="1"/>
  <c r="AT76" i="5"/>
  <c r="AT75" i="5"/>
  <c r="AT74" i="5"/>
  <c r="AT73" i="5"/>
  <c r="AT72" i="5"/>
  <c r="AT71" i="5"/>
  <c r="AT70" i="5"/>
  <c r="AT69" i="5"/>
  <c r="AT68" i="5"/>
  <c r="AT67" i="5"/>
  <c r="AT66" i="5"/>
  <c r="AT65" i="5"/>
  <c r="AT64" i="5"/>
  <c r="AT63" i="5"/>
  <c r="AT62" i="5"/>
  <c r="AT61" i="5"/>
  <c r="AT60" i="5"/>
  <c r="AH4" i="9" l="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AO4" i="8"/>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H29" i="9" l="1"/>
  <c r="AO29" i="8" s="1"/>
  <c r="F4" i="2"/>
  <c r="AP4" i="1" s="1"/>
  <c r="AH30" i="9"/>
  <c r="AO30" i="8"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G4" i="2"/>
  <c r="Z4" i="2" s="1"/>
  <c r="AA5"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C4" i="8" l="1"/>
  <c r="AH31" i="9"/>
  <c r="AO31" i="8" s="1"/>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B5" i="8"/>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E17" i="8" l="1"/>
  <c r="AH32" i="9"/>
  <c r="AO32"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E18" i="8" l="1"/>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AO53" i="8" s="1"/>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AO54" i="8" s="1"/>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AO55" i="8" s="1"/>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AO56" i="8" s="1"/>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AO57" i="8" s="1"/>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AO58" i="8" s="1"/>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E64" i="8" l="1"/>
  <c r="AH79" i="9"/>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E65" i="8" l="1"/>
  <c r="AH80" i="9"/>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E66" i="8" l="1"/>
  <c r="AH81" i="9"/>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CG64"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E67" i="8" l="1"/>
  <c r="AH82" i="9"/>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CG65"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M65" i="2"/>
  <c r="E68" i="8" l="1"/>
  <c r="AH83" i="9"/>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CG66"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M66" i="2"/>
  <c r="P67" i="2"/>
  <c r="E69" i="8" l="1"/>
  <c r="AH84" i="9"/>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G67" i="8"/>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M67" i="2"/>
  <c r="E70" i="8" l="1"/>
  <c r="AH85" i="9"/>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CG68"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CG69"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M69"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G70" i="8"/>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M70"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P64" i="8" s="1"/>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P65" i="8"/>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D64" i="8"/>
  <c r="G64" i="1" s="1"/>
  <c r="N64" i="8" s="1"/>
  <c r="V70" i="2"/>
  <c r="CQ65" i="8"/>
  <c r="DD65" i="8" s="1"/>
  <c r="G65" i="1" s="1"/>
  <c r="N65" i="8" s="1"/>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P66" i="8"/>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D66" i="8"/>
  <c r="G66" i="1" s="1"/>
  <c r="N66" i="8" s="1"/>
  <c r="V72" i="2"/>
  <c r="P68" i="8"/>
  <c r="CV67" i="8"/>
  <c r="CW67" i="8" s="1"/>
  <c r="P67" i="8"/>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D67" i="8"/>
  <c r="G67" i="1" s="1"/>
  <c r="N67" i="8" s="1"/>
  <c r="P69" i="8"/>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DD68" i="8" s="1"/>
  <c r="G68" i="1" s="1"/>
  <c r="N68" i="8" s="1"/>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D69" i="8" s="1"/>
  <c r="G69" i="1" s="1"/>
  <c r="N69" i="8" s="1"/>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DD70" i="8" s="1"/>
  <c r="G70" i="1" s="1"/>
  <c r="N70" i="8" s="1"/>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70"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9"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AA6" i="8" s="1"/>
  <c r="T5" i="8"/>
  <c r="W5" i="8" s="1"/>
  <c r="V5" i="8"/>
  <c r="O5" i="7" l="1"/>
  <c r="I5" i="11"/>
  <c r="AC6" i="7"/>
  <c r="C6" i="11"/>
  <c r="V6" i="10"/>
  <c r="AQ6" i="8"/>
  <c r="BI6" i="1"/>
  <c r="C5" i="8"/>
  <c r="B6"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G6" i="2"/>
  <c r="Z6" i="2" s="1"/>
  <c r="AA7" i="8" s="1"/>
  <c r="J6" i="11" l="1"/>
  <c r="P6" i="7" s="1"/>
  <c r="BJ7" i="1"/>
  <c r="O6" i="7"/>
  <c r="I6" i="11"/>
  <c r="AQ7" i="8"/>
  <c r="V7" i="10"/>
  <c r="C7" i="11"/>
  <c r="BI7" i="1"/>
  <c r="AC7" i="7"/>
  <c r="F6" i="9"/>
  <c r="C6" i="8"/>
  <c r="Y6" i="2"/>
  <c r="X6" i="2" s="1"/>
  <c r="B7" i="8" l="1"/>
  <c r="D7" i="2" s="1"/>
  <c r="AB7" i="7"/>
  <c r="AJ7" i="7" s="1"/>
  <c r="E7" i="2"/>
  <c r="L7" i="2" s="1"/>
  <c r="AW7" i="8"/>
  <c r="H7" i="11"/>
  <c r="U7" i="2" l="1"/>
  <c r="W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l="1"/>
  <c r="AA8" i="8" s="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AA8" i="1"/>
  <c r="S8" i="1" s="1"/>
  <c r="H9" i="1" s="1"/>
  <c r="O8" i="7"/>
  <c r="I8" i="11"/>
  <c r="V8" i="8" l="1"/>
  <c r="BJ9" i="1"/>
  <c r="C9" i="11"/>
  <c r="BI9" i="1"/>
  <c r="V9" i="10"/>
  <c r="AC9" i="7"/>
  <c r="AK9" i="5"/>
  <c r="AQ9" i="8"/>
  <c r="Z8" i="2"/>
  <c r="AA9" i="8" s="1"/>
  <c r="C8" i="8"/>
  <c r="P8" i="7"/>
  <c r="F8" i="9"/>
  <c r="Y8" i="2" l="1"/>
  <c r="X8" i="2" s="1"/>
  <c r="B9" i="8" l="1"/>
  <c r="D9" i="2" s="1"/>
  <c r="H9" i="11"/>
  <c r="AW9" i="8"/>
  <c r="AB9" i="7"/>
  <c r="AJ9" i="7" s="1"/>
  <c r="E9" i="2"/>
  <c r="L9" i="2" s="1"/>
  <c r="U9" i="2" l="1"/>
  <c r="W8" i="2" s="1"/>
  <c r="C9" i="2" l="1"/>
  <c r="F9" i="2" s="1"/>
  <c r="F9" i="1" l="1"/>
  <c r="I9" i="2"/>
  <c r="I9" i="11" s="1"/>
  <c r="S9" i="8"/>
  <c r="T9" i="8" s="1"/>
  <c r="W9" i="8" s="1"/>
  <c r="H9" i="2"/>
  <c r="G9" i="2"/>
  <c r="AP9" i="1"/>
  <c r="T9" i="1" s="1"/>
  <c r="I10" i="1" s="1"/>
  <c r="AO10" i="1" s="1"/>
  <c r="J9" i="11"/>
  <c r="O9" i="7" l="1"/>
  <c r="AA9" i="1"/>
  <c r="S9" i="1" s="1"/>
  <c r="H10" i="1" s="1"/>
  <c r="AQ10" i="8" s="1"/>
  <c r="V9" i="8"/>
  <c r="BJ10" i="1"/>
  <c r="P9" i="7"/>
  <c r="F9" i="9"/>
  <c r="Z9" i="2"/>
  <c r="AA10" i="8" s="1"/>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AP10" i="1"/>
  <c r="T10" i="1" s="1"/>
  <c r="I11" i="1" s="1"/>
  <c r="AO11" i="1" s="1"/>
  <c r="J10" i="11"/>
  <c r="BJ11" i="1" l="1"/>
  <c r="P10" i="7"/>
  <c r="F10" i="9"/>
  <c r="Z10" i="2"/>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G11" i="2"/>
  <c r="Z11" i="2" s="1"/>
  <c r="AA12" i="8" s="1"/>
  <c r="J11" i="11" l="1"/>
  <c r="F11" i="9" s="1"/>
  <c r="P11" i="7"/>
  <c r="I11" i="11"/>
  <c r="O11" i="7"/>
  <c r="V11" i="8"/>
  <c r="BJ12" i="1"/>
  <c r="AK12" i="5"/>
  <c r="C12" i="11"/>
  <c r="C11" i="8"/>
  <c r="BI12" i="1"/>
  <c r="AQ12" i="8"/>
  <c r="V12" i="10"/>
  <c r="Y11" i="2"/>
  <c r="X11" i="2" s="1"/>
  <c r="AW12" i="8" l="1"/>
  <c r="H12" i="11"/>
  <c r="AB12" i="7"/>
  <c r="AJ12" i="7" s="1"/>
  <c r="E12" i="2"/>
  <c r="L12" i="2" s="1"/>
  <c r="B12" i="8"/>
  <c r="D12" i="2" s="1"/>
  <c r="U12" i="2" l="1"/>
  <c r="W11" i="2" s="1"/>
  <c r="C12" i="2" s="1"/>
  <c r="I12" i="2" l="1"/>
  <c r="I12" i="11" s="1"/>
  <c r="S12" i="8"/>
  <c r="V12" i="8" s="1"/>
  <c r="F12" i="1"/>
  <c r="F12" i="2"/>
  <c r="H12" i="2"/>
  <c r="O12" i="7" l="1"/>
  <c r="AA12" i="1"/>
  <c r="S12" i="1" s="1"/>
  <c r="H13" i="1" s="1"/>
  <c r="AK13" i="5" s="1"/>
  <c r="T12" i="8"/>
  <c r="W12" i="8" s="1"/>
  <c r="G12" i="2"/>
  <c r="Z12" i="2" s="1"/>
  <c r="AA13" i="8" s="1"/>
  <c r="J12" i="11"/>
  <c r="AP12" i="1"/>
  <c r="T12" i="1" s="1"/>
  <c r="I13" i="1" s="1"/>
  <c r="AO13" i="1" s="1"/>
  <c r="AC13" i="7" l="1"/>
  <c r="C13" i="11"/>
  <c r="BI13" i="1"/>
  <c r="V13" i="10"/>
  <c r="AQ13" i="8"/>
  <c r="P12" i="7"/>
  <c r="F12" i="9"/>
  <c r="BJ13" i="1"/>
  <c r="C12" i="8"/>
  <c r="Y12" i="2" l="1"/>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A14" i="8" s="1"/>
  <c r="AP13" i="1"/>
  <c r="T13" i="1" s="1"/>
  <c r="I14" i="1" s="1"/>
  <c r="AO14" i="1" s="1"/>
  <c r="C13" i="8" l="1"/>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s="1"/>
  <c r="BJ15" i="1" l="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AA16" i="8" s="1"/>
  <c r="F15" i="1"/>
  <c r="AA15" i="1"/>
  <c r="S15" i="1" s="1"/>
  <c r="H16" i="1" s="1"/>
  <c r="O15" i="7"/>
  <c r="I15" i="11"/>
  <c r="T15" i="8" l="1"/>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s="1"/>
  <c r="C16" i="8" l="1"/>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AA18" i="8" s="1"/>
  <c r="T17" i="8"/>
  <c r="W17" i="8" s="1"/>
  <c r="V17" i="8"/>
  <c r="AA17" i="1"/>
  <c r="S17" i="1" s="1"/>
  <c r="H18" i="1" s="1"/>
  <c r="I17" i="11"/>
  <c r="O17" i="7"/>
  <c r="V18" i="10" l="1"/>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s="1"/>
  <c r="BJ19" i="1" l="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s="1"/>
  <c r="C19" i="8" l="1"/>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AA21" i="8" s="1"/>
  <c r="I20" i="11"/>
  <c r="O20" i="7"/>
  <c r="F20" i="9" l="1"/>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AA22" i="8" s="1"/>
  <c r="T21" i="8"/>
  <c r="W21" i="8" s="1"/>
  <c r="V21" i="8"/>
  <c r="C21" i="8" l="1"/>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s="1"/>
  <c r="AA22" i="1" l="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s="1"/>
  <c r="AC28" i="7" l="1"/>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s="1"/>
  <c r="BJ30" i="1" l="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AA31" i="8" s="1"/>
  <c r="V30" i="8"/>
  <c r="T30" i="8"/>
  <c r="W30" i="8" s="1"/>
  <c r="BJ31" i="1" l="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40" i="8" s="1"/>
  <c r="AA39" i="1"/>
  <c r="S39" i="1" s="1"/>
  <c r="H40" i="1" s="1"/>
  <c r="I39" i="11"/>
  <c r="O39" i="7"/>
  <c r="C40" i="11" l="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1" i="8" s="1"/>
  <c r="AA40" i="1"/>
  <c r="S40" i="1" s="1"/>
  <c r="H41" i="1" s="1"/>
  <c r="V40" i="8"/>
  <c r="T40" i="8"/>
  <c r="W40" i="8" s="1"/>
  <c r="BJ41" i="1" l="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AA42" i="8" s="1"/>
  <c r="I41" i="2"/>
  <c r="O41" i="7" s="1"/>
  <c r="F41" i="1"/>
  <c r="H41" i="2"/>
  <c r="V41" i="8"/>
  <c r="T41" i="8"/>
  <c r="W41" i="8" s="1"/>
  <c r="AP41" i="1" l="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AA43" i="8" s="1"/>
  <c r="T42" i="8"/>
  <c r="W42" i="8" s="1"/>
  <c r="V42" i="8"/>
  <c r="AA42" i="1"/>
  <c r="S42" i="1" s="1"/>
  <c r="H43" i="1" s="1"/>
  <c r="O42" i="7"/>
  <c r="I42" i="11"/>
  <c r="C42" i="8" l="1"/>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s="1"/>
  <c r="C50" i="8" l="1"/>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AA52" i="8" s="1"/>
  <c r="BJ52" i="1" l="1"/>
  <c r="F51" i="9"/>
  <c r="P51" i="7"/>
  <c r="C51" i="8"/>
  <c r="B52" i="8" l="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l="1"/>
  <c r="Z52" i="2" s="1"/>
  <c r="AA53" i="8" s="1"/>
  <c r="H53" i="1"/>
  <c r="AQ53" i="8" s="1"/>
  <c r="T52" i="8"/>
  <c r="W52" i="8" s="1"/>
  <c r="O52" i="7"/>
  <c r="J52" i="11"/>
  <c r="P52" i="7" s="1"/>
  <c r="I52" i="11"/>
  <c r="C52" i="11"/>
  <c r="AK52" i="5"/>
  <c r="V52" i="10"/>
  <c r="AQ52" i="8"/>
  <c r="AC52" i="7"/>
  <c r="AJ52" i="7" s="1"/>
  <c r="BJ53" i="1"/>
  <c r="C52" i="8"/>
  <c r="C53" i="11" l="1"/>
  <c r="AK53" i="5"/>
  <c r="V53" i="10"/>
  <c r="BI53" i="1"/>
  <c r="AC53" i="7"/>
  <c r="F52" i="9"/>
  <c r="B53" i="8"/>
  <c r="Y52" i="2"/>
  <c r="X52" i="2" s="1"/>
  <c r="D53" i="2" l="1"/>
  <c r="H53" i="11"/>
  <c r="E53" i="2"/>
  <c r="L53" i="2" s="1"/>
  <c r="AW53" i="8"/>
  <c r="AB53" i="7"/>
  <c r="AJ53" i="7" s="1"/>
  <c r="U53" i="2" l="1"/>
  <c r="W52" i="2" s="1"/>
  <c r="C53" i="2" l="1"/>
  <c r="F53" i="2" l="1"/>
  <c r="F53" i="1"/>
  <c r="I53" i="2"/>
  <c r="H53" i="2"/>
  <c r="S53" i="8"/>
  <c r="T53" i="8" l="1"/>
  <c r="W53" i="8" s="1"/>
  <c r="V53" i="8"/>
  <c r="AA53" i="1"/>
  <c r="S53" i="1" s="1"/>
  <c r="H54" i="1" s="1"/>
  <c r="I53" i="11"/>
  <c r="O53" i="7"/>
  <c r="AP53" i="1"/>
  <c r="T53" i="1" s="1"/>
  <c r="I54" i="1" s="1"/>
  <c r="AO54" i="1" s="1"/>
  <c r="J53" i="11"/>
  <c r="G53" i="2"/>
  <c r="Z53" i="2" s="1"/>
  <c r="AA54" i="8" s="1"/>
  <c r="P53" i="7" l="1"/>
  <c r="F53" i="9"/>
  <c r="C54" i="11"/>
  <c r="AC54" i="7"/>
  <c r="AQ54" i="8"/>
  <c r="BI54" i="1"/>
  <c r="V54" i="10"/>
  <c r="AK54" i="5"/>
  <c r="C53" i="8"/>
  <c r="BJ54" i="1"/>
  <c r="B54" i="8" l="1"/>
  <c r="Y53" i="2"/>
  <c r="X53" i="2" s="1"/>
  <c r="D54" i="2" l="1"/>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Z54" i="2" s="1"/>
  <c r="AA55" i="8" s="1"/>
  <c r="O54" i="7"/>
  <c r="I54" i="11"/>
  <c r="AQ55" i="8"/>
  <c r="AC55" i="7"/>
  <c r="C55" i="11"/>
  <c r="V55" i="10"/>
  <c r="AK55" i="5"/>
  <c r="BI55" i="1"/>
  <c r="T54" i="8"/>
  <c r="W54" i="8" s="1"/>
  <c r="V54" i="8"/>
  <c r="C54" i="8" l="1"/>
  <c r="BJ55" i="1"/>
  <c r="F54" i="9"/>
  <c r="P54" i="7"/>
  <c r="B55" i="8" l="1"/>
  <c r="Y54" i="2"/>
  <c r="X54" i="2" s="1"/>
  <c r="D55" i="2" l="1"/>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Z55" i="2" s="1"/>
  <c r="AA56" i="8" s="1"/>
  <c r="AK56" i="5"/>
  <c r="AQ56" i="8"/>
  <c r="AC56" i="7"/>
  <c r="BI56" i="1"/>
  <c r="V56" i="10"/>
  <c r="C56" i="11"/>
  <c r="I55" i="11"/>
  <c r="O55" i="7"/>
  <c r="V55" i="8"/>
  <c r="T55" i="8"/>
  <c r="W55" i="8" s="1"/>
  <c r="C55" i="8" l="1"/>
  <c r="P55" i="7"/>
  <c r="F55" i="9"/>
  <c r="BJ56" i="1"/>
  <c r="B56" i="8" l="1"/>
  <c r="Y55" i="2"/>
  <c r="X55" i="2" s="1"/>
  <c r="D56" i="2" l="1"/>
  <c r="E56" i="2"/>
  <c r="L56" i="2" s="1"/>
  <c r="AW56" i="8"/>
  <c r="H56" i="11"/>
  <c r="AB56" i="7"/>
  <c r="AJ56" i="7" s="1"/>
  <c r="U56" i="2" l="1"/>
  <c r="W55" i="2" s="1"/>
  <c r="C56" i="2" l="1"/>
  <c r="F56" i="1" l="1"/>
  <c r="F56" i="2"/>
  <c r="I56" i="2"/>
  <c r="H56" i="2"/>
  <c r="S56" i="8"/>
  <c r="T56" i="8" l="1"/>
  <c r="W56" i="8" s="1"/>
  <c r="V56" i="8"/>
  <c r="J56" i="11"/>
  <c r="AP56" i="1"/>
  <c r="T56" i="1" s="1"/>
  <c r="I57" i="1" s="1"/>
  <c r="AO57" i="1" s="1"/>
  <c r="G56" i="2"/>
  <c r="Z56" i="2" s="1"/>
  <c r="AA57" i="8" s="1"/>
  <c r="AA56" i="1"/>
  <c r="S56" i="1" s="1"/>
  <c r="H57" i="1" s="1"/>
  <c r="O56" i="7"/>
  <c r="I56" i="11"/>
  <c r="BJ57" i="1" l="1"/>
  <c r="P56" i="7"/>
  <c r="F56" i="9"/>
  <c r="BI57" i="1"/>
  <c r="V57" i="10"/>
  <c r="AQ57" i="8"/>
  <c r="AK57" i="5"/>
  <c r="AC57" i="7"/>
  <c r="C57" i="11"/>
  <c r="C56" i="8"/>
  <c r="B57" i="8" l="1"/>
  <c r="Y56" i="2"/>
  <c r="X56" i="2" s="1"/>
  <c r="D57" i="2" l="1"/>
  <c r="AB57" i="7"/>
  <c r="AJ57" i="7" s="1"/>
  <c r="AW57" i="8"/>
  <c r="E57" i="2"/>
  <c r="L57" i="2" s="1"/>
  <c r="H57" i="11"/>
  <c r="U57" i="2" l="1"/>
  <c r="W56" i="2" s="1"/>
  <c r="C57" i="2" l="1"/>
  <c r="H57" i="2" l="1"/>
  <c r="F57" i="2"/>
  <c r="I57" i="2"/>
  <c r="S57" i="8"/>
  <c r="F57" i="1"/>
  <c r="T57" i="8" l="1"/>
  <c r="W57" i="8" s="1"/>
  <c r="V57" i="8"/>
  <c r="J57" i="11"/>
  <c r="AP57" i="1"/>
  <c r="T57" i="1" s="1"/>
  <c r="I58" i="1" s="1"/>
  <c r="AO58" i="1" s="1"/>
  <c r="G57" i="2"/>
  <c r="Z57" i="2" s="1"/>
  <c r="AA58" i="8" s="1"/>
  <c r="AA57" i="1"/>
  <c r="S57" i="1" s="1"/>
  <c r="H58" i="1" s="1"/>
  <c r="O57" i="7"/>
  <c r="I57" i="11"/>
  <c r="C58" i="11" l="1"/>
  <c r="AQ58" i="8"/>
  <c r="V58" i="10"/>
  <c r="BI58" i="1"/>
  <c r="AK58" i="5"/>
  <c r="AC58" i="7"/>
  <c r="C57" i="8"/>
  <c r="BJ58" i="1"/>
  <c r="F57" i="9"/>
  <c r="P57" i="7"/>
  <c r="Y57" i="2" l="1"/>
  <c r="X57" i="2" s="1"/>
  <c r="B58" i="8" l="1"/>
  <c r="D58" i="2" s="1"/>
  <c r="U58" i="2" s="1"/>
  <c r="H58" i="11"/>
  <c r="AB58" i="7"/>
  <c r="AJ58" i="7" s="1"/>
  <c r="E58" i="2"/>
  <c r="L58" i="2" s="1"/>
  <c r="AW58" i="8"/>
  <c r="W57" i="2" l="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O59" i="8" l="1"/>
  <c r="AA59" i="8" s="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V60" i="10"/>
  <c r="AC60" i="7"/>
  <c r="C60" i="11"/>
  <c r="BI60" i="1"/>
  <c r="AQ60" i="8"/>
  <c r="AK60" i="5"/>
  <c r="V59" i="8"/>
  <c r="T59" i="8"/>
  <c r="W59" i="8" s="1"/>
  <c r="I59" i="11"/>
  <c r="O59" i="7"/>
  <c r="Z59" i="2" l="1"/>
  <c r="C59" i="8"/>
  <c r="P59" i="7"/>
  <c r="F59" i="9"/>
  <c r="BJ60" i="1"/>
  <c r="E71" i="8" l="1"/>
  <c r="CG71" i="8" s="1"/>
  <c r="P71" i="8" s="1"/>
  <c r="R71" i="8" s="1"/>
  <c r="AO60" i="8"/>
  <c r="AA60" i="8" s="1"/>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O61" i="8" l="1"/>
  <c r="AA61" i="8" s="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H61" i="2"/>
  <c r="F61" i="1"/>
  <c r="J61" i="11" l="1"/>
  <c r="AP61" i="1"/>
  <c r="T61" i="1" s="1"/>
  <c r="I62" i="1" s="1"/>
  <c r="AO62" i="1" s="1"/>
  <c r="O61" i="7"/>
  <c r="I61" i="11"/>
  <c r="AQ62" i="8"/>
  <c r="BI62" i="1"/>
  <c r="AK62" i="5"/>
  <c r="V62" i="10"/>
  <c r="C62" i="11"/>
  <c r="T61" i="8"/>
  <c r="W61" i="8" s="1"/>
  <c r="Z61" i="2"/>
  <c r="P61" i="7"/>
  <c r="F61" i="9"/>
  <c r="C61" i="8"/>
  <c r="BJ62" i="1" l="1"/>
  <c r="E73" i="8"/>
  <c r="M73" i="2" s="1"/>
  <c r="AO62" i="8"/>
  <c r="AA62" i="8" s="1"/>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l="1"/>
  <c r="BJ63" i="1"/>
  <c r="P62" i="7"/>
  <c r="F62" i="9"/>
  <c r="C62" i="8"/>
  <c r="E74" i="8" l="1"/>
  <c r="DD74" i="8" s="1"/>
  <c r="G74" i="1" s="1"/>
  <c r="N74" i="8" s="1"/>
  <c r="AO63" i="8"/>
  <c r="AA63" i="8" s="1"/>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I55" i="4"/>
  <c r="C64" i="11"/>
  <c r="J55" i="4"/>
  <c r="AQ64" i="8"/>
  <c r="V64" i="10"/>
  <c r="AK64" i="5"/>
  <c r="AC64" i="7"/>
  <c r="BI64" i="1"/>
  <c r="I63" i="11"/>
  <c r="O63" i="7"/>
  <c r="V63" i="8"/>
  <c r="T63" i="8"/>
  <c r="W63" i="8" s="1"/>
  <c r="Z63" i="2" l="1"/>
  <c r="BJ64" i="1"/>
  <c r="C63" i="8"/>
  <c r="P63" i="7"/>
  <c r="F63" i="9"/>
  <c r="E75" i="8" l="1"/>
  <c r="CG75" i="8" s="1"/>
  <c r="P75" i="8" s="1"/>
  <c r="R75" i="8" s="1"/>
  <c r="AO64" i="8"/>
  <c r="AA64" i="8" s="1"/>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l="1"/>
  <c r="F64" i="9"/>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AA66" i="8" s="1"/>
  <c r="T65" i="8"/>
  <c r="W65" i="8" s="1"/>
  <c r="V65" i="8"/>
  <c r="I65" i="11"/>
  <c r="O65" i="7"/>
  <c r="DD81" i="8" l="1"/>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AA67" i="8" s="1"/>
  <c r="O66" i="7"/>
  <c r="I66" i="11"/>
  <c r="C66" i="8" l="1"/>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AA72" i="8" s="1"/>
  <c r="O71" i="7"/>
  <c r="I71" i="11"/>
  <c r="BJ72" i="1" l="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AA76" i="8" s="1"/>
  <c r="V75" i="8"/>
  <c r="T75" i="8"/>
  <c r="W75" i="8" s="1"/>
  <c r="O75" i="7"/>
  <c r="I75" i="11"/>
  <c r="C75" i="8" l="1"/>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AA77" i="8" s="1"/>
  <c r="H42" i="4"/>
  <c r="H43" i="4" s="1"/>
  <c r="F43" i="4"/>
  <c r="DD90" i="8" l="1"/>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AA78" i="8" s="1"/>
  <c r="I77" i="11"/>
  <c r="O77" i="7"/>
  <c r="V77" i="8"/>
  <c r="T77" i="8"/>
  <c r="W77" i="8" s="1"/>
  <c r="AA77" i="1"/>
  <c r="S77" i="1" s="1"/>
  <c r="H78" i="1" s="1"/>
  <c r="CG97" i="8" l="1"/>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9" i="8" s="1"/>
  <c r="AA78" i="1"/>
  <c r="S78" i="1" s="1"/>
  <c r="H79" i="1" s="1"/>
  <c r="DD104" i="8" l="1"/>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s="1"/>
  <c r="DD111" i="8" l="1"/>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AA81" i="8" s="1"/>
  <c r="I80" i="11"/>
  <c r="O80" i="7"/>
  <c r="V80" i="8"/>
  <c r="T80" i="8"/>
  <c r="W80" i="8" s="1"/>
  <c r="CG118" i="8" l="1"/>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AA82" i="8" s="1"/>
  <c r="V81" i="8"/>
  <c r="T81" i="8"/>
  <c r="W81" i="8" s="1"/>
  <c r="V82" i="10"/>
  <c r="AQ82" i="8"/>
  <c r="AC82" i="7"/>
  <c r="AK82" i="5"/>
  <c r="C82" i="11"/>
  <c r="BI82" i="1"/>
  <c r="O81" i="7"/>
  <c r="I81" i="11"/>
  <c r="DD125" i="8" l="1"/>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AA83" i="8" s="1"/>
  <c r="O82" i="7"/>
  <c r="I82" i="11"/>
  <c r="V82" i="8"/>
  <c r="T82" i="8"/>
  <c r="W82" i="8" s="1"/>
  <c r="DD132" i="8" l="1"/>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s="1"/>
  <c r="BJ91" i="1" l="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s="1"/>
  <c r="BJ95" i="1" l="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s="1"/>
  <c r="BJ99" i="1" l="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<sst xmlns="http://schemas.openxmlformats.org/spreadsheetml/2006/main" count="3027" uniqueCount="1133">
  <si>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</si>
  <si>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</si>
  <si>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</si>
  <si>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</si>
  <si>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</si>
  <si>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</si>
  <si>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</si>
  <si>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</si>
  <si>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</si>
  <si>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</si>
  <si>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</si>
  <si>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</si>
  <si>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</si>
  <si>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</si>
  <si>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</si>
  <si>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</si>
  <si>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</si>
  <si>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</si>
  <si>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</si>
  <si>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</si>
  <si>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</si>
  <si>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</si>
  <si>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</si>
  <si>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</si>
  <si>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</si>
  <si>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</si>
  <si>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</si>
  <si>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</si>
  <si>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</si>
  <si>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</si>
  <si>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</si>
  <si>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</si>
  <si>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</si>
  <si>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</si>
  <si>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</si>
  <si>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</si>
  <si>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</si>
  <si>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</si>
  <si>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</si>
  <si>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</si>
  <si>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</si>
  <si>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</si>
  <si>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</si>
  <si>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</si>
  <si>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</si>
  <si>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</si>
  <si>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</si>
  <si>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</si>
  <si>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</si>
  <si>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</si>
  <si>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</si>
  <si>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</si>
  <si>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</si>
  <si>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</si>
  <si>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</si>
  <si>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</si>
  <si>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</si>
  <si>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</si>
  <si>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</si>
  <si>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</si>
  <si>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</si>
  <si>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</si>
  <si>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</si>
  <si>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</si>
  <si>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</si>
  <si>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</si>
  <si>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</si>
  <si>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</si>
  <si>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</si>
  <si>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</si>
  <si>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</si>
  <si>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</si>
  <si>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</si>
  <si>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</si>
  <si>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</si>
  <si>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</si>
  <si>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</si>
  <si>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</si>
  <si>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</si>
  <si>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</si>
  <si>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</si>
  <si>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</si>
  <si>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</si>
  <si>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</si>
  <si>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</si>
  <si>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</si>
  <si>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</si>
  <si>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</si>
  <si>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</si>
  <si>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</si>
  <si>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</si>
  <si>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</si>
  <si>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</si>
  <si>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</si>
  <si>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</si>
  <si>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</si>
  <si>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</si>
  <si>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</si>
  <si>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</si>
  <si>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</si>
  <si>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</si>
  <si>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</si>
  <si>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</si>
  <si>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</si>
  <si>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</si>
  <si>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</si>
  <si>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</si>
  <si>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</si>
  <si>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</si>
  <si>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</si>
  <si>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</si>
  <si>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</si>
  <si>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</si>
  <si>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</si>
  <si>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</si>
  <si>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</si>
  <si>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</si>
  <si>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</si>
  <si>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</si>
  <si>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</si>
  <si>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</si>
  <si>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</si>
  <si>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</si>
  <si>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</si>
  <si>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</si>
  <si>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</si>
  <si>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</si>
  <si>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</si>
  <si>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</si>
  <si>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</si>
  <si>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</si>
  <si>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</si>
  <si>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</si>
  <si>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</si>
  <si>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</si>
  <si>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</si>
  <si>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</si>
  <si>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</si>
  <si>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</si>
  <si>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</si>
  <si>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</si>
  <si>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</si>
  <si>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</si>
  <si>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</si>
  <si>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</si>
  <si>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</si>
  <si>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</si>
  <si>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</si>
  <si>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</si>
  <si>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</si>
  <si>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</si>
  <si>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</si>
  <si>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</si>
  <si>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</si>
  <si>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</si>
  <si>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</si>
  <si>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</si>
  <si>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</si>
  <si>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</si>
  <si>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</si>
  <si>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</si>
  <si>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</si>
  <si>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</si>
  <si>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</si>
  <si>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</si>
  <si>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</si>
  <si>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</si>
  <si>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</si>
  <si>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</si>
  <si>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</si>
  <si>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</si>
  <si>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</si>
  <si>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</si>
  <si>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</si>
  <si>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</si>
  <si>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</si>
  <si>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</si>
  <si>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</si>
  <si>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</si>
  <si>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</si>
  <si>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</si>
  <si>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</si>
  <si>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</si>
  <si>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</si>
  <si>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</si>
  <si>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</si>
  <si>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</si>
  <si>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</si>
  <si>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</si>
  <si>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</si>
  <si>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</si>
  <si>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</si>
  <si>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</si>
  <si>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</si>
  <si>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</si>
  <si>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</si>
  <si>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</si>
  <si>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</si>
  <si>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</si>
  <si>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</si>
  <si>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</si>
  <si>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</si>
  <si>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</si>
  <si>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</si>
  <si>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</si>
  <si>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</si>
  <si>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</si>
  <si>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</si>
  <si>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</si>
  <si>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</si>
  <si>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</si>
  <si>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</si>
  <si>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</si>
  <si>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</si>
  <si>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</si>
  <si>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</si>
  <si>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</si>
  <si>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</si>
  <si>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</si>
  <si>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</si>
  <si>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</si>
  <si>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</si>
  <si>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</si>
  <si>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</si>
  <si>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</si>
  <si>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</si>
  <si>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</si>
  <si>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</si>
  <si>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</si>
  <si>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</si>
  <si>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</si>
  <si>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</si>
  <si>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</si>
  <si>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</si>
  <si>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</si>
  <si>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</si>
  <si>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</si>
  <si>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</si>
  <si>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</si>
  <si>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</si>
  <si>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</si>
  <si>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</si>
  <si>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</si>
  <si>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</si>
  <si>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</si>
  <si>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</si>
  <si>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</si>
  <si>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</si>
  <si>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</si>
  <si>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</si>
  <si>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</si>
  <si>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</si>
  <si>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</si>
  <si>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</si>
  <si>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</si>
  <si>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</si>
  <si>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</si>
  <si>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</si>
  <si>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</si>
  <si>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</si>
  <si>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</si>
  <si>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</si>
  <si>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</si>
  <si>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</si>
  <si>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</si>
  <si>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</si>
  <si>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</si>
  <si>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</si>
  <si>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</si>
  <si>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</si>
  <si>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</si>
  <si>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</si>
  <si>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</si>
  <si>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</si>
  <si>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</si>
  <si>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</si>
  <si>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</si>
  <si>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</si>
  <si>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</si>
  <si>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</si>
  <si>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</si>
  <si>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</si>
  <si>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</si>
  <si>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</si>
  <si>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</si>
  <si>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</si>
  <si>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</si>
  <si>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</si>
  <si>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</si>
  <si>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</si>
  <si>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</si>
  <si>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</si>
  <si>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</si>
  <si>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</si>
  <si>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</si>
  <si>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</si>
  <si>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</si>
  <si>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</si>
  <si>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</si>
  <si>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</si>
  <si>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</si>
  <si>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</si>
  <si>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</si>
  <si>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</si>
  <si>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</si>
  <si>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</si>
  <si>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</si>
  <si>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</si>
  <si>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</si>
  <si>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</si>
  <si>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</si>
  <si>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</si>
  <si>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</si>
  <si>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</si>
  <si>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</si>
  <si>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</si>
  <si>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</si>
  <si>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</si>
  <si>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</si>
  <si>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</si>
  <si>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</si>
  <si>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</si>
  <si>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</si>
  <si>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</si>
  <si>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</si>
  <si>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</si>
  <si>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</si>
  <si>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</si>
  <si>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</si>
  <si>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</si>
  <si>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</si>
  <si>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</si>
  <si>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</si>
  <si>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</si>
  <si>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</si>
  <si>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</si>
  <si>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</si>
  <si>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</si>
  <si>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</si>
  <si>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</si>
  <si>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</si>
  <si>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</si>
  <si>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</si>
  <si>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</si>
  <si>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</si>
  <si>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</si>
  <si>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</si>
  <si>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</si>
  <si>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</si>
  <si>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</si>
  <si>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</si>
  <si>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</si>
  <si>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</si>
  <si>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</si>
  <si>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</si>
  <si>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</si>
  <si>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</si>
  <si>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</si>
  <si>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</si>
  <si>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</si>
  <si>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</si>
  <si>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</si>
  <si>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</si>
  <si>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</si>
  <si>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</si>
  <si>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</si>
  <si>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</si>
  <si>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</si>
  <si>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</si>
  <si>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</si>
  <si>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</si>
  <si>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</si>
  <si>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</si>
  <si>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</si>
  <si>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</si>
  <si>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</si>
  <si>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</si>
  <si>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</si>
  <si>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</si>
  <si>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</si>
  <si>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</si>
  <si>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</si>
  <si>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</si>
  <si>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</si>
  <si>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</si>
  <si>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</si>
  <si>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</si>
  <si>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</si>
  <si>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</si>
  <si>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</si>
  <si>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</si>
  <si>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</si>
  <si>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</si>
  <si>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</si>
  <si>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</si>
  <si>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</si>
  <si>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</si>
  <si>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</si>
  <si>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</si>
  <si>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</si>
  <si>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</si>
  <si>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</si>
  <si>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</si>
  <si>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</si>
  <si>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</si>
  <si>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</si>
  <si>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</si>
  <si>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</si>
  <si>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</si>
  <si>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</si>
  <si>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</si>
  <si>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</si>
  <si>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</si>
  <si>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</si>
  <si>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</si>
  <si>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</si>
  <si>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</si>
  <si>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</si>
  <si>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</si>
  <si>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</si>
  <si>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</si>
  <si>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</si>
  <si>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</si>
  <si>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</si>
  <si>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</si>
  <si>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</si>
  <si>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</si>
  <si>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</si>
  <si>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</si>
  <si>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</si>
  <si>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</si>
  <si>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</si>
  <si>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</si>
  <si>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</si>
  <si>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</si>
  <si>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</si>
  <si>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</si>
  <si>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</si>
  <si>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</si>
  <si>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</si>
  <si>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</si>
  <si>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</si>
  <si>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</si>
  <si>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</si>
  <si>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</si>
  <si>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</si>
  <si>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</si>
  <si>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</si>
  <si>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</si>
  <si>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</si>
  <si>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</si>
  <si>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</si>
  <si>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</si>
  <si>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</si>
  <si>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</si>
  <si>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</si>
  <si>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</si>
  <si>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</si>
  <si>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</si>
  <si>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</si>
  <si>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</si>
  <si>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</si>
  <si>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</si>
  <si>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</si>
  <si>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</si>
  <si>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</si>
  <si>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</si>
  <si>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</si>
  <si>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</si>
  <si>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</si>
  <si>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</si>
  <si>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</si>
  <si>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</si>
  <si>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</si>
  <si>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</si>
  <si>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</si>
  <si>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</si>
  <si>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</si>
  <si>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</si>
  <si>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</si>
  <si>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</si>
  <si>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</si>
  <si>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</si>
  <si>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</si>
  <si>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</si>
  <si>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</si>
  <si>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</si>
  <si>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</si>
  <si>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</si>
  <si>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</si>
  <si>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</si>
  <si>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</si>
  <si>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</si>
  <si>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</si>
  <si>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</si>
  <si>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</si>
  <si>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</si>
  <si>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</si>
  <si>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</si>
  <si>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</si>
  <si>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</si>
  <si>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</si>
  <si>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</si>
  <si>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</si>
  <si>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</si>
  <si>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</si>
  <si>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</si>
  <si>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</si>
  <si>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</si>
  <si>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</si>
  <si>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</si>
  <si>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</si>
  <si>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</si>
  <si>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</si>
  <si>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</si>
  <si>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</si>
  <si>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</si>
  <si>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</si>
  <si>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</si>
  <si>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</si>
  <si>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</si>
  <si>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</si>
  <si>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</si>
  <si>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</si>
  <si>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</si>
  <si>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</si>
  <si>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</si>
  <si>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</si>
  <si>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</si>
  <si>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</si>
  <si>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</si>
  <si>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</si>
  <si>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</si>
  <si>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</si>
  <si>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</si>
  <si>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</si>
  <si>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</si>
  <si>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</si>
  <si>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</si>
  <si>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</si>
  <si>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</si>
  <si>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</si>
  <si>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</si>
  <si>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</si>
  <si>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</si>
  <si>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</si>
  <si>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</si>
  <si>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</si>
  <si>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</si>
  <si>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</si>
  <si>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</si>
  <si>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</si>
  <si>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</si>
  <si>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</si>
  <si>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</si>
  <si>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</si>
  <si>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</si>
  <si>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</si>
  <si>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</si>
  <si>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</si>
  <si>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</si>
  <si>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</si>
  <si>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</si>
  <si>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</si>
  <si>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</si>
  <si>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</si>
  <si>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</si>
  <si>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</si>
  <si>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</si>
  <si>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</si>
  <si>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</si>
  <si>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</si>
  <si>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</si>
  <si>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</si>
  <si>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</si>
  <si>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</si>
  <si>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</si>
  <si>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</si>
  <si>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</si>
  <si>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</si>
  <si>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</si>
  <si>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</si>
  <si>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</si>
  <si>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</si>
  <si>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</si>
  <si>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</si>
  <si>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</si>
  <si>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</si>
  <si>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</si>
  <si>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</si>
  <si>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</si>
  <si>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</si>
  <si>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</si>
  <si>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</si>
  <si>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</si>
  <si>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</si>
  <si>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</si>
  <si>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</si>
  <si>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</si>
  <si>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</si>
  <si>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</si>
  <si>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</si>
  <si>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</si>
  <si>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</si>
  <si>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</si>
  <si>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</si>
  <si>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</si>
  <si>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</si>
  <si>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</si>
  <si>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</si>
  <si>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</si>
  <si>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</si>
  <si>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</si>
  <si>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</si>
  <si>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</si>
  <si>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</si>
  <si>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</si>
  <si>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</si>
  <si>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</si>
  <si>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</si>
  <si>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</si>
  <si>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</si>
  <si>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</si>
  <si>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</si>
  <si>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</si>
  <si>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</si>
  <si>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</si>
  <si>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</si>
  <si>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</si>
  <si>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</si>
  <si>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</si>
  <si>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</si>
  <si>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</si>
  <si>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</si>
  <si>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</si>
  <si>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</si>
  <si>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</si>
  <si>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</si>
  <si>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</si>
  <si>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</si>
  <si>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</si>
  <si>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</si>
  <si>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</si>
  <si>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</si>
  <si>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</si>
  <si>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</si>
  <si>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</si>
  <si>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</si>
  <si>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</si>
  <si>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</si>
  <si>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</si>
  <si>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</si>
  <si>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</si>
  <si>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</si>
  <si>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</si>
  <si>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</si>
  <si>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</si>
  <si>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</si>
  <si>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</si>
  <si>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</si>
  <si>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</si>
  <si>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</si>
  <si>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</si>
  <si>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</si>
  <si>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</si>
  <si>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</si>
  <si>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</si>
  <si>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</si>
  <si>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</si>
  <si>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</si>
  <si>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</si>
  <si>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</si>
  <si>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</si>
  <si>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</si>
  <si>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</si>
  <si>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</si>
  <si>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</si>
  <si>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</si>
  <si>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</si>
  <si>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</si>
  <si>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</si>
  <si>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</si>
  <si>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</si>
  <si>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</si>
  <si>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</si>
  <si>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</si>
  <si>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</si>
  <si>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</si>
  <si>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</si>
  <si>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</si>
  <si>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</si>
  <si>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</si>
  <si>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</si>
  <si>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</si>
  <si>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</si>
  <si>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</si>
  <si>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</si>
  <si>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</si>
  <si>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</si>
  <si>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</si>
  <si>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</si>
  <si>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</si>
  <si>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</si>
  <si>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</si>
  <si>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</si>
  <si>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</si>
  <si>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</si>
  <si>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</si>
  <si>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</si>
  <si>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</si>
  <si>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</si>
  <si>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</si>
  <si>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</si>
  <si>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</si>
  <si>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</si>
  <si>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</si>
  <si>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</si>
  <si>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</si>
  <si>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</si>
  <si>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</si>
  <si>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</si>
  <si>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</si>
  <si>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</si>
  <si>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</si>
  <si>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</si>
  <si>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</si>
  <si>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</si>
  <si>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</si>
  <si>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</si>
  <si>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</si>
  <si>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</si>
  <si>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</si>
  <si>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</si>
  <si>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</si>
  <si>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</si>
  <si>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</si>
  <si>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</si>
  <si>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</si>
  <si>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</si>
  <si>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</si>
  <si>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</si>
  <si>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</si>
  <si>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</si>
  <si>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</si>
  <si>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</si>
  <si>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</si>
  <si>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</si>
  <si>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</si>
  <si>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</si>
  <si>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</si>
  <si>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</si>
  <si>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</si>
  <si>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</si>
  <si>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</si>
  <si>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</si>
  <si>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</si>
  <si>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</si>
  <si>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</si>
  <si>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</si>
  <si>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</si>
  <si>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</si>
  <si>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</si>
  <si>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</si>
  <si>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</si>
  <si>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</si>
  <si>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</si>
  <si>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</si>
  <si>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</si>
  <si>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</si>
  <si>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</si>
  <si>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</si>
  <si>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</si>
  <si>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</si>
  <si>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</si>
  <si>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</si>
  <si>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</si>
  <si>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</si>
  <si>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</si>
  <si>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</si>
  <si>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</si>
  <si>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</si>
  <si>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</si>
  <si>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</si>
  <si>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</si>
  <si>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</si>
  <si>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</si>
  <si>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</si>
  <si>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</si>
  <si>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</si>
  <si>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</si>
  <si>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</si>
  <si>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</si>
  <si>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</si>
  <si>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</si>
  <si>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</si>
  <si>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</si>
  <si>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</si>
  <si>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</si>
  <si>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</si>
  <si>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</si>
  <si>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</si>
  <si>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</si>
  <si>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</si>
  <si>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</si>
  <si>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</si>
  <si>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</si>
  <si>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</si>
  <si>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</si>
  <si>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</si>
  <si>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</si>
  <si>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</si>
  <si>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</si>
  <si>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</si>
  <si>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</si>
  <si>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</si>
  <si>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</si>
  <si>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</si>
  <si>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</si>
  <si>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</si>
  <si>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</si>
  <si>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</si>
  <si>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</si>
  <si>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</si>
  <si>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</si>
  <si>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</si>
  <si>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</si>
  <si>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</si>
  <si>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</si>
  <si>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</si>
  <si>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</si>
  <si>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</si>
  <si>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</si>
  <si>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</si>
  <si>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</si>
  <si>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</si>
  <si>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</si>
  <si>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</si>
  <si>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</si>
  <si>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</si>
  <si>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</si>
  <si>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</si>
  <si>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</si>
  <si>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</si>
  <si>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</si>
  <si>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</si>
  <si>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</si>
  <si>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</si>
  <si>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</si>
  <si>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</si>
  <si>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</si>
  <si>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</si>
  <si>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</si>
  <si>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</si>
  <si>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</si>
  <si>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</si>
  <si>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</si>
  <si>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</si>
  <si>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</si>
  <si>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</si>
  <si>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</si>
  <si>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</si>
  <si>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</si>
  <si>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</si>
  <si>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</si>
  <si>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</si>
  <si>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</si>
  <si>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</si>
  <si>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</si>
  <si>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</si>
  <si>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</si>
  <si>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</si>
  <si>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</si>
  <si>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</si>
  <si>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</si>
  <si>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</si>
  <si>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</si>
  <si>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</si>
  <si>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</si>
  <si>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</si>
  <si>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</si>
  <si>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</si>
  <si>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</si>
  <si>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</si>
  <si>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</si>
  <si>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</si>
  <si>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</si>
  <si>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</si>
  <si>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</si>
  <si>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</si>
  <si>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</si>
  <si>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</si>
  <si>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</si>
  <si>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</si>
  <si>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</si>
  <si>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</si>
  <si>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</si>
  <si>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</si>
  <si>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</si>
  <si>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</si>
  <si>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</si>
  <si>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</si>
  <si>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</si>
  <si>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</si>
  <si>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</si>
  <si>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</si>
  <si>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</si>
  <si>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</si>
  <si>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</si>
  <si>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</si>
  <si>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</si>
  <si>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</si>
  <si>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</si>
  <si>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</si>
  <si>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</si>
  <si>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</si>
  <si>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</si>
  <si>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</si>
  <si>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</si>
  <si>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</si>
  <si>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</si>
  <si>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</si>
  <si>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</si>
  <si>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</si>
  <si>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</si>
  <si>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</si>
  <si>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</si>
  <si>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</si>
  <si>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</si>
  <si>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</si>
  <si>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</si>
  <si>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</si>
  <si>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</si>
  <si>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</si>
  <si>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</si>
  <si>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</si>
  <si>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</si>
  <si>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</si>
  <si>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</si>
  <si>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</si>
  <si>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</si>
  <si>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</si>
  <si>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</si>
  <si>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</si>
  <si>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</si>
  <si>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</si>
  <si>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</si>
  <si>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</si>
  <si>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</si>
  <si>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</si>
  <si>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</si>
  <si>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</si>
  <si>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</si>
  <si>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</si>
  <si>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</si>
  <si>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</si>
  <si>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</si>
  <si>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</si>
  <si>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</si>
  <si>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</si>
  <si>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</si>
  <si>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</si>
  <si>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</si>
  <si>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</si>
  <si>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</si>
  <si>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</si>
  <si>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</si>
  <si>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</si>
  <si>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</si>
  <si>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</si>
  <si>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</si>
  <si>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</si>
  <si>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</si>
  <si>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</si>
  <si>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</si>
  <si>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</si>
  <si>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</si>
  <si>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</si>
  <si>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</si>
  <si>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</si>
  <si>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</si>
  <si>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</si>
  <si>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</si>
  <si>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</si>
  <si>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</si>
  <si>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</si>
  <si>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</si>
  <si>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</si>
  <si>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</si>
  <si>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</si>
  <si>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</si>
  <si>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</si>
  <si>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</si>
  <si>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</si>
  <si>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</si>
  <si>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</si>
  <si>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</si>
  <si>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</si>
  <si>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</si>
  <si>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</si>
  <si>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</si>
  <si>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</si>
  <si>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</si>
  <si>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</si>
  <si>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</si>
  <si>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</si>
  <si>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</si>
  <si>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</si>
  <si>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</si>
  <si>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</si>
  <si>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</si>
  <si>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</si>
  <si>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</si>
  <si>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</si>
  <si>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</si>
  <si>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</si>
  <si>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</si>
  <si>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</si>
  <si>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</si>
  <si>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</si>
  <si>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</si>
  <si>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</si>
  <si>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</si>
  <si>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</si>
  <si>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</si>
  <si>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</si>
  <si>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</si>
  <si>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</si>
  <si>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</si>
  <si>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</si>
  <si>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</si>
  <si>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</si>
  <si>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</si>
  <si>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</si>
  <si>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</si>
  <si>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</si>
  <si>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</si>
  <si>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</si>
  <si>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</si>
  <si>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</si>
  <si>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</si>
  <si>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</si>
  <si>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</si>
  <si>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</si>
  <si>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</si>
  <si>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</si>
  <si>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</si>
  <si>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</si>
  <si>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</si>
  <si>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</si>
  <si>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</si>
  <si>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</si>
  <si>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</si>
  <si>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</si>
  <si>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</si>
  <si>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</si>
  <si>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</si>
  <si>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</si>
  <si>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</si>
  <si>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</si>
  <si>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</si>
  <si>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</si>
  <si>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</si>
  <si>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</si>
  <si>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</si>
  <si>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</si>
  <si>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</si>
  <si>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</si>
  <si>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</si>
  <si>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</si>
  <si>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</si>
  <si>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</si>
  <si>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</si>
  <si>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</si>
  <si>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</si>
  <si>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</si>
  <si>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</si>
  <si>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</si>
  <si>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</si>
  <si>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</si>
  <si>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</si>
  <si>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</si>
  <si>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</si>
  <si>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</si>
  <si>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</si>
  <si>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</si>
  <si>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</si>
  <si>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</si>
  <si>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</si>
  <si>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</si>
  <si>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</si>
  <si>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</si>
  <si>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</si>
  <si>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</si>
  <si>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</si>
  <si>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</si>
  <si>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</si>
  <si>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</si>
  <si>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</si>
  <si>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</si>
  <si>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</si>
  <si>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</si>
  <si>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</si>
  <si>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</si>
  <si>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</si>
  <si>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</si>
  <si>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</si>
  <si>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</si>
  <si>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</si>
  <si>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</si>
  <si>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</si>
  <si>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</si>
  <si>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</si>
  <si>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</si>
  <si>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</si>
  <si>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</si>
  <si>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</si>
  <si>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</si>
  <si>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</si>
  <si>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</si>
  <si>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</si>
  <si>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</si>
  <si>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</si>
  <si>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</si>
  <si>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</si>
  <si>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</si>
  <si>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</si>
  <si>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</si>
  <si>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</si>
  <si>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</si>
  <si>
    <t>OD Round 41</t>
  </si>
  <si>
    <t>Phantom</t>
  </si>
  <si>
    <t>Ghost</t>
  </si>
  <si>
    <t>Spectre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</si>
</sst>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 * IF(AND(TblMagic[[#This Row],[Active DnD]]&lt;=12,TblMagic[[#This Row],[Active DnD]]&gt;6),2,1)</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Row],[Spires]]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Military!$CM$25*TblMili[[#This Row],[Sec. rec. Cost]]</calculatedColumnFormula>
    </tableColumn>
    <tableColumn id="48" xr3:uid="{3C88EFC6-8DA5-40ED-A97A-2AAFD0B3B6AD}" name="Expenses Mana" dataDxfId="751">
      <calculatedColumnFormula>TblMagic[[#This Row],[Mana cost]] + Military!$CM$26*TblMili[[#This Row],[Sec. rec. Cost]]</calculatedColumnFormula>
    </tableColumn>
    <tableColumn id="49" xr3:uid="{1E4E3815-206F-4A61-AE33-CA14E995FDCB}" name="Expenses Ore" dataDxfId="750">
      <calculatedColumnFormula>Military!$CM$24*TblMili[[#This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2" dataDxfId="380" headerRowBorderDxfId="381" tableBorderDxfId="379">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111" xr3:uid="{54F0D0ED-12E4-4C6A-9A83-21A22A24F933}" name="DnD_Zombies" dataDxfId="338">
      <calculatedColumnFormula>IF(AND(TblMagic[[#This Row],[Active DnD]]&lt;12,TblMagic[[#This Row],[Active DnD]]&gt;5),OFFSET(TblPop[[#This Row],[Draft Growth]],-1,0)/2,0)</calculatedColumnFormula>
    </tableColumn>
    <tableColumn id="39" xr3:uid="{29C90460-5421-4EA7-A4CB-BDA1C40BF8A1}" name="  "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Row],[Lumber]]),MATCH(Military!$AR$2,TblProd[[#Headers],[Lumber]:[Ore]],0))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   "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Column1"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Death and Deca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2">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3" dataDxfId="32" tableBorderDxfId="31">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4" t="s">
        <v>450</v>
      </c>
      <c r="B1" s="474"/>
      <c r="C1" s="474"/>
      <c r="D1" s="474"/>
      <c r="E1" s="474"/>
      <c r="F1" s="474"/>
      <c r="G1" s="474"/>
      <c r="H1" s="474"/>
      <c r="I1" s="474"/>
      <c r="J1" s="474"/>
      <c r="K1" s="474"/>
      <c r="L1" s="475"/>
      <c r="M1" s="481" t="s">
        <v>1039</v>
      </c>
      <c r="N1" s="482"/>
      <c r="O1" s="483"/>
    </row>
    <row r="2" spans="1:15" s="44" customFormat="1" ht="12.75" customHeight="1" x14ac:dyDescent="0.2">
      <c r="A2" s="468" t="s">
        <v>1076</v>
      </c>
      <c r="B2" s="469"/>
      <c r="C2" s="469"/>
      <c r="D2" s="469"/>
      <c r="E2" s="469"/>
      <c r="F2" s="469"/>
      <c r="G2" s="469"/>
      <c r="H2" s="469"/>
      <c r="I2" s="469"/>
      <c r="J2" s="469"/>
      <c r="K2" s="469"/>
      <c r="L2" s="470"/>
      <c r="M2" s="455" t="s">
        <v>1107</v>
      </c>
      <c r="N2" s="456"/>
      <c r="O2" s="457"/>
    </row>
    <row r="3" spans="1:15" s="44" customFormat="1" x14ac:dyDescent="0.2">
      <c r="A3" s="468"/>
      <c r="B3" s="469"/>
      <c r="C3" s="469"/>
      <c r="D3" s="469"/>
      <c r="E3" s="469"/>
      <c r="F3" s="469"/>
      <c r="G3" s="469"/>
      <c r="H3" s="469"/>
      <c r="I3" s="469"/>
      <c r="J3" s="469"/>
      <c r="K3" s="469"/>
      <c r="L3" s="470"/>
      <c r="M3" s="455"/>
      <c r="N3" s="456"/>
      <c r="O3" s="457"/>
    </row>
    <row r="4" spans="1:15" s="44" customFormat="1" x14ac:dyDescent="0.2">
      <c r="A4" s="468"/>
      <c r="B4" s="469"/>
      <c r="C4" s="469"/>
      <c r="D4" s="469"/>
      <c r="E4" s="469"/>
      <c r="F4" s="469"/>
      <c r="G4" s="469"/>
      <c r="H4" s="469"/>
      <c r="I4" s="469"/>
      <c r="J4" s="469"/>
      <c r="K4" s="469"/>
      <c r="L4" s="470"/>
      <c r="M4" s="455"/>
      <c r="N4" s="456"/>
      <c r="O4" s="457"/>
    </row>
    <row r="5" spans="1:15" s="44" customFormat="1" x14ac:dyDescent="0.2">
      <c r="A5" s="468"/>
      <c r="B5" s="469"/>
      <c r="C5" s="469"/>
      <c r="D5" s="469"/>
      <c r="E5" s="469"/>
      <c r="F5" s="469"/>
      <c r="G5" s="469"/>
      <c r="H5" s="469"/>
      <c r="I5" s="469"/>
      <c r="J5" s="469"/>
      <c r="K5" s="469"/>
      <c r="L5" s="470"/>
      <c r="M5" s="455"/>
      <c r="N5" s="456"/>
      <c r="O5" s="457"/>
    </row>
    <row r="6" spans="1:15" s="44" customFormat="1" x14ac:dyDescent="0.2">
      <c r="A6" s="468"/>
      <c r="B6" s="469"/>
      <c r="C6" s="469"/>
      <c r="D6" s="469"/>
      <c r="E6" s="469"/>
      <c r="F6" s="469"/>
      <c r="G6" s="469"/>
      <c r="H6" s="469"/>
      <c r="I6" s="469"/>
      <c r="J6" s="469"/>
      <c r="K6" s="469"/>
      <c r="L6" s="470"/>
      <c r="M6" s="455"/>
      <c r="N6" s="456"/>
      <c r="O6" s="457"/>
    </row>
    <row r="7" spans="1:15" s="44" customFormat="1" ht="13.5" thickBot="1" x14ac:dyDescent="0.25">
      <c r="A7" s="471"/>
      <c r="B7" s="472"/>
      <c r="C7" s="472"/>
      <c r="D7" s="472"/>
      <c r="E7" s="472"/>
      <c r="F7" s="472"/>
      <c r="G7" s="472"/>
      <c r="H7" s="472"/>
      <c r="I7" s="472"/>
      <c r="J7" s="472"/>
      <c r="K7" s="472"/>
      <c r="L7" s="473"/>
      <c r="M7" s="455"/>
      <c r="N7" s="456"/>
      <c r="O7" s="457"/>
    </row>
    <row r="8" spans="1:15" s="44" customFormat="1" ht="15.75" x14ac:dyDescent="0.2">
      <c r="A8" s="476" t="s">
        <v>449</v>
      </c>
      <c r="B8" s="477"/>
      <c r="C8" s="477"/>
      <c r="D8" s="477"/>
      <c r="E8" s="477"/>
      <c r="F8" s="477"/>
      <c r="G8" s="477"/>
      <c r="H8" s="477"/>
      <c r="I8" s="478"/>
      <c r="J8" s="484" t="s">
        <v>1129</v>
      </c>
      <c r="K8" s="485"/>
      <c r="L8" s="486"/>
      <c r="M8" s="458"/>
      <c r="N8" s="459"/>
      <c r="O8" s="460"/>
    </row>
    <row r="9" spans="1:15" s="44" customFormat="1" ht="12.75" customHeight="1" x14ac:dyDescent="0.2">
      <c r="A9" s="479" t="s">
        <v>1038</v>
      </c>
      <c r="B9" s="480"/>
      <c r="C9" s="480"/>
      <c r="D9" s="480"/>
      <c r="E9" s="480"/>
      <c r="F9" s="480"/>
      <c r="G9" s="480"/>
      <c r="H9" s="480"/>
      <c r="I9" s="480"/>
      <c r="J9" s="487"/>
      <c r="K9" s="488"/>
      <c r="L9" s="489"/>
      <c r="M9" s="458"/>
      <c r="N9" s="459"/>
      <c r="O9" s="460"/>
    </row>
    <row r="10" spans="1:15" s="44" customFormat="1" ht="12.75" customHeight="1" x14ac:dyDescent="0.2">
      <c r="A10" s="479"/>
      <c r="B10" s="480"/>
      <c r="C10" s="480"/>
      <c r="D10" s="480"/>
      <c r="E10" s="480"/>
      <c r="F10" s="480"/>
      <c r="G10" s="480"/>
      <c r="H10" s="480"/>
      <c r="I10" s="480"/>
      <c r="J10" s="487"/>
      <c r="K10" s="488"/>
      <c r="L10" s="489"/>
      <c r="M10" s="458"/>
      <c r="N10" s="459"/>
      <c r="O10" s="460"/>
    </row>
    <row r="11" spans="1:15" s="44" customFormat="1" ht="12.75" customHeight="1" x14ac:dyDescent="0.2">
      <c r="A11" s="479"/>
      <c r="B11" s="480"/>
      <c r="C11" s="480"/>
      <c r="D11" s="480"/>
      <c r="E11" s="480"/>
      <c r="F11" s="480"/>
      <c r="G11" s="480"/>
      <c r="H11" s="480"/>
      <c r="I11" s="480"/>
      <c r="J11" s="487"/>
      <c r="K11" s="488"/>
      <c r="L11" s="489"/>
      <c r="M11" s="458"/>
      <c r="N11" s="459"/>
      <c r="O11" s="460"/>
    </row>
    <row r="12" spans="1:15" s="44" customFormat="1" ht="28.5" customHeight="1" thickBot="1" x14ac:dyDescent="0.25">
      <c r="A12" s="479"/>
      <c r="B12" s="480"/>
      <c r="C12" s="480"/>
      <c r="D12" s="480"/>
      <c r="E12" s="480"/>
      <c r="F12" s="480"/>
      <c r="G12" s="480"/>
      <c r="H12" s="480"/>
      <c r="I12" s="480"/>
      <c r="J12" s="490"/>
      <c r="K12" s="491"/>
      <c r="L12" s="492"/>
      <c r="M12" s="461"/>
      <c r="N12" s="462"/>
      <c r="O12" s="463"/>
    </row>
    <row r="13" spans="1:15" s="44" customFormat="1" ht="25.5" customHeight="1" thickBot="1" x14ac:dyDescent="0.25">
      <c r="A13" s="464" t="s">
        <v>257</v>
      </c>
      <c r="B13" s="465"/>
      <c r="C13" s="466"/>
      <c r="D13" s="466"/>
      <c r="E13" s="466"/>
      <c r="F13" s="466"/>
      <c r="G13" s="466"/>
      <c r="H13" s="466"/>
      <c r="I13" s="466"/>
      <c r="J13" s="466"/>
      <c r="K13" s="466"/>
      <c r="L13" s="466"/>
      <c r="M13" s="466"/>
      <c r="N13" s="466"/>
      <c r="O13" s="466"/>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45521</v>
      </c>
      <c r="D15" s="45" t="s">
        <v>323</v>
      </c>
      <c r="E15" s="53">
        <f>B15+(1+B16-1)/24+B18-6/24</f>
        <v>45520.75</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45511.421194907409</v>
      </c>
      <c r="H16" s="45" t="s">
        <v>105</v>
      </c>
      <c r="I16" s="54">
        <f>INDEX(TblRaces[[Max population]:[Explore Cost]],MATCH(race,TblRaces[Race],0),MATCH(Table4[[#This Row],[Race Bonuses]],TblRaces[[#Headers],[Max population]:[Explore Cost]],0))</f>
        <v>0</v>
      </c>
      <c r="K16" s="467" t="s">
        <v>451</v>
      </c>
      <c r="L16" s="452"/>
      <c r="M16" s="452"/>
      <c r="N16" s="452"/>
      <c r="O16" s="51"/>
    </row>
    <row r="17" spans="1:15" s="44" customFormat="1" ht="12.75" customHeight="1" thickBot="1" x14ac:dyDescent="0.25">
      <c r="A17" s="45" t="s">
        <v>320</v>
      </c>
      <c r="B17" s="55">
        <f ca="1">TODAY()</f>
        <v>45511</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2"/>
      <c r="L17" s="452"/>
      <c r="M17" s="452"/>
      <c r="N17" s="452"/>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2"/>
      <c r="L18" s="452"/>
      <c r="M18" s="452"/>
      <c r="N18" s="452"/>
      <c r="O18" s="51"/>
    </row>
    <row r="19" spans="1:15" s="44" customFormat="1" x14ac:dyDescent="0.2">
      <c r="H19" s="45" t="s">
        <v>108</v>
      </c>
      <c r="I19" s="54">
        <f>INDEX(TblRaces[[Max population]:[Explore Cost]],MATCH(race,TblRaces[Race],0),MATCH(Table4[[#This Row],[Race Bonuses]],TblRaces[[#Headers],[Max population]:[Explore Cost]],0))</f>
        <v>0</v>
      </c>
      <c r="J19" s="49"/>
      <c r="K19" s="452"/>
      <c r="L19" s="452"/>
      <c r="M19" s="452"/>
      <c r="N19" s="452"/>
      <c r="O19" s="60"/>
    </row>
    <row r="20" spans="1:15" s="44" customFormat="1" x14ac:dyDescent="0.2">
      <c r="H20" s="45" t="s">
        <v>109</v>
      </c>
      <c r="I20" s="54">
        <f>INDEX(TblRaces[[Max population]:[Explore Cost]],MATCH(race,TblRaces[Race],0),MATCH(Table4[[#This Row],[Race Bonuses]],TblRaces[[#Headers],[Max population]:[Explore Cost]],0))</f>
        <v>0</v>
      </c>
      <c r="J20" s="49"/>
      <c r="K20" s="452"/>
      <c r="L20" s="452"/>
      <c r="M20" s="452"/>
      <c r="N20" s="452"/>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2"/>
      <c r="L21" s="452"/>
      <c r="M21" s="452"/>
      <c r="N21" s="452"/>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7"/>
      <c r="L23" s="467"/>
      <c r="M23" s="467"/>
      <c r="N23" s="46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1040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7"/>
      <c r="L24" s="467"/>
      <c r="M24" s="467"/>
      <c r="N24" s="46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7"/>
      <c r="L25" s="467"/>
      <c r="M25" s="467"/>
      <c r="N25" s="46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67"/>
      <c r="L26" s="467"/>
      <c r="M26" s="467"/>
      <c r="N26" s="467"/>
      <c r="O26" s="60"/>
    </row>
    <row r="27" spans="1:15" s="44" customFormat="1" x14ac:dyDescent="0.2">
      <c r="A27" s="442" t="s">
        <v>1086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67"/>
      <c r="L27" s="467"/>
      <c r="M27" s="467"/>
      <c r="N27" s="46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1071</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51" t="s">
        <v>376</v>
      </c>
      <c r="B33" s="452"/>
      <c r="C33" s="452"/>
      <c r="D33" s="452"/>
      <c r="E33" s="452"/>
      <c r="F33" s="452"/>
      <c r="G33" s="452"/>
      <c r="H33" s="452"/>
      <c r="I33" s="452"/>
      <c r="J33" s="453"/>
      <c r="K33" s="454"/>
      <c r="L33" s="454"/>
      <c r="M33" s="454"/>
      <c r="N33" s="454"/>
      <c r="O33" s="454"/>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6" t="s">
        <v>428</v>
      </c>
      <c r="L36" s="497"/>
      <c r="M36" s="497"/>
      <c r="N36" s="497"/>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7"/>
      <c r="L37" s="497"/>
      <c r="M37" s="497"/>
      <c r="N37" s="497"/>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7"/>
      <c r="L38" s="497"/>
      <c r="M38" s="497"/>
      <c r="N38" s="497"/>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7" t="s">
        <v>448</v>
      </c>
      <c r="L39" s="498"/>
      <c r="M39" s="498"/>
      <c r="N39" s="498"/>
      <c r="O39" s="51"/>
    </row>
    <row r="40" spans="1:15" ht="13.5" thickTop="1" x14ac:dyDescent="0.2">
      <c r="A40" s="101"/>
      <c r="B40" s="88"/>
      <c r="C40" s="102">
        <f ca="1">SUM(C36:C39)</f>
        <v>0</v>
      </c>
      <c r="E40" s="103">
        <f ca="1">SUM(E36:E39)</f>
        <v>0</v>
      </c>
      <c r="F40" s="35">
        <f ca="1">SUM(F36:F39)</f>
        <v>450</v>
      </c>
      <c r="H40" s="35">
        <f ca="1">SUM(H36:H39)</f>
        <v>450</v>
      </c>
      <c r="I40" s="84"/>
      <c r="J40" s="44"/>
      <c r="K40" s="498"/>
      <c r="L40" s="498"/>
      <c r="M40" s="498"/>
      <c r="N40" s="498"/>
      <c r="O40" s="51"/>
    </row>
    <row r="41" spans="1:15" x14ac:dyDescent="0.2">
      <c r="A41" s="104" t="s">
        <v>24</v>
      </c>
      <c r="B41" s="97">
        <f ca="1">F41</f>
        <v>626</v>
      </c>
      <c r="C41" s="104"/>
      <c r="E41" s="105"/>
      <c r="F41" s="97">
        <f ca="1">Military!AA76</f>
        <v>626</v>
      </c>
      <c r="H41" s="97">
        <f ca="1">F41*(1+$G$36)</f>
        <v>626</v>
      </c>
      <c r="I41" s="92" t="s">
        <v>419</v>
      </c>
      <c r="J41" s="44"/>
      <c r="K41" s="496" t="s">
        <v>446</v>
      </c>
      <c r="L41" s="497"/>
      <c r="M41" s="497"/>
      <c r="N41" s="497"/>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97"/>
      <c r="L42" s="497"/>
      <c r="M42" s="497"/>
      <c r="N42" s="497"/>
      <c r="O42" s="51"/>
    </row>
    <row r="43" spans="1:15" ht="13.5" thickTop="1" x14ac:dyDescent="0.2">
      <c r="C43" s="104"/>
      <c r="E43" s="105"/>
      <c r="F43" s="35">
        <f ca="1">F41+F40+F42</f>
        <v>1076</v>
      </c>
      <c r="H43" s="103">
        <f ca="1">H41+H40+H42</f>
        <v>1076</v>
      </c>
      <c r="I43" s="92"/>
      <c r="J43" s="44"/>
      <c r="K43" s="452"/>
      <c r="L43" s="452"/>
      <c r="M43" s="452"/>
      <c r="N43" s="452"/>
      <c r="O43" s="51"/>
    </row>
    <row r="44" spans="1:15" x14ac:dyDescent="0.2">
      <c r="A44" s="44"/>
      <c r="B44" s="44"/>
      <c r="C44" s="44"/>
      <c r="D44" s="495"/>
      <c r="E44" s="495"/>
      <c r="F44" s="495"/>
      <c r="G44" s="495"/>
      <c r="H44" s="495"/>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1086</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3" t="s">
        <v>287</v>
      </c>
      <c r="B73" s="494"/>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45520.75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 * IF(AND(TblMagic[[#This Row],[Active DnD]]&lt;=12,TblMagic[[#This Row],[Active DnD]]&gt;6),2,1)</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45520.791666666664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 * IF(AND(TblMagic[[#This Row],[Active DnD]]&lt;=12,TblMagic[[#This Row],[Active DnD]]&gt;6),2,1)</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45520.833333333328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 * IF(AND(TblMagic[[#This Row],[Active DnD]]&lt;=12,TblMagic[[#This Row],[Active DnD]]&gt;6),2,1)</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45520.874999999993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 * IF(AND(TblMagic[[#This Row],[Active DnD]]&lt;=12,TblMagic[[#This Row],[Active DnD]]&gt;6),2,1)</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45520.916666666657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 * IF(AND(TblMagic[[#This Row],[Active DnD]]&lt;=12,TblMagic[[#This Row],[Active DnD]]&gt;6),2,1)</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45520.958333333321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 * IF(AND(TblMagic[[#This Row],[Active DnD]]&lt;=12,TblMagic[[#This Row],[Active DnD]]&gt;6),2,1)</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45520.999999999985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 * IF(AND(TblMagic[[#This Row],[Active DnD]]&lt;=12,TblMagic[[#This Row],[Active DnD]]&gt;6),2,1)</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45521.04166666665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 * IF(AND(TblMagic[[#This Row],[Active DnD]]&lt;=12,TblMagic[[#This Row],[Active DnD]]&gt;6),2,1)</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45521.083333333314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 * IF(AND(TblMagic[[#This Row],[Active DnD]]&lt;=12,TblMagic[[#This Row],[Active DnD]]&gt;6),2,1)</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45521.124999999978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 * IF(AND(TblMagic[[#This Row],[Active DnD]]&lt;=12,TblMagic[[#This Row],[Active DnD]]&gt;6),2,1)</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45521.166666666642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 * IF(AND(TblMagic[[#This Row],[Active DnD]]&lt;=12,TblMagic[[#This Row],[Active DnD]]&gt;6),2,1)</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45521.208333333307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 * IF(AND(TblMagic[[#This Row],[Active DnD]]&lt;=12,TblMagic[[#This Row],[Active DnD]]&gt;6),2,1)</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45521.249999999971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 * IF(AND(TblMagic[[#This Row],[Active DnD]]&lt;=12,TblMagic[[#This Row],[Active DnD]]&gt;6),2,1)</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45521.291666666635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 * IF(AND(TblMagic[[#This Row],[Active DnD]]&lt;=12,TblMagic[[#This Row],[Active DnD]]&gt;6),2,1)</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45521.333333333299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 * IF(AND(TblMagic[[#This Row],[Active DnD]]&lt;=12,TblMagic[[#This Row],[Active DnD]]&gt;6),2,1)</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45521.374999999964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 * IF(AND(TblMagic[[#This Row],[Active DnD]]&lt;=12,TblMagic[[#This Row],[Active DnD]]&gt;6),2,1)</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45521.416666666628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 * IF(AND(TblMagic[[#This Row],[Active DnD]]&lt;=12,TblMagic[[#This Row],[Active DnD]]&gt;6),2,1)</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45521.458333333292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 * IF(AND(TblMagic[[#This Row],[Active DnD]]&lt;=12,TblMagic[[#This Row],[Active DnD]]&gt;6),2,1)</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45521.499999999956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 * IF(AND(TblMagic[[#This Row],[Active DnD]]&lt;=12,TblMagic[[#This Row],[Active DnD]]&gt;6),2,1)</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45521.541666666621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 * IF(AND(TblMagic[[#This Row],[Active DnD]]&lt;=12,TblMagic[[#This Row],[Active DnD]]&gt;6),2,1)</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45521.583333333285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 * IF(AND(TblMagic[[#This Row],[Active DnD]]&lt;=12,TblMagic[[#This Row],[Active DnD]]&gt;6),2,1)</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45521.624999999949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 * IF(AND(TblMagic[[#This Row],[Active DnD]]&lt;=12,TblMagic[[#This Row],[Active DnD]]&gt;6),2,1)</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45521.666666666613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 * IF(AND(TblMagic[[#This Row],[Active DnD]]&lt;=12,TblMagic[[#This Row],[Active DnD]]&gt;6),2,1)</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45521.708333333278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 * IF(AND(TblMagic[[#This Row],[Active DnD]]&lt;=12,TblMagic[[#This Row],[Active DnD]]&gt;6),2,1)</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45521.749999999942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 * IF(AND(TblMagic[[#This Row],[Active DnD]]&lt;=12,TblMagic[[#This Row],[Active DnD]]&gt;6),2,1)</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45521.791666666606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 * IF(AND(TblMagic[[#This Row],[Active DnD]]&lt;=12,TblMagic[[#This Row],[Active DnD]]&gt;6),2,1)</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45521.83333333327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 * IF(AND(TblMagic[[#This Row],[Active DnD]]&lt;=12,TblMagic[[#This Row],[Active DnD]]&gt;6),2,1)</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45521.874999999935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 * IF(AND(TblMagic[[#This Row],[Active DnD]]&lt;=12,TblMagic[[#This Row],[Active DnD]]&gt;6),2,1)</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45521.916666666599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 * IF(AND(TblMagic[[#This Row],[Active DnD]]&lt;=12,TblMagic[[#This Row],[Active DnD]]&gt;6),2,1)</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45521.958333333263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 * IF(AND(TblMagic[[#This Row],[Active DnD]]&lt;=12,TblMagic[[#This Row],[Active DnD]]&gt;6),2,1)</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45521.999999999927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 * IF(AND(TblMagic[[#This Row],[Active DnD]]&lt;=12,TblMagic[[#This Row],[Active DnD]]&gt;6),2,1)</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45522.041666666591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 * IF(AND(TblMagic[[#This Row],[Active DnD]]&lt;=12,TblMagic[[#This Row],[Active DnD]]&gt;6),2,1)</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45522.083333333256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 * IF(AND(TblMagic[[#This Row],[Active DnD]]&lt;=12,TblMagic[[#This Row],[Active DnD]]&gt;6),2,1)</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45522.12499999992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 * IF(AND(TblMagic[[#This Row],[Active DnD]]&lt;=12,TblMagic[[#This Row],[Active DnD]]&gt;6),2,1)</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45522.166666666584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 * IF(AND(TblMagic[[#This Row],[Active DnD]]&lt;=12,TblMagic[[#This Row],[Active DnD]]&gt;6),2,1)</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45522.208333333248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 * IF(AND(TblMagic[[#This Row],[Active DnD]]&lt;=12,TblMagic[[#This Row],[Active DnD]]&gt;6),2,1)</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45522.249999999913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 * IF(AND(TblMagic[[#This Row],[Active DnD]]&lt;=12,TblMagic[[#This Row],[Active DnD]]&gt;6),2,1)</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45522.291666666577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 * IF(AND(TblMagic[[#This Row],[Active DnD]]&lt;=12,TblMagic[[#This Row],[Active DnD]]&gt;6),2,1)</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45522.333333333241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 * IF(AND(TblMagic[[#This Row],[Active DnD]]&lt;=12,TblMagic[[#This Row],[Active DnD]]&gt;6),2,1)</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45522.374999999905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 * IF(AND(TblMagic[[#This Row],[Active DnD]]&lt;=12,TblMagic[[#This Row],[Active DnD]]&gt;6),2,1)</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45522.41666666657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 * IF(AND(TblMagic[[#This Row],[Active DnD]]&lt;=12,TblMagic[[#This Row],[Active DnD]]&gt;6),2,1)</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45522.458333333234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 * IF(AND(TblMagic[[#This Row],[Active DnD]]&lt;=12,TblMagic[[#This Row],[Active DnD]]&gt;6),2,1)</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45522.499999999898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 * IF(AND(TblMagic[[#This Row],[Active DnD]]&lt;=12,TblMagic[[#This Row],[Active DnD]]&gt;6),2,1)</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45522.541666666562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 * IF(AND(TblMagic[[#This Row],[Active DnD]]&lt;=12,TblMagic[[#This Row],[Active DnD]]&gt;6),2,1)</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45522.583333333227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 * IF(AND(TblMagic[[#This Row],[Active DnD]]&lt;=12,TblMagic[[#This Row],[Active DnD]]&gt;6),2,1)</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45522.624999999891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 * IF(AND(TblMagic[[#This Row],[Active DnD]]&lt;=12,TblMagic[[#This Row],[Active DnD]]&gt;6),2,1)</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45522.666666666555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 * IF(AND(TblMagic[[#This Row],[Active DnD]]&lt;=12,TblMagic[[#This Row],[Active DnD]]&gt;6),2,1)</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45522.708333333219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 * IF(AND(TblMagic[[#This Row],[Active DnD]]&lt;=12,TblMagic[[#This Row],[Active DnD]]&gt;6),2,1)</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45522.749999999884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 * IF(AND(TblMagic[[#This Row],[Active DnD]]&lt;=12,TblMagic[[#This Row],[Active DnD]]&gt;6),2,1)</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45522.791666666548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 * IF(AND(TblMagic[[#This Row],[Active DnD]]&lt;=12,TblMagic[[#This Row],[Active DnD]]&gt;6),2,1)</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45522.833333333212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 * IF(AND(TblMagic[[#This Row],[Active DnD]]&lt;=12,TblMagic[[#This Row],[Active DnD]]&gt;6),2,1)</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45522.874999999876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 * IF(AND(TblMagic[[#This Row],[Active DnD]]&lt;=12,TblMagic[[#This Row],[Active DnD]]&gt;6),2,1)</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45522.916666666541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 * IF(AND(TblMagic[[#This Row],[Active DnD]]&lt;=12,TblMagic[[#This Row],[Active DnD]]&gt;6),2,1)</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45522.958333333205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 * IF(AND(TblMagic[[#This Row],[Active DnD]]&lt;=12,TblMagic[[#This Row],[Active DnD]]&gt;6),2,1)</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45522.999999999869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 * IF(AND(TblMagic[[#This Row],[Active DnD]]&lt;=12,TblMagic[[#This Row],[Active DnD]]&gt;6),2,1)</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45523.041666666533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 * IF(AND(TblMagic[[#This Row],[Active DnD]]&lt;=12,TblMagic[[#This Row],[Active DnD]]&gt;6),2,1)</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45523.083333333198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 * IF(AND(TblMagic[[#This Row],[Active DnD]]&lt;=12,TblMagic[[#This Row],[Active DnD]]&gt;6),2,1)</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45523.124999999862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 * IF(AND(TblMagic[[#This Row],[Active DnD]]&lt;=12,TblMagic[[#This Row],[Active DnD]]&gt;6),2,1)</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45523.166666666526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 * IF(AND(TblMagic[[#This Row],[Active DnD]]&lt;=12,TblMagic[[#This Row],[Active DnD]]&gt;6),2,1)</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45523.20833333319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 * IF(AND(TblMagic[[#This Row],[Active DnD]]&lt;=12,TblMagic[[#This Row],[Active DnD]]&gt;6),2,1)</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45523.249999999854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 * IF(AND(TblMagic[[#This Row],[Active DnD]]&lt;=12,TblMagic[[#This Row],[Active DnD]]&gt;6),2,1)</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45523.291666666519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 * IF(AND(TblMagic[[#This Row],[Active DnD]]&lt;=12,TblMagic[[#This Row],[Active DnD]]&gt;6),2,1)</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45523.333333333183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 * IF(AND(TblMagic[[#This Row],[Active DnD]]&lt;=12,TblMagic[[#This Row],[Active DnD]]&gt;6),2,1)</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45523.374999999847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 * IF(AND(TblMagic[[#This Row],[Active DnD]]&lt;=12,TblMagic[[#This Row],[Active DnD]]&gt;6),2,1)</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45523.416666666511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 * IF(AND(TblMagic[[#This Row],[Active DnD]]&lt;=12,TblMagic[[#This Row],[Active DnD]]&gt;6),2,1)</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45523.458333333176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 * IF(AND(TblMagic[[#This Row],[Active DnD]]&lt;=12,TblMagic[[#This Row],[Active DnD]]&gt;6),2,1)</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45523.49999999984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 * IF(AND(TblMagic[[#This Row],[Active DnD]]&lt;=12,TblMagic[[#This Row],[Active DnD]]&gt;6),2,1)</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45523.541666666504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 * IF(AND(TblMagic[[#This Row],[Active DnD]]&lt;=12,TblMagic[[#This Row],[Active DnD]]&gt;6),2,1)</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45523.583333333168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 * IF(AND(TblMagic[[#This Row],[Active DnD]]&lt;=12,TblMagic[[#This Row],[Active DnD]]&gt;6),2,1)</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45523.624999999833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 * IF(AND(TblMagic[[#This Row],[Active DnD]]&lt;=12,TblMagic[[#This Row],[Active DnD]]&gt;6),2,1)</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45523.666666666497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 * IF(AND(TblMagic[[#This Row],[Active DnD]]&lt;=12,TblMagic[[#This Row],[Active DnD]]&gt;6),2,1)</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45523.708333333161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 * IF(AND(TblMagic[[#This Row],[Active DnD]]&lt;=12,TblMagic[[#This Row],[Active DnD]]&gt;6),2,1)</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45523.749999999825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 * IF(AND(TblMagic[[#This Row],[Active DnD]]&lt;=12,TblMagic[[#This Row],[Active DnD]]&gt;6),2,1)</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45523.79166666649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 * IF(AND(TblMagic[[#This Row],[Active DnD]]&lt;=12,TblMagic[[#This Row],[Active DnD]]&gt;6),2,1)</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45523.833333333154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 * IF(AND(TblMagic[[#This Row],[Active DnD]]&lt;=12,TblMagic[[#This Row],[Active DnD]]&gt;6),2,1)</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45523.874999999818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 * IF(AND(TblMagic[[#This Row],[Active DnD]]&lt;=12,TblMagic[[#This Row],[Active DnD]]&gt;6),2,1)</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45523.916666666482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 * IF(AND(TblMagic[[#This Row],[Active DnD]]&lt;=12,TblMagic[[#This Row],[Active DnD]]&gt;6),2,1)</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45523.958333333147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 * IF(AND(TblMagic[[#This Row],[Active DnD]]&lt;=12,TblMagic[[#This Row],[Active DnD]]&gt;6),2,1)</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45523.999999999811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 * IF(AND(TblMagic[[#This Row],[Active DnD]]&lt;=12,TblMagic[[#This Row],[Active DnD]]&gt;6),2,1)</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45524.041666666475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 * IF(AND(TblMagic[[#This Row],[Active DnD]]&lt;=12,TblMagic[[#This Row],[Active DnD]]&gt;6),2,1)</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45524.083333333139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 * IF(AND(TblMagic[[#This Row],[Active DnD]]&lt;=12,TblMagic[[#This Row],[Active DnD]]&gt;6),2,1)</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45524.124999999804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 * IF(AND(TblMagic[[#This Row],[Active DnD]]&lt;=12,TblMagic[[#This Row],[Active DnD]]&gt;6),2,1)</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45524.166666666468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 * IF(AND(TblMagic[[#This Row],[Active DnD]]&lt;=12,TblMagic[[#This Row],[Active DnD]]&gt;6),2,1)</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45524.208333333132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 * IF(AND(TblMagic[[#This Row],[Active DnD]]&lt;=12,TblMagic[[#This Row],[Active DnD]]&gt;6),2,1)</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45524.249999999796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 * IF(AND(TblMagic[[#This Row],[Active DnD]]&lt;=12,TblMagic[[#This Row],[Active DnD]]&gt;6),2,1)</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45524.291666666461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 * IF(AND(TblMagic[[#This Row],[Active DnD]]&lt;=12,TblMagic[[#This Row],[Active DnD]]&gt;6),2,1)</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45524.333333333125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 * IF(AND(TblMagic[[#This Row],[Active DnD]]&lt;=12,TblMagic[[#This Row],[Active DnD]]&gt;6),2,1)</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45524.374999999789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 * IF(AND(TblMagic[[#This Row],[Active DnD]]&lt;=12,TblMagic[[#This Row],[Active DnD]]&gt;6),2,1)</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45524.416666666453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 * IF(AND(TblMagic[[#This Row],[Active DnD]]&lt;=12,TblMagic[[#This Row],[Active DnD]]&gt;6),2,1)</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45524.458333333117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 * IF(AND(TblMagic[[#This Row],[Active DnD]]&lt;=12,TblMagic[[#This Row],[Active DnD]]&gt;6),2,1)</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45524.499999999782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 * IF(AND(TblMagic[[#This Row],[Active DnD]]&lt;=12,TblMagic[[#This Row],[Active DnD]]&gt;6),2,1)</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45524.541666666446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 * IF(AND(TblMagic[[#This Row],[Active DnD]]&lt;=12,TblMagic[[#This Row],[Active DnD]]&gt;6),2,1)</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45524.58333333311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 * IF(AND(TblMagic[[#This Row],[Active DnD]]&lt;=12,TblMagic[[#This Row],[Active DnD]]&gt;6),2,1)</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45524.624999999774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 * IF(AND(TblMagic[[#This Row],[Active DnD]]&lt;=12,TblMagic[[#This Row],[Active DnD]]&gt;6),2,1)</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45524.666666666439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 * IF(AND(TblMagic[[#This Row],[Active DnD]]&lt;=12,TblMagic[[#This Row],[Active DnD]]&gt;6),2,1)</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45524.708333333103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 * IF(AND(TblMagic[[#This Row],[Active DnD]]&lt;=12,TblMagic[[#This Row],[Active DnD]]&gt;6),2,1)</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45524.749999999767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 * IF(AND(TblMagic[[#This Row],[Active DnD]]&lt;=12,TblMagic[[#This Row],[Active DnD]]&gt;6),2,1)</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45524.791666666431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 * IF(AND(TblMagic[[#This Row],[Active DnD]]&lt;=12,TblMagic[[#This Row],[Active DnD]]&gt;6),2,1)</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45524.833333333096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 * IF(AND(TblMagic[[#This Row],[Active DnD]]&lt;=12,TblMagic[[#This Row],[Active DnD]]&gt;6),2,1)</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45524.87499999976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 * IF(AND(TblMagic[[#This Row],[Active DnD]]&lt;=12,TblMagic[[#This Row],[Active DnD]]&gt;6),2,1)</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45524.916666666424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 * IF(AND(TblMagic[[#This Row],[Active DnD]]&lt;=12,TblMagic[[#This Row],[Active DnD]]&gt;6),2,1)</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45524.958333333088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 * IF(AND(TblMagic[[#This Row],[Active DnD]]&lt;=12,TblMagic[[#This Row],[Active DnD]]&gt;6),2,1)</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45524.999999999753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 * IF(AND(TblMagic[[#This Row],[Active DnD]]&lt;=12,TblMagic[[#This Row],[Active DnD]]&gt;6),2,1)</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45525.041666666417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 * IF(AND(TblMagic[[#This Row],[Active DnD]]&lt;=12,TblMagic[[#This Row],[Active DnD]]&gt;6),2,1)</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45525.083333333081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 * IF(AND(TblMagic[[#This Row],[Active DnD]]&lt;=12,TblMagic[[#This Row],[Active DnD]]&gt;6),2,1)</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45525.124999999745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 * IF(AND(TblMagic[[#This Row],[Active DnD]]&lt;=12,TblMagic[[#This Row],[Active DnD]]&gt;6),2,1)</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45525.16666666641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 * IF(AND(TblMagic[[#This Row],[Active DnD]]&lt;=12,TblMagic[[#This Row],[Active DnD]]&gt;6),2,1)</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45525.208333333074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 * IF(AND(TblMagic[[#This Row],[Active DnD]]&lt;=12,TblMagic[[#This Row],[Active DnD]]&gt;6),2,1)</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45525.249999999738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 * IF(AND(TblMagic[[#This Row],[Active DnD]]&lt;=12,TblMagic[[#This Row],[Active DnD]]&gt;6),2,1)</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45525.291666666402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 * IF(AND(TblMagic[[#This Row],[Active DnD]]&lt;=12,TblMagic[[#This Row],[Active DnD]]&gt;6),2,1)</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45525.333333333067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 * IF(AND(TblMagic[[#This Row],[Active DnD]]&lt;=12,TblMagic[[#This Row],[Active DnD]]&gt;6),2,1)</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45525.374999999731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 * IF(AND(TblMagic[[#This Row],[Active DnD]]&lt;=12,TblMagic[[#This Row],[Active DnD]]&gt;6),2,1)</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45525.416666666395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 * IF(AND(TblMagic[[#This Row],[Active DnD]]&lt;=12,TblMagic[[#This Row],[Active DnD]]&gt;6),2,1)</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45525.458333333059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 * IF(AND(TblMagic[[#This Row],[Active DnD]]&lt;=12,TblMagic[[#This Row],[Active DnD]]&gt;6),2,1)</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45525.499999999724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 * IF(AND(TblMagic[[#This Row],[Active DnD]]&lt;=12,TblMagic[[#This Row],[Active DnD]]&gt;6),2,1)</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45525.541666666388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 * IF(AND(TblMagic[[#This Row],[Active DnD]]&lt;=12,TblMagic[[#This Row],[Active DnD]]&gt;6),2,1)</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45525.583333333052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 * IF(AND(TblMagic[[#This Row],[Active DnD]]&lt;=12,TblMagic[[#This Row],[Active DnD]]&gt;6),2,1)</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45525.624999999716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 * IF(AND(TblMagic[[#This Row],[Active DnD]]&lt;=12,TblMagic[[#This Row],[Active DnD]]&gt;6),2,1)</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45525.66666666638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 * IF(AND(TblMagic[[#This Row],[Active DnD]]&lt;=12,TblMagic[[#This Row],[Active DnD]]&gt;6),2,1)</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45525.708333333045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 * IF(AND(TblMagic[[#This Row],[Active DnD]]&lt;=12,TblMagic[[#This Row],[Active DnD]]&gt;6),2,1)</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45525.749999999709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 * IF(AND(TblMagic[[#This Row],[Active DnD]]&lt;=12,TblMagic[[#This Row],[Active DnD]]&gt;6),2,1)</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45525.791666666373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 * IF(AND(TblMagic[[#This Row],[Active DnD]]&lt;=12,TblMagic[[#This Row],[Active DnD]]&gt;6),2,1)</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45525.833333333037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 * IF(AND(TblMagic[[#This Row],[Active DnD]]&lt;=12,TblMagic[[#This Row],[Active DnD]]&gt;6),2,1)</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45525.874999999702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 * IF(AND(TblMagic[[#This Row],[Active DnD]]&lt;=12,TblMagic[[#This Row],[Active DnD]]&gt;6),2,1)</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45525.916666666366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 * IF(AND(TblMagic[[#This Row],[Active DnD]]&lt;=12,TblMagic[[#This Row],[Active DnD]]&gt;6),2,1)</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45525.95833333303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 * IF(AND(TblMagic[[#This Row],[Active DnD]]&lt;=12,TblMagic[[#This Row],[Active DnD]]&gt;6),2,1)</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45525.999999999694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 * IF(AND(TblMagic[[#This Row],[Active DnD]]&lt;=12,TblMagic[[#This Row],[Active DnD]]&gt;6),2,1)</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45526.041666666359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 * IF(AND(TblMagic[[#This Row],[Active DnD]]&lt;=12,TblMagic[[#This Row],[Active DnD]]&gt;6),2,1)</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45526.083333333023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 * IF(AND(TblMagic[[#This Row],[Active DnD]]&lt;=12,TblMagic[[#This Row],[Active DnD]]&gt;6),2,1)</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45526.124999999687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 * IF(AND(TblMagic[[#This Row],[Active DnD]]&lt;=12,TblMagic[[#This Row],[Active DnD]]&gt;6),2,1)</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45526.166666666351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 * IF(AND(TblMagic[[#This Row],[Active DnD]]&lt;=12,TblMagic[[#This Row],[Active DnD]]&gt;6),2,1)</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45526.208333333016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 * IF(AND(TblMagic[[#This Row],[Active DnD]]&lt;=12,TblMagic[[#This Row],[Active DnD]]&gt;6),2,1)</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45526.24999999968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 * IF(AND(TblMagic[[#This Row],[Active DnD]]&lt;=12,TblMagic[[#This Row],[Active DnD]]&gt;6),2,1)</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2"/>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45520.75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45520.75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45520.791666666664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45520.791666666664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45520.833333333328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45520.833333333328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45520.874999999993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45520.874999999993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45520.916666666657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45520.916666666657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45520.958333333321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45520.958333333321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45520.999999999985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45520.999999999985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45521.04166666665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45521.04166666665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45521.083333333314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45521.083333333314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45521.124999999978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45521.124999999978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45521.166666666642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45521.166666666642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45521.208333333307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45521.208333333307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45521.249999999971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45521.249999999971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45521.291666666635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45521.291666666635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45521.333333333299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45521.333333333299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45521.374999999964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45521.374999999964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45521.416666666628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45521.416666666628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45521.458333333292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45521.458333333292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45521.499999999956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45521.499999999956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45521.541666666621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45521.541666666621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45521.583333333285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45521.583333333285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45521.624999999949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45521.624999999949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45521.666666666613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45521.666666666613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45521.708333333278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45521.708333333278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45521.749999999942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45521.749999999942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45521.791666666606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45521.791666666606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45521.83333333327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45521.83333333327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45521.874999999935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45521.874999999935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45521.916666666599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45521.916666666599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45521.958333333263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45521.958333333263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45521.999999999927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45521.999999999927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45522.041666666591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45522.041666666591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45522.083333333256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45522.083333333256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45522.12499999992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45522.12499999992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45522.166666666584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45522.166666666584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45522.208333333248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45522.208333333248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45522.249999999913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45522.249999999913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45522.291666666577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45522.291666666577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45522.333333333241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45522.333333333241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45522.374999999905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45522.374999999905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45522.41666666657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45522.41666666657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45522.458333333234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45522.458333333234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45522.499999999898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45522.499999999898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45522.541666666562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45522.541666666562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45522.583333333227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45522.583333333227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45522.624999999891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45522.624999999891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45522.666666666555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45522.666666666555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45522.708333333219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45522.708333333219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45522.749999999884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45522.749999999884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45522.791666666548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45522.791666666548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45522.833333333212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45522.833333333212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45522.874999999876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45522.874999999876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45522.916666666541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45522.916666666541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45522.958333333205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45522.958333333205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45522.999999999869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45522.999999999869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45523.041666666533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45523.041666666533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45523.083333333198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45523.083333333198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45523.124999999862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45523.124999999862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45523.166666666526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45523.166666666526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45523.20833333319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45523.20833333319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45523.249999999854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45523.249999999854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45523.291666666519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45523.291666666519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45523.333333333183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45523.333333333183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45523.374999999847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45523.374999999847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45523.416666666511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45523.416666666511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45523.458333333176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45523.458333333176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45523.49999999984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45523.49999999984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45523.541666666504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45523.541666666504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45523.583333333168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45523.583333333168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45523.624999999833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45523.624999999833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45523.666666666497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45523.666666666497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45523.708333333161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45523.708333333161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45523.749999999825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45523.749999999825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45523.79166666649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45523.79166666649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45523.833333333154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45523.833333333154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45523.874999999818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45523.874999999818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45523.916666666482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45523.916666666482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45523.958333333147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45523.958333333147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45523.999999999811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45523.999999999811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45524.041666666475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45524.041666666475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45524.083333333139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45524.083333333139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45524.124999999804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45524.124999999804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45524.166666666468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45524.166666666468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45524.208333333132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45524.208333333132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45524.249999999796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45524.249999999796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45524.291666666461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45524.291666666461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45524.333333333125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45524.333333333125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45524.374999999789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45524.374999999789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45524.416666666453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45524.416666666453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45524.458333333117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45524.458333333117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45524.499999999782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45524.499999999782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45524.541666666446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45524.541666666446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45524.58333333311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45524.58333333311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45524.624999999774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45524.624999999774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45524.666666666439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45524.666666666439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45524.708333333103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45524.708333333103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45524.749999999767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45524.749999999767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45524.791666666431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45524.791666666431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45524.833333333096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45524.833333333096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45524.87499999976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45524.87499999976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45524.916666666424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45524.916666666424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45524.958333333088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45524.958333333088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45524.999999999753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45524.999999999753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45525.041666666417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45525.041666666417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45525.083333333081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45525.083333333081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45525.124999999745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45525.124999999745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45525.16666666641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45525.16666666641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45525.208333333074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45525.208333333074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45525.249999999738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45525.249999999738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45525.291666666402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45525.291666666402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45525.333333333067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45525.333333333067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45525.374999999731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45525.374999999731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45525.416666666395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45525.416666666395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45525.458333333059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45525.458333333059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45525.499999999724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45525.499999999724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45525.541666666388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45525.541666666388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45525.583333333052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45525.583333333052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45525.624999999716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45525.624999999716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45525.66666666638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45525.66666666638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45525.708333333045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45525.708333333045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45525.749999999709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45525.749999999709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45525.791666666373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45525.791666666373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45525.833333333037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45525.833333333037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45525.874999999702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45525.874999999702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45525.916666666366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45525.916666666366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45525.95833333303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45525.95833333303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45525.999999999694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45525.999999999694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45526.041666666359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45526.041666666359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45526.083333333023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45526.083333333023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45526.124999999687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45526.124999999687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45526.166666666351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45526.166666666351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45526.208333333016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45526.208333333016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45526.24999999968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45526.24999999968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2"/>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2"/>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45520.75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45520.75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45520.791666666664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45520.791666666664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45520.833333333328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45520.833333333328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45520.874999999993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45520.874999999993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45520.916666666657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45520.916666666657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45520.958333333321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45520.958333333321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45520.999999999985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45520.999999999985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45521.04166666665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45521.04166666665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45521.083333333314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45521.083333333314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45521.124999999978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45521.124999999978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45521.166666666642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45521.166666666642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45521.208333333307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45521.208333333307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45521.249999999971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45521.249999999971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45521.291666666635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45521.291666666635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45521.333333333299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45521.333333333299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45521.374999999964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45521.374999999964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45521.416666666628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45521.416666666628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45521.458333333292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45521.458333333292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45521.499999999956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45521.499999999956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45521.541666666621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45521.541666666621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45521.583333333285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45521.583333333285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45521.624999999949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45521.624999999949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45521.666666666613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45521.666666666613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45521.708333333278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45521.708333333278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45521.749999999942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45521.749999999942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45521.791666666606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45521.791666666606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45521.83333333327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45521.83333333327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45521.874999999935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45521.874999999935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45521.916666666599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45521.916666666599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45521.958333333263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45521.958333333263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45521.999999999927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45521.999999999927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45522.041666666591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45522.041666666591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45522.083333333256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45522.083333333256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45522.12499999992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45522.12499999992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45522.166666666584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45522.166666666584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45522.208333333248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45522.208333333248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45522.249999999913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45522.249999999913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45522.291666666577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45522.291666666577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45522.333333333241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45522.333333333241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45522.374999999905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45522.374999999905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45522.41666666657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45522.41666666657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45522.458333333234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45522.458333333234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45522.499999999898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45522.499999999898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45522.541666666562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45522.541666666562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45522.583333333227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45522.583333333227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45522.624999999891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45522.624999999891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45522.666666666555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45522.666666666555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45522.708333333219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45522.708333333219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45522.749999999884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45522.749999999884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45522.791666666548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45522.791666666548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45522.833333333212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45522.833333333212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45522.874999999876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45522.874999999876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45522.916666666541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45522.916666666541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45522.958333333205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45522.958333333205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45522.999999999869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45522.999999999869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45523.041666666533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45523.041666666533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45523.083333333198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45523.083333333198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45523.124999999862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45523.124999999862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45523.166666666526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45523.166666666526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45523.20833333319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45523.20833333319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45523.249999999854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45523.249999999854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45523.291666666519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45523.291666666519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45523.333333333183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45523.333333333183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45523.374999999847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45523.374999999847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45523.416666666511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45523.416666666511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45523.458333333176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45523.458333333176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45523.49999999984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45523.49999999984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45523.541666666504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45523.541666666504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45523.583333333168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45523.583333333168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45523.624999999833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45523.624999999833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45523.666666666497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45523.666666666497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45523.708333333161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45523.708333333161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45523.749999999825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45523.749999999825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45523.79166666649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45523.79166666649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45523.833333333154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45523.833333333154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45523.874999999818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45523.874999999818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45523.916666666482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45523.916666666482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45523.958333333147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45523.958333333147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45523.999999999811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45523.999999999811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45524.041666666475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45524.041666666475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45524.083333333139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45524.083333333139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45524.124999999804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45524.124999999804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45524.166666666468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45524.166666666468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45524.208333333132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45524.208333333132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45524.249999999796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45524.249999999796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45524.291666666461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45524.291666666461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45524.333333333125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45524.333333333125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45524.374999999789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45524.374999999789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45524.416666666453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45524.416666666453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45524.458333333117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45524.458333333117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45524.499999999782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45524.499999999782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45524.541666666446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45524.541666666446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45524.58333333311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45524.58333333311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45524.624999999774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45524.624999999774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45524.666666666439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45524.666666666439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45524.708333333103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45524.708333333103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45524.749999999767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45524.749999999767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45524.791666666431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45524.791666666431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45524.833333333096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45524.833333333096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45524.87499999976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45524.87499999976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45524.916666666424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45524.916666666424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45524.958333333088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45524.958333333088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45524.999999999753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45524.999999999753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45525.041666666417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45525.041666666417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45525.083333333081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45525.083333333081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45525.124999999745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45525.124999999745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45525.16666666641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45525.16666666641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45525.208333333074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45525.208333333074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45525.249999999738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45525.249999999738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45525.291666666402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45525.291666666402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45525.333333333067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45525.333333333067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45525.374999999731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45525.374999999731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45525.416666666395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45525.416666666395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45525.458333333059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45525.458333333059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45525.499999999724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45525.499999999724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45525.541666666388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45525.541666666388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45525.583333333052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45525.583333333052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45525.624999999716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45525.624999999716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45525.66666666638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45525.66666666638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45525.708333333045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45525.708333333045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45525.749999999709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45525.749999999709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45525.791666666373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45525.791666666373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45525.833333333037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45525.833333333037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45525.874999999702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45525.874999999702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45525.916666666366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45525.916666666366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45525.95833333303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45525.95833333303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45525.999999999694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45525.999999999694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45526.041666666359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45526.041666666359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45526.083333333023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45526.083333333023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45526.124999999687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45526.124999999687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45526.166666666351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45526.166666666351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45526.208333333016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45526.208333333016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45526.24999999968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45526.24999999968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2"/>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2"/>
      <c r="N1" s="452"/>
      <c r="O1" s="452"/>
      <c r="P1" s="452"/>
      <c r="Q1" s="452"/>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45520.75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45520.791666666664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45520.833333333328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45520.874999999993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45520.916666666657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45520.958333333321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45520.999999999985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45521.04166666665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45521.083333333314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45521.124999999978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45521.166666666642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45521.208333333307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45521.249999999971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45521.291666666635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45521.333333333299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45521.374999999964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45521.416666666628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45521.458333333292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45521.499999999956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45521.541666666621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45521.583333333285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45521.624999999949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45521.666666666613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45521.708333333278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45521.749999999942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45521.791666666606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45521.83333333327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45521.874999999935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45521.916666666599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45521.958333333263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45521.999999999927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45522.041666666591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45522.083333333256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45522.12499999992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45522.166666666584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45522.208333333248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45522.249999999913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45522.291666666577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45522.333333333241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45522.374999999905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45522.41666666657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45522.458333333234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45522.499999999898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45522.541666666562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45522.583333333227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45522.624999999891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45522.666666666555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45522.708333333219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45522.749999999884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45522.791666666548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45522.833333333212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45522.874999999876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45522.916666666541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45522.958333333205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45522.999999999869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45523.041666666533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45523.083333333198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45523.124999999862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45523.166666666526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45523.20833333319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45523.249999999854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45523.291666666519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45523.333333333183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45523.374999999847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45523.416666666511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45523.458333333176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45523.49999999984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45523.541666666504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45523.583333333168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45523.624999999833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45523.666666666497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45523.708333333161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45523.749999999825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45523.79166666649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45523.833333333154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45523.874999999818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45523.916666666482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45523.958333333147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45523.999999999811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45524.041666666475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45524.083333333139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45524.124999999804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45524.166666666468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45524.208333333132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45524.249999999796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45524.291666666461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45524.333333333125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45524.374999999789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45524.416666666453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45524.458333333117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45524.499999999782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45524.541666666446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45524.58333333311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45524.624999999774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45524.666666666439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45524.708333333103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45524.749999999767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45524.791666666431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45524.833333333096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45524.87499999976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45524.916666666424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45524.958333333088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45524.999999999753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45525.041666666417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45525.083333333081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45525.124999999745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45525.16666666641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45525.208333333074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45525.249999999738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45525.291666666402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45525.333333333067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45525.374999999731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45525.416666666395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45525.458333333059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45525.499999999724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45525.541666666388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45525.583333333052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45525.624999999716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45525.66666666638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45525.708333333045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45525.749999999709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45525.791666666373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45525.833333333037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45525.874999999702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45525.916666666366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45525.95833333303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45525.999999999694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45526.041666666359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45526.083333333023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45526.124999999687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45526.166666666351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45526.208333333016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45526.24999999968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45520.75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45520.791666666664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45520.833333333328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45520.874999999993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45520.916666666657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45520.958333333321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45520.999999999985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45521.04166666665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45521.083333333314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45521.124999999978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45521.166666666642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45521.208333333307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45521.249999999971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45521.291666666635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45521.333333333299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45521.374999999964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45521.416666666628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45521.458333333292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45521.499999999956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45521.541666666621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45521.583333333285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45521.624999999949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45521.666666666613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45521.708333333278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45521.749999999942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45521.791666666606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45521.83333333327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45521.874999999935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45521.916666666599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45521.958333333263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45521.999999999927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45522.041666666591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45522.083333333256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45522.12499999992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45522.166666666584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45522.208333333248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45522.249999999913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45522.291666666577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45522.333333333241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45522.374999999905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45522.41666666657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45522.458333333234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45522.499999999898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45522.541666666562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45522.583333333227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45522.624999999891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45522.666666666555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45522.708333333219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45522.749999999884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45522.791666666548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45522.833333333212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45522.874999999876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45522.916666666541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45522.958333333205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45522.999999999869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45523.041666666533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45523.083333333198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45523.124999999862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45523.166666666526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45523.20833333319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45523.249999999854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45523.291666666519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45523.333333333183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45523.374999999847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45523.416666666511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45523.458333333176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45523.49999999984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45523.541666666504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45523.583333333168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45523.624999999833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45523.666666666497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45523.708333333161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45523.749999999825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45523.79166666649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45523.833333333154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45523.874999999818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45523.916666666482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45523.958333333147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45523.999999999811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45524.041666666475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45524.083333333139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45524.124999999804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45524.166666666468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45524.208333333132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45524.249999999796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45524.291666666461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45524.333333333125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45524.374999999789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45524.416666666453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45524.458333333117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45524.499999999782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45524.541666666446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45524.58333333311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45524.624999999774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45524.666666666439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45524.708333333103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45524.749999999767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45524.791666666431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45524.833333333096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45524.87499999976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45524.916666666424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45524.958333333088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45524.999999999753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45525.041666666417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45525.083333333081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45525.124999999745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45525.16666666641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45525.208333333074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45525.249999999738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45525.291666666402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45525.333333333067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45525.374999999731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45525.416666666395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45525.458333333059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45525.499999999724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45525.541666666388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45525.583333333052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45525.624999999716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45525.66666666638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45525.708333333045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45525.749999999709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45525.791666666373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45525.833333333037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45525.874999999702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45525.916666666366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45525.95833333303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45525.999999999694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45526.041666666359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45526.083333333023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45526.124999999687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45526.166666666351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45526.208333333016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45526.24999999968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2"/>
      <c r="N1270" s="452"/>
      <c r="O1270" s="452"/>
      <c r="P1270" s="452"/>
      <c r="Q1270" s="452"/>
      <c r="R1270" s="452"/>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topLeftCell="AJ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2"/>
      <c r="BY1" s="452"/>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1082</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1082</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1082</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1081</v>
      </c>
      <c r="AM3" s="138" t="s">
        <v>785</v>
      </c>
      <c r="AN3" s="138" t="s">
        <v>1080</v>
      </c>
      <c r="AO3" s="138" t="s">
        <v>1118</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1083</v>
      </c>
      <c r="BE3" s="138" t="s">
        <v>795</v>
      </c>
      <c r="BF3" s="138" t="s">
        <v>1084</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1085</v>
      </c>
      <c r="BT3" s="138" t="s">
        <v>895</v>
      </c>
      <c r="BU3" s="138" t="s">
        <v>896</v>
      </c>
      <c r="BV3" s="138" t="s">
        <v>1127</v>
      </c>
      <c r="BW3" s="138" t="s">
        <v>245</v>
      </c>
      <c r="BX3" s="138" t="s">
        <v>296</v>
      </c>
      <c r="BY3" s="138" t="s">
        <v>125</v>
      </c>
      <c r="BZ3" s="138" t="s">
        <v>1006</v>
      </c>
      <c r="CA3" s="138" t="s">
        <v>1005</v>
      </c>
      <c r="CB3" s="138" t="s">
        <v>140</v>
      </c>
      <c r="CC3" s="138" t="s">
        <v>133</v>
      </c>
      <c r="CD3" s="138" t="s">
        <v>1067</v>
      </c>
      <c r="CE3" s="138" t="s">
        <v>1068</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1075</v>
      </c>
      <c r="DC3" s="260" t="s">
        <v>779</v>
      </c>
      <c r="DD3" s="138" t="s">
        <v>891</v>
      </c>
      <c r="DE3" s="138" t="s">
        <v>1128</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45520.75</v>
      </c>
      <c r="AG4" s="182"/>
      <c r="AH4" s="182"/>
      <c r="AI4" s="182"/>
      <c r="AJ4" s="182"/>
      <c r="AK4" s="182"/>
      <c r="AL4" s="182"/>
      <c r="AM4" s="182"/>
      <c r="AN4" s="182"/>
      <c r="AO4" s="449">
        <f ca="1">IF(AND(TblMagic[[#This Row],[Active DnD]]&lt;12,TblMagic[[#This Row],[Active DnD]]&gt;5),OFFSET(TblPop[[#This Row],[Draft Growth]],-1,0)/2,0)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45520.75</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1040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1240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3.6399999999999997</v>
      </c>
      <c r="CP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 s="97">
        <f ca="1">TblMili[[#This Row],[Mystic bonus]]*TblMili[[#This Row],[Unit 3]]+TblMili[[#This Row],[Druid bonus]]*TblMili[[#This Row],[Unit 4]]</f>
        <v>0</v>
      </c>
      <c r="CR4" s="158">
        <f ca="1">MIN(6,TblMili[[#This Row],[Dryad]]+Races!$F$35)*1.8 +  IF(TblMili[[#This Row],[Dryad]]+Races!$F$35&gt;6,(TblMili[[#This Row],[Dryad]]+Races!$F$35-6)*0.2,0) - Races!$I$19</f>
        <v>2.1599999999999993</v>
      </c>
      <c r="CS4" s="97">
        <f ca="1">sylvan*(TblMili[[#This Row],[Mystic bonus]]*TblMili[[#This Row],[Unit 3]])</f>
        <v>0</v>
      </c>
      <c r="CT4" s="158">
        <f ca="1">1.8 * MIN(MAX(Races!$E$27,TblMili[[#This Row],[Rockapult]]+Races!$F$27),6)  +  0.45 * MIN(MIN(Races!$E$27,TblMili[[#This Row],[Rockapult]]+Races!$F$27),6)  +  0.2 * ( MAX(Races!$E$27-6,0) + MAX(TblMili[[#This Row],[Rockapult]]+Races!$F$27-6,0) )  -  Races!$I$20</f>
        <v>5.8500000000000005</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0</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3.9599999999999991</v>
      </c>
      <c r="CY4" s="266">
        <f ca="1">1.8 * MIN(MAX(TblMili[[#This Row],[Ice Elemental]]+Races!$E$71,Races!$F$71),6)  +  0.45 * MIN(MIN(TblMili[[#This Row],[Ice Elemental]]+Races!$E$71,Races!$F$71),6)  +  0.2 * ( MAX(TblMili[[#This Row],[Ice Elemental]]+Races!$E$71-6,0) + MAX(Races!$F$71-6,0) )  -  Races!$I$71</f>
        <v>0.17999999999999972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45520.791666666664</v>
      </c>
      <c r="AG5" s="182"/>
      <c r="AH5" s="182"/>
      <c r="AI5" s="182"/>
      <c r="AJ5" s="182"/>
      <c r="AK5" s="182"/>
      <c r="AL5" s="182"/>
      <c r="AM5" s="182"/>
      <c r="AN5" s="182"/>
      <c r="AO5" s="449">
        <f ca="1">IF(AND(TblMagic[[#This Row],[Active DnD]]&lt;12,TblMagic[[#This Row],[Active DnD]]&gt;5),OFFSET(TblPop[[#This Row],[Draft Growth]],-1,0)/2,0)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45520.791666666664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1040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1240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3.6399999999999997</v>
      </c>
      <c r="CP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 s="97">
        <f ca="1">TblMili[[#This Row],[Mystic bonus]]*TblMili[[#This Row],[Unit 3]]+TblMili[[#This Row],[Druid bonus]]*TblMili[[#This Row],[Unit 4]]</f>
        <v>0</v>
      </c>
      <c r="CR5" s="158">
        <f ca="1">MIN(6,TblMili[[#This Row],[Dryad]]+Races!$F$35)*1.8 +  IF(TblMili[[#This Row],[Dryad]]+Races!$F$35&gt;6,(TblMili[[#This Row],[Dryad]]+Races!$F$35-6)*0.2,0) - Races!$I$19</f>
        <v>2.1599999999999993</v>
      </c>
      <c r="CS5" s="97">
        <f ca="1">sylvan*(TblMili[[#This Row],[Mystic bonus]]*TblMili[[#This Row],[Unit 3]])</f>
        <v>0</v>
      </c>
      <c r="CT5" s="158">
        <f ca="1">1.8 * MIN(MAX(Races!$E$27,TblMili[[#This Row],[Rockapult]]+Races!$F$27),6)  +  0.45 * MIN(MIN(Races!$E$27,TblMili[[#This Row],[Rockapult]]+Races!$F$27),6)  +  0.2 * ( MAX(Races!$E$27-6,0) + MAX(TblMili[[#This Row],[Rockapult]]+Races!$F$27-6,0) )  -  Races!$I$20</f>
        <v>5.8500000000000005</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0</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3.9599999999999991</v>
      </c>
      <c r="CY5" s="158">
        <f ca="1">1.8 * MIN(MAX(TblMili[[#This Row],[Ice Elemental]]+Races!$E$71,Races!$F$71),6)  +  0.45 * MIN(MIN(TblMili[[#This Row],[Ice Elemental]]+Races!$E$71,Races!$F$71),6)  +  0.2 * ( MAX(TblMili[[#This Row],[Ice Elemental]]+Races!$E$71-6,0) + MAX(Races!$F$71-6,0) )  -  Races!$I$71</f>
        <v>0.17999999999999972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45520.833333333328</v>
      </c>
      <c r="AG6" s="182"/>
      <c r="AH6" s="182"/>
      <c r="AI6" s="182"/>
      <c r="AJ6" s="182"/>
      <c r="AK6" s="182"/>
      <c r="AL6" s="182"/>
      <c r="AM6" s="182"/>
      <c r="AN6" s="182"/>
      <c r="AO6" s="449">
        <f ca="1">IF(AND(TblMagic[[#This Row],[Active DnD]]&lt;12,TblMagic[[#This Row],[Active DnD]]&gt;5),OFFSET(TblPop[[#This Row],[Draft Growth]],-1,0)/2,0)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45520.833333333328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1040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1240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3.6399999999999997</v>
      </c>
      <c r="CP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 s="97">
        <f ca="1">TblMili[[#This Row],[Mystic bonus]]*TblMili[[#This Row],[Unit 3]]+TblMili[[#This Row],[Druid bonus]]*TblMili[[#This Row],[Unit 4]]</f>
        <v>0</v>
      </c>
      <c r="CR6" s="158">
        <f ca="1">MIN(6,TblMili[[#This Row],[Dryad]]+Races!$F$35)*1.8 +  IF(TblMili[[#This Row],[Dryad]]+Races!$F$35&gt;6,(TblMili[[#This Row],[Dryad]]+Races!$F$35-6)*0.2,0) - Races!$I$19</f>
        <v>2.1599999999999993</v>
      </c>
      <c r="CS6" s="97">
        <f ca="1">sylvan*(TblMili[[#This Row],[Mystic bonus]]*TblMili[[#This Row],[Unit 3]])</f>
        <v>0</v>
      </c>
      <c r="CT6" s="158">
        <f ca="1">1.8 * MIN(MAX(Races!$E$27,TblMili[[#This Row],[Rockapult]]+Races!$F$27),6)  +  0.45 * MIN(MIN(Races!$E$27,TblMili[[#This Row],[Rockapult]]+Races!$F$27),6)  +  0.2 * ( MAX(Races!$E$27-6,0) + MAX(TblMili[[#This Row],[Rockapult]]+Races!$F$27-6,0) )  -  Races!$I$20</f>
        <v>5.8500000000000005</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0</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3.9599999999999991</v>
      </c>
      <c r="CY6" s="158">
        <f ca="1">1.8 * MIN(MAX(TblMili[[#This Row],[Ice Elemental]]+Races!$E$71,Races!$F$71),6)  +  0.45 * MIN(MIN(TblMili[[#This Row],[Ice Elemental]]+Races!$E$71,Races!$F$71),6)  +  0.2 * ( MAX(TblMili[[#This Row],[Ice Elemental]]+Races!$E$71-6,0) + MAX(Races!$F$71-6,0) )  -  Races!$I$71</f>
        <v>0.17999999999999972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45520.874999999993</v>
      </c>
      <c r="AG7" s="182"/>
      <c r="AH7" s="182"/>
      <c r="AI7" s="182"/>
      <c r="AJ7" s="182"/>
      <c r="AK7" s="182"/>
      <c r="AL7" s="182"/>
      <c r="AM7" s="182"/>
      <c r="AN7" s="182"/>
      <c r="AO7" s="449">
        <f ca="1">IF(AND(TblMagic[[#This Row],[Active DnD]]&lt;12,TblMagic[[#This Row],[Active DnD]]&gt;5),OFFSET(TblPop[[#This Row],[Draft Growth]],-1,0)/2,0)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45520.874999999993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1040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1240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3.6399999999999997</v>
      </c>
      <c r="CP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 s="97">
        <f ca="1">TblMili[[#This Row],[Mystic bonus]]*TblMili[[#This Row],[Unit 3]]+TblMili[[#This Row],[Druid bonus]]*TblMili[[#This Row],[Unit 4]]</f>
        <v>0</v>
      </c>
      <c r="CR7" s="158">
        <f ca="1">MIN(6,TblMili[[#This Row],[Dryad]]+Races!$F$35)*1.8 +  IF(TblMili[[#This Row],[Dryad]]+Races!$F$35&gt;6,(TblMili[[#This Row],[Dryad]]+Races!$F$35-6)*0.2,0) - Races!$I$19</f>
        <v>2.1599999999999993</v>
      </c>
      <c r="CS7" s="97">
        <f ca="1">sylvan*(TblMili[[#This Row],[Mystic bonus]]*TblMili[[#This Row],[Unit 3]])</f>
        <v>0</v>
      </c>
      <c r="CT7" s="158">
        <f ca="1">1.8 * MIN(MAX(Races!$E$27,TblMili[[#This Row],[Rockapult]]+Races!$F$27),6)  +  0.45 * MIN(MIN(Races!$E$27,TblMili[[#This Row],[Rockapult]]+Races!$F$27),6)  +  0.2 * ( MAX(Races!$E$27-6,0) + MAX(TblMili[[#This Row],[Rockapult]]+Races!$F$27-6,0) )  -  Races!$I$20</f>
        <v>5.8500000000000005</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0</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3.9599999999999991</v>
      </c>
      <c r="CY7" s="158">
        <f ca="1">1.8 * MIN(MAX(TblMili[[#This Row],[Ice Elemental]]+Races!$E$71,Races!$F$71),6)  +  0.45 * MIN(MIN(TblMili[[#This Row],[Ice Elemental]]+Races!$E$71,Races!$F$71),6)  +  0.2 * ( MAX(TblMili[[#This Row],[Ice Elemental]]+Races!$E$71-6,0) + MAX(Races!$F$71-6,0) )  -  Races!$I$71</f>
        <v>0.17999999999999972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45520.916666666657</v>
      </c>
      <c r="AG8" s="182"/>
      <c r="AH8" s="182"/>
      <c r="AI8" s="182"/>
      <c r="AJ8" s="182"/>
      <c r="AK8" s="182"/>
      <c r="AL8" s="182"/>
      <c r="AM8" s="182"/>
      <c r="AN8" s="182"/>
      <c r="AO8" s="449">
        <f ca="1">IF(AND(TblMagic[[#This Row],[Active DnD]]&lt;12,TblMagic[[#This Row],[Active DnD]]&gt;5),OFFSET(TblPop[[#This Row],[Draft Growth]],-1,0)/2,0)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45520.916666666657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1040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1240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3.6399999999999997</v>
      </c>
      <c r="CP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 s="97">
        <f ca="1">TblMili[[#This Row],[Mystic bonus]]*TblMili[[#This Row],[Unit 3]]+TblMili[[#This Row],[Druid bonus]]*TblMili[[#This Row],[Unit 4]]</f>
        <v>0</v>
      </c>
      <c r="CR8" s="158">
        <f ca="1">MIN(6,TblMili[[#This Row],[Dryad]]+Races!$F$35)*1.8 +  IF(TblMili[[#This Row],[Dryad]]+Races!$F$35&gt;6,(TblMili[[#This Row],[Dryad]]+Races!$F$35-6)*0.2,0) - Races!$I$19</f>
        <v>2.1599999999999993</v>
      </c>
      <c r="CS8" s="97">
        <f ca="1">sylvan*(TblMili[[#This Row],[Mystic bonus]]*TblMili[[#This Row],[Unit 3]])</f>
        <v>0</v>
      </c>
      <c r="CT8" s="158">
        <f ca="1">1.8 * MIN(MAX(Races!$E$27,TblMili[[#This Row],[Rockapult]]+Races!$F$27),6)  +  0.45 * MIN(MIN(Races!$E$27,TblMili[[#This Row],[Rockapult]]+Races!$F$27),6)  +  0.2 * ( MAX(Races!$E$27-6,0) + MAX(TblMili[[#This Row],[Rockapult]]+Races!$F$27-6,0) )  -  Races!$I$20</f>
        <v>5.8500000000000005</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0</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3.9599999999999991</v>
      </c>
      <c r="CY8" s="158">
        <f ca="1">1.8 * MIN(MAX(TblMili[[#This Row],[Ice Elemental]]+Races!$E$71,Races!$F$71),6)  +  0.45 * MIN(MIN(TblMili[[#This Row],[Ice Elemental]]+Races!$E$71,Races!$F$71),6)  +  0.2 * ( MAX(TblMili[[#This Row],[Ice Elemental]]+Races!$E$71-6,0) + MAX(Races!$F$71-6,0) )  -  Races!$I$71</f>
        <v>0.17999999999999972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45520.958333333321</v>
      </c>
      <c r="AG9" s="182"/>
      <c r="AH9" s="182"/>
      <c r="AI9" s="182"/>
      <c r="AJ9" s="182"/>
      <c r="AK9" s="182"/>
      <c r="AL9" s="182"/>
      <c r="AM9" s="182"/>
      <c r="AN9" s="182"/>
      <c r="AO9" s="449">
        <f ca="1">IF(AND(TblMagic[[#This Row],[Active DnD]]&lt;12,TblMagic[[#This Row],[Active DnD]]&gt;5),OFFSET(TblPop[[#This Row],[Draft Growth]],-1,0)/2,0)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45520.958333333321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1040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1240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3.6399999999999997</v>
      </c>
      <c r="CP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 s="97">
        <f ca="1">TblMili[[#This Row],[Mystic bonus]]*TblMili[[#This Row],[Unit 3]]+TblMili[[#This Row],[Druid bonus]]*TblMili[[#This Row],[Unit 4]]</f>
        <v>0</v>
      </c>
      <c r="CR9" s="158">
        <f ca="1">MIN(6,TblMili[[#This Row],[Dryad]]+Races!$F$35)*1.8 +  IF(TblMili[[#This Row],[Dryad]]+Races!$F$35&gt;6,(TblMili[[#This Row],[Dryad]]+Races!$F$35-6)*0.2,0) - Races!$I$19</f>
        <v>2.1599999999999993</v>
      </c>
      <c r="CS9" s="97">
        <f ca="1">sylvan*(TblMili[[#This Row],[Mystic bonus]]*TblMili[[#This Row],[Unit 3]])</f>
        <v>0</v>
      </c>
      <c r="CT9" s="158">
        <f ca="1">1.8 * MIN(MAX(Races!$E$27,TblMili[[#This Row],[Rockapult]]+Races!$F$27),6)  +  0.45 * MIN(MIN(Races!$E$27,TblMili[[#This Row],[Rockapult]]+Races!$F$27),6)  +  0.2 * ( MAX(Races!$E$27-6,0) + MAX(TblMili[[#This Row],[Rockapult]]+Races!$F$27-6,0) )  -  Races!$I$20</f>
        <v>5.8500000000000005</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0</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3.9599999999999991</v>
      </c>
      <c r="CY9" s="158">
        <f ca="1">1.8 * MIN(MAX(TblMili[[#This Row],[Ice Elemental]]+Races!$E$71,Races!$F$71),6)  +  0.45 * MIN(MIN(TblMili[[#This Row],[Ice Elemental]]+Races!$E$71,Races!$F$71),6)  +  0.2 * ( MAX(TblMili[[#This Row],[Ice Elemental]]+Races!$E$71-6,0) + MAX(Races!$F$71-6,0) )  -  Races!$I$71</f>
        <v>0.17999999999999972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45520.999999999985</v>
      </c>
      <c r="AG10" s="182"/>
      <c r="AH10" s="182"/>
      <c r="AI10" s="182"/>
      <c r="AJ10" s="182"/>
      <c r="AK10" s="182"/>
      <c r="AL10" s="182"/>
      <c r="AM10" s="182"/>
      <c r="AN10" s="182"/>
      <c r="AO10" s="449">
        <f ca="1">IF(AND(TblMagic[[#This Row],[Active DnD]]&lt;12,TblMagic[[#This Row],[Active DnD]]&gt;5),OFFSET(TblPop[[#This Row],[Draft Growth]],-1,0)/2,0)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45520.999999999985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1040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1240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3.6399999999999997</v>
      </c>
      <c r="CP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 s="97">
        <f ca="1">TblMili[[#This Row],[Mystic bonus]]*TblMili[[#This Row],[Unit 3]]+TblMili[[#This Row],[Druid bonus]]*TblMili[[#This Row],[Unit 4]]</f>
        <v>0</v>
      </c>
      <c r="CR10" s="158">
        <f ca="1">MIN(6,TblMili[[#This Row],[Dryad]]+Races!$F$35)*1.8 +  IF(TblMili[[#This Row],[Dryad]]+Races!$F$35&gt;6,(TblMili[[#This Row],[Dryad]]+Races!$F$35-6)*0.2,0) - Races!$I$19</f>
        <v>2.1599999999999993</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5.8500000000000005</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0</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3.9599999999999991</v>
      </c>
      <c r="CY10" s="158">
        <f ca="1">1.8 * MIN(MAX(TblMili[[#This Row],[Ice Elemental]]+Races!$E$71,Races!$F$71),6)  +  0.45 * MIN(MIN(TblMili[[#This Row],[Ice Elemental]]+Races!$E$71,Races!$F$71),6)  +  0.2 * ( MAX(TblMili[[#This Row],[Ice Elemental]]+Races!$E$71-6,0) + MAX(Races!$F$71-6,0) )  -  Races!$I$71</f>
        <v>0.17999999999999972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45521.04166666665</v>
      </c>
      <c r="AG11" s="182"/>
      <c r="AH11" s="182"/>
      <c r="AI11" s="182"/>
      <c r="AJ11" s="182"/>
      <c r="AK11" s="182"/>
      <c r="AL11" s="182"/>
      <c r="AM11" s="182"/>
      <c r="AN11" s="182"/>
      <c r="AO11" s="449">
        <f ca="1">IF(AND(TblMagic[[#This Row],[Active DnD]]&lt;12,TblMagic[[#This Row],[Active DnD]]&gt;5),OFFSET(TblPop[[#This Row],[Draft Growth]],-1,0)/2,0)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45521.04166666665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1040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1240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3.6399999999999997</v>
      </c>
      <c r="CP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 s="97">
        <f ca="1">TblMili[[#This Row],[Mystic bonus]]*TblMili[[#This Row],[Unit 3]]+TblMili[[#This Row],[Druid bonus]]*TblMili[[#This Row],[Unit 4]]</f>
        <v>0</v>
      </c>
      <c r="CR11" s="158">
        <f ca="1">MIN(6,TblMili[[#This Row],[Dryad]]+Races!$F$35)*1.8 +  IF(TblMili[[#This Row],[Dryad]]+Races!$F$35&gt;6,(TblMili[[#This Row],[Dryad]]+Races!$F$35-6)*0.2,0) - Races!$I$19</f>
        <v>2.1599999999999993</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5.8500000000000005</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0</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3.9599999999999991</v>
      </c>
      <c r="CY11" s="158">
        <f ca="1">1.8 * MIN(MAX(TblMili[[#This Row],[Ice Elemental]]+Races!$E$71,Races!$F$71),6)  +  0.45 * MIN(MIN(TblMili[[#This Row],[Ice Elemental]]+Races!$E$71,Races!$F$71),6)  +  0.2 * ( MAX(TblMili[[#This Row],[Ice Elemental]]+Races!$E$71-6,0) + MAX(Races!$F$71-6,0) )  -  Races!$I$71</f>
        <v>0.17999999999999972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45521.083333333314</v>
      </c>
      <c r="AG12" s="182"/>
      <c r="AH12" s="182"/>
      <c r="AI12" s="182"/>
      <c r="AJ12" s="182"/>
      <c r="AK12" s="182"/>
      <c r="AL12" s="182"/>
      <c r="AM12" s="182"/>
      <c r="AN12" s="182"/>
      <c r="AO12" s="449">
        <f ca="1">IF(AND(TblMagic[[#This Row],[Active DnD]]&lt;12,TblMagic[[#This Row],[Active DnD]]&gt;5),OFFSET(TblPop[[#This Row],[Draft Growth]],-1,0)/2,0)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45521.083333333314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1040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1240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3.6399999999999997</v>
      </c>
      <c r="CP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 s="97">
        <f ca="1">TblMili[[#This Row],[Mystic bonus]]*TblMili[[#This Row],[Unit 3]]+TblMili[[#This Row],[Druid bonus]]*TblMili[[#This Row],[Unit 4]]</f>
        <v>0</v>
      </c>
      <c r="CR12" s="158">
        <f ca="1">MIN(6,TblMili[[#This Row],[Dryad]]+Races!$F$35)*1.8 +  IF(TblMili[[#This Row],[Dryad]]+Races!$F$35&gt;6,(TblMili[[#This Row],[Dryad]]+Races!$F$35-6)*0.2,0) - Races!$I$19</f>
        <v>2.1599999999999993</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5.8500000000000005</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0</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3.9599999999999991</v>
      </c>
      <c r="CY12" s="158">
        <f ca="1">1.8 * MIN(MAX(TblMili[[#This Row],[Ice Elemental]]+Races!$E$71,Races!$F$71),6)  +  0.45 * MIN(MIN(TblMili[[#This Row],[Ice Elemental]]+Races!$E$71,Races!$F$71),6)  +  0.2 * ( MAX(TblMili[[#This Row],[Ice Elemental]]+Races!$E$71-6,0) + MAX(Races!$F$71-6,0) )  -  Races!$I$71</f>
        <v>0.17999999999999972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45521.124999999978</v>
      </c>
      <c r="AG13" s="182"/>
      <c r="AH13" s="182"/>
      <c r="AI13" s="182"/>
      <c r="AJ13" s="182"/>
      <c r="AK13" s="182"/>
      <c r="AL13" s="182"/>
      <c r="AM13" s="182"/>
      <c r="AN13" s="182"/>
      <c r="AO13" s="449">
        <f ca="1">IF(AND(TblMagic[[#This Row],[Active DnD]]&lt;12,TblMagic[[#This Row],[Active DnD]]&gt;5),OFFSET(TblPop[[#This Row],[Draft Growth]],-1,0)/2,0)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45521.124999999978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1040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1240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3.6399999999999997</v>
      </c>
      <c r="CP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 s="97">
        <f ca="1">TblMili[[#This Row],[Mystic bonus]]*TblMili[[#This Row],[Unit 3]]+TblMili[[#This Row],[Druid bonus]]*TblMili[[#This Row],[Unit 4]]</f>
        <v>0</v>
      </c>
      <c r="CR13" s="158">
        <f ca="1">MIN(6,TblMili[[#This Row],[Dryad]]+Races!$F$35)*1.8 +  IF(TblMili[[#This Row],[Dryad]]+Races!$F$35&gt;6,(TblMili[[#This Row],[Dryad]]+Races!$F$35-6)*0.2,0) - Races!$I$19</f>
        <v>2.1599999999999993</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5.8500000000000005</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0</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3.9599999999999991</v>
      </c>
      <c r="CY13" s="158">
        <f ca="1">1.8 * MIN(MAX(TblMili[[#This Row],[Ice Elemental]]+Races!$E$71,Races!$F$71),6)  +  0.45 * MIN(MIN(TblMili[[#This Row],[Ice Elemental]]+Races!$E$71,Races!$F$71),6)  +  0.2 * ( MAX(TblMili[[#This Row],[Ice Elemental]]+Races!$E$71-6,0) + MAX(Races!$F$71-6,0) )  -  Races!$I$71</f>
        <v>0.17999999999999972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45521.166666666642</v>
      </c>
      <c r="AG14" s="182"/>
      <c r="AH14" s="182"/>
      <c r="AI14" s="182"/>
      <c r="AJ14" s="182"/>
      <c r="AK14" s="182"/>
      <c r="AL14" s="182"/>
      <c r="AM14" s="182"/>
      <c r="AN14" s="182"/>
      <c r="AO14" s="449">
        <f ca="1">IF(AND(TblMagic[[#This Row],[Active DnD]]&lt;12,TblMagic[[#This Row],[Active DnD]]&gt;5),OFFSET(TblPop[[#This Row],[Draft Growth]],-1,0)/2,0)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45521.166666666642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1040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1240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3.6399999999999997</v>
      </c>
      <c r="CP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4" s="97">
        <f ca="1">TblMili[[#This Row],[Mystic bonus]]*TblMili[[#This Row],[Unit 3]]+TblMili[[#This Row],[Druid bonus]]*TblMili[[#This Row],[Unit 4]]</f>
        <v>0</v>
      </c>
      <c r="CR14" s="158">
        <f ca="1">MIN(6,TblMili[[#This Row],[Dryad]]+Races!$F$35)*1.8 +  IF(TblMili[[#This Row],[Dryad]]+Races!$F$35&gt;6,(TblMili[[#This Row],[Dryad]]+Races!$F$35-6)*0.2,0) - Races!$I$19</f>
        <v>2.1599999999999993</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5.8500000000000005</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0</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3.9599999999999991</v>
      </c>
      <c r="CY14" s="158">
        <f ca="1">1.8 * MIN(MAX(TblMili[[#This Row],[Ice Elemental]]+Races!$E$71,Races!$F$71),6)  +  0.45 * MIN(MIN(TblMili[[#This Row],[Ice Elemental]]+Races!$E$71,Races!$F$71),6)  +  0.2 * ( MAX(TblMili[[#This Row],[Ice Elemental]]+Races!$E$71-6,0) + MAX(Races!$F$71-6,0) )  -  Races!$I$71</f>
        <v>0.17999999999999972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45521.208333333307</v>
      </c>
      <c r="AG15" s="182"/>
      <c r="AH15" s="182"/>
      <c r="AI15" s="182"/>
      <c r="AJ15" s="182"/>
      <c r="AK15" s="182"/>
      <c r="AL15" s="182"/>
      <c r="AM15" s="182"/>
      <c r="AN15" s="182"/>
      <c r="AO15" s="449">
        <f ca="1">IF(AND(TblMagic[[#This Row],[Active DnD]]&lt;12,TblMagic[[#This Row],[Active DnD]]&gt;5),OFFSET(TblPop[[#This Row],[Draft Growth]],-1,0)/2,0)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45521.208333333307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1040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1240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3.6399999999999997</v>
      </c>
      <c r="CP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5" s="97">
        <f ca="1">TblMili[[#This Row],[Mystic bonus]]*TblMili[[#This Row],[Unit 3]]+TblMili[[#This Row],[Druid bonus]]*TblMili[[#This Row],[Unit 4]]</f>
        <v>0</v>
      </c>
      <c r="CR15" s="158">
        <f ca="1">MIN(6,TblMili[[#This Row],[Dryad]]+Races!$F$35)*1.8 +  IF(TblMili[[#This Row],[Dryad]]+Races!$F$35&gt;6,(TblMili[[#This Row],[Dryad]]+Races!$F$35-6)*0.2,0) - Races!$I$19</f>
        <v>2.1599999999999993</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5.8500000000000005</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0</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3.9599999999999991</v>
      </c>
      <c r="CY15" s="158">
        <f ca="1">1.8 * MIN(MAX(TblMili[[#This Row],[Ice Elemental]]+Races!$E$71,Races!$F$71),6)  +  0.45 * MIN(MIN(TblMili[[#This Row],[Ice Elemental]]+Races!$E$71,Races!$F$71),6)  +  0.2 * ( MAX(TblMili[[#This Row],[Ice Elemental]]+Races!$E$71-6,0) + MAX(Races!$F$71-6,0) )  -  Races!$I$71</f>
        <v>0.17999999999999972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45521.249999999971</v>
      </c>
      <c r="AG16" s="182"/>
      <c r="AH16" s="182"/>
      <c r="AI16" s="182"/>
      <c r="AJ16" s="182"/>
      <c r="AK16" s="182"/>
      <c r="AL16" s="182"/>
      <c r="AM16" s="182"/>
      <c r="AN16" s="182"/>
      <c r="AO16" s="449">
        <f ca="1">IF(AND(TblMagic[[#This Row],[Active DnD]]&lt;12,TblMagic[[#This Row],[Active DnD]]&gt;5),OFFSET(TblPop[[#This Row],[Draft Growth]],-1,0)/2,0)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45521.249999999971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1040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1240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3.6399999999999997</v>
      </c>
      <c r="CP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6" s="97">
        <f ca="1">TblMili[[#This Row],[Mystic bonus]]*TblMili[[#This Row],[Unit 3]]+TblMili[[#This Row],[Druid bonus]]*TblMili[[#This Row],[Unit 4]]</f>
        <v>0</v>
      </c>
      <c r="CR16" s="158">
        <f ca="1">MIN(6,TblMili[[#This Row],[Dryad]]+Races!$F$35)*1.8 +  IF(TblMili[[#This Row],[Dryad]]+Races!$F$35&gt;6,(TblMili[[#This Row],[Dryad]]+Races!$F$35-6)*0.2,0) - Races!$I$19</f>
        <v>2.1599999999999993</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5.8500000000000005</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0</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3.9599999999999991</v>
      </c>
      <c r="CY16" s="158">
        <f ca="1">1.8 * MIN(MAX(TblMili[[#This Row],[Ice Elemental]]+Races!$E$71,Races!$F$71),6)  +  0.45 * MIN(MIN(TblMili[[#This Row],[Ice Elemental]]+Races!$E$71,Races!$F$71),6)  +  0.2 * ( MAX(TblMili[[#This Row],[Ice Elemental]]+Races!$E$71-6,0) + MAX(Races!$F$71-6,0) )  -  Races!$I$71</f>
        <v>0.17999999999999972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45521.291666666635</v>
      </c>
      <c r="AG17" s="182"/>
      <c r="AH17" s="182"/>
      <c r="AI17" s="182"/>
      <c r="AJ17" s="182"/>
      <c r="AK17" s="182"/>
      <c r="AL17" s="182"/>
      <c r="AM17" s="182"/>
      <c r="AN17" s="182"/>
      <c r="AO17" s="449">
        <f ca="1">IF(AND(TblMagic[[#This Row],[Active DnD]]&lt;12,TblMagic[[#This Row],[Active DnD]]&gt;5),OFFSET(TblPop[[#This Row],[Draft Growth]],-1,0)/2,0)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45521.291666666635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1040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1240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3.6399999999999997</v>
      </c>
      <c r="CP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7" s="97">
        <f ca="1">TblMili[[#This Row],[Mystic bonus]]*TblMili[[#This Row],[Unit 3]]+TblMili[[#This Row],[Druid bonus]]*TblMili[[#This Row],[Unit 4]]</f>
        <v>0</v>
      </c>
      <c r="CR17" s="158">
        <f ca="1">MIN(6,TblMili[[#This Row],[Dryad]]+Races!$F$35)*1.8 +  IF(TblMili[[#This Row],[Dryad]]+Races!$F$35&gt;6,(TblMili[[#This Row],[Dryad]]+Races!$F$35-6)*0.2,0) - Races!$I$19</f>
        <v>2.1599999999999993</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5.8500000000000005</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0</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3.9599999999999991</v>
      </c>
      <c r="CY17" s="158">
        <f ca="1">1.8 * MIN(MAX(TblMili[[#This Row],[Ice Elemental]]+Races!$E$71,Races!$F$71),6)  +  0.45 * MIN(MIN(TblMili[[#This Row],[Ice Elemental]]+Races!$E$71,Races!$F$71),6)  +  0.2 * ( MAX(TblMili[[#This Row],[Ice Elemental]]+Races!$E$71-6,0) + MAX(Races!$F$71-6,0) )  -  Races!$I$71</f>
        <v>0.17999999999999972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45521.333333333299</v>
      </c>
      <c r="AG18" s="182"/>
      <c r="AH18" s="182"/>
      <c r="AI18" s="182"/>
      <c r="AJ18" s="182"/>
      <c r="AK18" s="182"/>
      <c r="AL18" s="182"/>
      <c r="AM18" s="182"/>
      <c r="AN18" s="182"/>
      <c r="AO18" s="449">
        <f ca="1">IF(AND(TblMagic[[#This Row],[Active DnD]]&lt;12,TblMagic[[#This Row],[Active DnD]]&gt;5),OFFSET(TblPop[[#This Row],[Draft Growth]],-1,0)/2,0)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45521.333333333299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1040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1240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3.6399999999999997</v>
      </c>
      <c r="CP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8" s="97">
        <f ca="1">TblMili[[#This Row],[Mystic bonus]]*TblMili[[#This Row],[Unit 3]]+TblMili[[#This Row],[Druid bonus]]*TblMili[[#This Row],[Unit 4]]</f>
        <v>0</v>
      </c>
      <c r="CR18" s="158">
        <f ca="1">MIN(6,TblMili[[#This Row],[Dryad]]+Races!$F$35)*1.8 +  IF(TblMili[[#This Row],[Dryad]]+Races!$F$35&gt;6,(TblMili[[#This Row],[Dryad]]+Races!$F$35-6)*0.2,0) - Races!$I$19</f>
        <v>2.1599999999999993</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5.8500000000000005</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0</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3.9599999999999991</v>
      </c>
      <c r="CY18" s="158">
        <f ca="1">1.8 * MIN(MAX(TblMili[[#This Row],[Ice Elemental]]+Races!$E$71,Races!$F$71),6)  +  0.45 * MIN(MIN(TblMili[[#This Row],[Ice Elemental]]+Races!$E$71,Races!$F$71),6)  +  0.2 * ( MAX(TblMili[[#This Row],[Ice Elemental]]+Races!$E$71-6,0) + MAX(Races!$F$71-6,0) )  -  Races!$I$71</f>
        <v>0.17999999999999972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45521.374999999964</v>
      </c>
      <c r="AG19" s="182"/>
      <c r="AH19" s="182"/>
      <c r="AI19" s="182"/>
      <c r="AJ19" s="182"/>
      <c r="AK19" s="182"/>
      <c r="AL19" s="182"/>
      <c r="AM19" s="182"/>
      <c r="AN19" s="182"/>
      <c r="AO19" s="449">
        <f ca="1">IF(AND(TblMagic[[#This Row],[Active DnD]]&lt;12,TblMagic[[#This Row],[Active DnD]]&gt;5),OFFSET(TblPop[[#This Row],[Draft Growth]],-1,0)/2,0)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45521.374999999964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1040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1240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3.6399999999999997</v>
      </c>
      <c r="CP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9" s="97">
        <f ca="1">TblMili[[#This Row],[Mystic bonus]]*TblMili[[#This Row],[Unit 3]]+TblMili[[#This Row],[Druid bonus]]*TblMili[[#This Row],[Unit 4]]</f>
        <v>0</v>
      </c>
      <c r="CR19" s="158">
        <f ca="1">MIN(6,TblMili[[#This Row],[Dryad]]+Races!$F$35)*1.8 +  IF(TblMili[[#This Row],[Dryad]]+Races!$F$35&gt;6,(TblMili[[#This Row],[Dryad]]+Races!$F$35-6)*0.2,0) - Races!$I$19</f>
        <v>2.1599999999999993</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5.8500000000000005</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0</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3.9599999999999991</v>
      </c>
      <c r="CY19" s="158">
        <f ca="1">1.8 * MIN(MAX(TblMili[[#This Row],[Ice Elemental]]+Races!$E$71,Races!$F$71),6)  +  0.45 * MIN(MIN(TblMili[[#This Row],[Ice Elemental]]+Races!$E$71,Races!$F$71),6)  +  0.2 * ( MAX(TblMili[[#This Row],[Ice Elemental]]+Races!$E$71-6,0) + MAX(Races!$F$71-6,0) )  -  Races!$I$71</f>
        <v>0.17999999999999972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45521.416666666628</v>
      </c>
      <c r="AG20" s="182"/>
      <c r="AH20" s="182"/>
      <c r="AI20" s="182"/>
      <c r="AJ20" s="182"/>
      <c r="AK20" s="182"/>
      <c r="AL20" s="182"/>
      <c r="AM20" s="182"/>
      <c r="AN20" s="182"/>
      <c r="AO20" s="449">
        <f ca="1">IF(AND(TblMagic[[#This Row],[Active DnD]]&lt;12,TblMagic[[#This Row],[Active DnD]]&gt;5),OFFSET(TblPop[[#This Row],[Draft Growth]],-1,0)/2,0)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45521.416666666628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1040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1240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3.6399999999999997</v>
      </c>
      <c r="CP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0" s="97">
        <f ca="1">TblMili[[#This Row],[Mystic bonus]]*TblMili[[#This Row],[Unit 3]]+TblMili[[#This Row],[Druid bonus]]*TblMili[[#This Row],[Unit 4]]</f>
        <v>0</v>
      </c>
      <c r="CR20" s="158">
        <f ca="1">MIN(6,TblMili[[#This Row],[Dryad]]+Races!$F$35)*1.8 +  IF(TblMili[[#This Row],[Dryad]]+Races!$F$35&gt;6,(TblMili[[#This Row],[Dryad]]+Races!$F$35-6)*0.2,0) - Races!$I$19</f>
        <v>2.1599999999999993</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5.8500000000000005</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0</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3.9599999999999991</v>
      </c>
      <c r="CY20" s="158">
        <f ca="1">1.8 * MIN(MAX(TblMili[[#This Row],[Ice Elemental]]+Races!$E$71,Races!$F$71),6)  +  0.45 * MIN(MIN(TblMili[[#This Row],[Ice Elemental]]+Races!$E$71,Races!$F$71),6)  +  0.2 * ( MAX(TblMili[[#This Row],[Ice Elemental]]+Races!$E$71-6,0) + MAX(Races!$F$71-6,0) )  -  Races!$I$71</f>
        <v>0.17999999999999972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45521.458333333292</v>
      </c>
      <c r="AG21" s="182"/>
      <c r="AH21" s="182"/>
      <c r="AI21" s="182"/>
      <c r="AJ21" s="182"/>
      <c r="AK21" s="182"/>
      <c r="AL21" s="182"/>
      <c r="AM21" s="182"/>
      <c r="AN21" s="182"/>
      <c r="AO21" s="449">
        <f ca="1">IF(AND(TblMagic[[#This Row],[Active DnD]]&lt;12,TblMagic[[#This Row],[Active DnD]]&gt;5),OFFSET(TblPop[[#This Row],[Draft Growth]],-1,0)/2,0)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45521.458333333292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1040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1240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3.6399999999999997</v>
      </c>
      <c r="CP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1" s="97">
        <f ca="1">TblMili[[#This Row],[Mystic bonus]]*TblMili[[#This Row],[Unit 3]]+TblMili[[#This Row],[Druid bonus]]*TblMili[[#This Row],[Unit 4]]</f>
        <v>0</v>
      </c>
      <c r="CR21" s="158">
        <f ca="1">MIN(6,TblMili[[#This Row],[Dryad]]+Races!$F$35)*1.8 +  IF(TblMili[[#This Row],[Dryad]]+Races!$F$35&gt;6,(TblMili[[#This Row],[Dryad]]+Races!$F$35-6)*0.2,0) - Races!$I$19</f>
        <v>2.1599999999999993</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5.8500000000000005</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0</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3.9599999999999991</v>
      </c>
      <c r="CY21" s="158">
        <f ca="1">1.8 * MIN(MAX(TblMili[[#This Row],[Ice Elemental]]+Races!$E$71,Races!$F$71),6)  +  0.45 * MIN(MIN(TblMili[[#This Row],[Ice Elemental]]+Races!$E$71,Races!$F$71),6)  +  0.2 * ( MAX(TblMili[[#This Row],[Ice Elemental]]+Races!$E$71-6,0) + MAX(Races!$F$71-6,0) )  -  Races!$I$71</f>
        <v>0.17999999999999972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45521.499999999956</v>
      </c>
      <c r="AG22" s="182"/>
      <c r="AH22" s="182"/>
      <c r="AI22" s="182"/>
      <c r="AJ22" s="182"/>
      <c r="AK22" s="182"/>
      <c r="AL22" s="182"/>
      <c r="AM22" s="182"/>
      <c r="AN22" s="182"/>
      <c r="AO22" s="449">
        <f ca="1">IF(AND(TblMagic[[#This Row],[Active DnD]]&lt;12,TblMagic[[#This Row],[Active DnD]]&gt;5),OFFSET(TblPop[[#This Row],[Draft Growth]],-1,0)/2,0)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45521.499999999956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1040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1240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3.6399999999999997</v>
      </c>
      <c r="CP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2" s="97">
        <f ca="1">TblMili[[#This Row],[Mystic bonus]]*TblMili[[#This Row],[Unit 3]]+TblMili[[#This Row],[Druid bonus]]*TblMili[[#This Row],[Unit 4]]</f>
        <v>0</v>
      </c>
      <c r="CR22" s="158">
        <f ca="1">MIN(6,TblMili[[#This Row],[Dryad]]+Races!$F$35)*1.8 +  IF(TblMili[[#This Row],[Dryad]]+Races!$F$35&gt;6,(TblMili[[#This Row],[Dryad]]+Races!$F$35-6)*0.2,0) - Races!$I$19</f>
        <v>2.1599999999999993</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5.8500000000000005</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0</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3.9599999999999991</v>
      </c>
      <c r="CY22" s="158">
        <f ca="1">1.8 * MIN(MAX(TblMili[[#This Row],[Ice Elemental]]+Races!$E$71,Races!$F$71),6)  +  0.45 * MIN(MIN(TblMili[[#This Row],[Ice Elemental]]+Races!$E$71,Races!$F$71),6)  +  0.2 * ( MAX(TblMili[[#This Row],[Ice Elemental]]+Races!$E$71-6,0) + MAX(Races!$F$71-6,0) )  -  Races!$I$71</f>
        <v>0.17999999999999972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45521.541666666621</v>
      </c>
      <c r="AG23" s="182"/>
      <c r="AH23" s="182"/>
      <c r="AI23" s="182"/>
      <c r="AJ23" s="182"/>
      <c r="AK23" s="182"/>
      <c r="AL23" s="182"/>
      <c r="AM23" s="182"/>
      <c r="AN23" s="182"/>
      <c r="AO23" s="449">
        <f ca="1">IF(AND(TblMagic[[#This Row],[Active DnD]]&lt;12,TblMagic[[#This Row],[Active DnD]]&gt;5),OFFSET(TblPop[[#This Row],[Draft Growth]],-1,0)/2,0)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45521.541666666621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1040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1240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3.6399999999999997</v>
      </c>
      <c r="CP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3" s="97">
        <f ca="1">TblMili[[#This Row],[Mystic bonus]]*TblMili[[#This Row],[Unit 3]]+TblMili[[#This Row],[Druid bonus]]*TblMili[[#This Row],[Unit 4]]</f>
        <v>0</v>
      </c>
      <c r="CR23" s="158">
        <f ca="1">MIN(6,TblMili[[#This Row],[Dryad]]+Races!$F$35)*1.8 +  IF(TblMili[[#This Row],[Dryad]]+Races!$F$35&gt;6,(TblMili[[#This Row],[Dryad]]+Races!$F$35-6)*0.2,0) - Races!$I$19</f>
        <v>2.1599999999999993</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5.8500000000000005</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0</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3.9599999999999991</v>
      </c>
      <c r="CY23" s="158">
        <f ca="1">1.8 * MIN(MAX(TblMili[[#This Row],[Ice Elemental]]+Races!$E$71,Races!$F$71),6)  +  0.45 * MIN(MIN(TblMili[[#This Row],[Ice Elemental]]+Races!$E$71,Races!$F$71),6)  +  0.2 * ( MAX(TblMili[[#This Row],[Ice Elemental]]+Races!$E$71-6,0) + MAX(Races!$F$71-6,0) )  -  Races!$I$71</f>
        <v>0.17999999999999972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45521.583333333285</v>
      </c>
      <c r="AG24" s="182"/>
      <c r="AH24" s="182"/>
      <c r="AI24" s="182"/>
      <c r="AJ24" s="182"/>
      <c r="AK24" s="182"/>
      <c r="AL24" s="182"/>
      <c r="AM24" s="182"/>
      <c r="AN24" s="182"/>
      <c r="AO24" s="449">
        <f ca="1">IF(AND(TblMagic[[#This Row],[Active DnD]]&lt;12,TblMagic[[#This Row],[Active DnD]]&gt;5),OFFSET(TblPop[[#This Row],[Draft Growth]],-1,0)/2,0)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45521.583333333285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1040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1240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3.6399999999999997</v>
      </c>
      <c r="CP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4" s="97">
        <f ca="1">TblMili[[#This Row],[Mystic bonus]]*TblMili[[#This Row],[Unit 3]]+TblMili[[#This Row],[Druid bonus]]*TblMili[[#This Row],[Unit 4]]</f>
        <v>0</v>
      </c>
      <c r="CR24" s="158">
        <f ca="1">MIN(6,TblMili[[#This Row],[Dryad]]+Races!$F$35)*1.8 +  IF(TblMili[[#This Row],[Dryad]]+Races!$F$35&gt;6,(TblMili[[#This Row],[Dryad]]+Races!$F$35-6)*0.2,0) - Races!$I$19</f>
        <v>2.1599999999999993</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5.8500000000000005</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0</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3.9599999999999991</v>
      </c>
      <c r="CY24" s="158">
        <f ca="1">1.8 * MIN(MAX(TblMili[[#This Row],[Ice Elemental]]+Races!$E$71,Races!$F$71),6)  +  0.45 * MIN(MIN(TblMili[[#This Row],[Ice Elemental]]+Races!$E$71,Races!$F$71),6)  +  0.2 * ( MAX(TblMili[[#This Row],[Ice Elemental]]+Races!$E$71-6,0) + MAX(Races!$F$71-6,0) )  -  Races!$I$71</f>
        <v>0.17999999999999972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45521.624999999949</v>
      </c>
      <c r="AG25" s="182"/>
      <c r="AH25" s="182"/>
      <c r="AI25" s="182"/>
      <c r="AJ25" s="182"/>
      <c r="AK25" s="182"/>
      <c r="AL25" s="182"/>
      <c r="AM25" s="182"/>
      <c r="AN25" s="182"/>
      <c r="AO25" s="449">
        <f ca="1">IF(AND(TblMagic[[#This Row],[Active DnD]]&lt;12,TblMagic[[#This Row],[Active DnD]]&gt;5),OFFSET(TblPop[[#This Row],[Draft Growth]],-1,0)/2,0)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45521.624999999949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1040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1240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3.6399999999999997</v>
      </c>
      <c r="CP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5" s="97">
        <f ca="1">TblMili[[#This Row],[Mystic bonus]]*TblMili[[#This Row],[Unit 3]]+TblMili[[#This Row],[Druid bonus]]*TblMili[[#This Row],[Unit 4]]</f>
        <v>0</v>
      </c>
      <c r="CR25" s="158">
        <f ca="1">MIN(6,TblMili[[#This Row],[Dryad]]+Races!$F$35)*1.8 +  IF(TblMili[[#This Row],[Dryad]]+Races!$F$35&gt;6,(TblMili[[#This Row],[Dryad]]+Races!$F$35-6)*0.2,0) - Races!$I$19</f>
        <v>2.1599999999999993</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5.8500000000000005</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0</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3.9599999999999991</v>
      </c>
      <c r="CY25" s="158">
        <f ca="1">1.8 * MIN(MAX(TblMili[[#This Row],[Ice Elemental]]+Races!$E$71,Races!$F$71),6)  +  0.45 * MIN(MIN(TblMili[[#This Row],[Ice Elemental]]+Races!$E$71,Races!$F$71),6)  +  0.2 * ( MAX(TblMili[[#This Row],[Ice Elemental]]+Races!$E$71-6,0) + MAX(Races!$F$71-6,0) )  -  Races!$I$71</f>
        <v>0.17999999999999972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45521.666666666613</v>
      </c>
      <c r="AG26" s="182"/>
      <c r="AH26" s="182"/>
      <c r="AI26" s="182"/>
      <c r="AJ26" s="182"/>
      <c r="AK26" s="182"/>
      <c r="AL26" s="182"/>
      <c r="AM26" s="182"/>
      <c r="AN26" s="182"/>
      <c r="AO26" s="449">
        <f ca="1">IF(AND(TblMagic[[#This Row],[Active DnD]]&lt;12,TblMagic[[#This Row],[Active DnD]]&gt;5),OFFSET(TblPop[[#This Row],[Draft Growth]],-1,0)/2,0)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45521.666666666613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1040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1240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3.6399999999999997</v>
      </c>
      <c r="CP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6" s="97">
        <f ca="1">TblMili[[#This Row],[Mystic bonus]]*TblMili[[#This Row],[Unit 3]]+TblMili[[#This Row],[Druid bonus]]*TblMili[[#This Row],[Unit 4]]</f>
        <v>0</v>
      </c>
      <c r="CR26" s="158">
        <f ca="1">MIN(6,TblMili[[#This Row],[Dryad]]+Races!$F$35)*1.8 +  IF(TblMili[[#This Row],[Dryad]]+Races!$F$35&gt;6,(TblMili[[#This Row],[Dryad]]+Races!$F$35-6)*0.2,0) - Races!$I$19</f>
        <v>2.1599999999999993</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5.8500000000000005</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0</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3.9599999999999991</v>
      </c>
      <c r="CY26" s="158">
        <f ca="1">1.8 * MIN(MAX(TblMili[[#This Row],[Ice Elemental]]+Races!$E$71,Races!$F$71),6)  +  0.45 * MIN(MIN(TblMili[[#This Row],[Ice Elemental]]+Races!$E$71,Races!$F$71),6)  +  0.2 * ( MAX(TblMili[[#This Row],[Ice Elemental]]+Races!$E$71-6,0) + MAX(Races!$F$71-6,0) )  -  Races!$I$71</f>
        <v>0.17999999999999972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45521.708333333278</v>
      </c>
      <c r="AG27" s="182"/>
      <c r="AH27" s="182"/>
      <c r="AI27" s="182"/>
      <c r="AJ27" s="182"/>
      <c r="AK27" s="182"/>
      <c r="AL27" s="182"/>
      <c r="AM27" s="182"/>
      <c r="AN27" s="182"/>
      <c r="AO27" s="449">
        <f ca="1">IF(AND(TblMagic[[#This Row],[Active DnD]]&lt;12,TblMagic[[#This Row],[Active DnD]]&gt;5),OFFSET(TblPop[[#This Row],[Draft Growth]],-1,0)/2,0)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45521.708333333278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1040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1240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3.6399999999999997</v>
      </c>
      <c r="CP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7" s="97">
        <f ca="1">TblMili[[#This Row],[Mystic bonus]]*TblMili[[#This Row],[Unit 3]]+TblMili[[#This Row],[Druid bonus]]*TblMili[[#This Row],[Unit 4]]</f>
        <v>0</v>
      </c>
      <c r="CR27" s="158">
        <f ca="1">MIN(6,TblMili[[#This Row],[Dryad]]+Races!$F$35)*1.8 +  IF(TblMili[[#This Row],[Dryad]]+Races!$F$35&gt;6,(TblMili[[#This Row],[Dryad]]+Races!$F$35-6)*0.2,0) - Races!$I$19</f>
        <v>2.1599999999999993</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5.8500000000000005</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0</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3.9599999999999991</v>
      </c>
      <c r="CY27" s="158">
        <f ca="1">1.8 * MIN(MAX(TblMili[[#This Row],[Ice Elemental]]+Races!$E$71,Races!$F$71),6)  +  0.45 * MIN(MIN(TblMili[[#This Row],[Ice Elemental]]+Races!$E$71,Races!$F$71),6)  +  0.2 * ( MAX(TblMili[[#This Row],[Ice Elemental]]+Races!$E$71-6,0) + MAX(Races!$F$71-6,0) )  -  Races!$I$71</f>
        <v>0.17999999999999972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45521.749999999942</v>
      </c>
      <c r="AG28" s="182"/>
      <c r="AH28" s="182"/>
      <c r="AI28" s="182"/>
      <c r="AJ28" s="182"/>
      <c r="AK28" s="182"/>
      <c r="AL28" s="182"/>
      <c r="AM28" s="182"/>
      <c r="AN28" s="182"/>
      <c r="AO28" s="449">
        <f ca="1">IF(AND(TblMagic[[#This Row],[Active DnD]]&lt;12,TblMagic[[#This Row],[Active DnD]]&gt;5),OFFSET(TblPop[[#This Row],[Draft Growth]],-1,0)/2,0)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45521.749999999942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1040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1240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3.6399999999999997</v>
      </c>
      <c r="CP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8" s="97">
        <f ca="1">TblMili[[#This Row],[Mystic bonus]]*TblMili[[#This Row],[Unit 3]]+TblMili[[#This Row],[Druid bonus]]*TblMili[[#This Row],[Unit 4]]</f>
        <v>0</v>
      </c>
      <c r="CR28" s="158">
        <f ca="1">MIN(6,TblMili[[#This Row],[Dryad]]+Races!$F$35)*1.8 +  IF(TblMili[[#This Row],[Dryad]]+Races!$F$35&gt;6,(TblMili[[#This Row],[Dryad]]+Races!$F$35-6)*0.2,0) - Races!$I$19</f>
        <v>2.1599999999999993</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5.8500000000000005</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0</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3.9599999999999991</v>
      </c>
      <c r="CY28" s="158">
        <f ca="1">1.8 * MIN(MAX(TblMili[[#This Row],[Ice Elemental]]+Races!$E$71,Races!$F$71),6)  +  0.45 * MIN(MIN(TblMili[[#This Row],[Ice Elemental]]+Races!$E$71,Races!$F$71),6)  +  0.2 * ( MAX(TblMili[[#This Row],[Ice Elemental]]+Races!$E$71-6,0) + MAX(Races!$F$71-6,0) )  -  Races!$I$71</f>
        <v>0.17999999999999972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45521.791666666606</v>
      </c>
      <c r="AG29" s="182"/>
      <c r="AH29" s="182"/>
      <c r="AI29" s="182"/>
      <c r="AJ29" s="182"/>
      <c r="AK29" s="182"/>
      <c r="AL29" s="182"/>
      <c r="AM29" s="182"/>
      <c r="AN29" s="182"/>
      <c r="AO29" s="449">
        <f ca="1">IF(AND(TblMagic[[#This Row],[Active DnD]]&lt;12,TblMagic[[#This Row],[Active DnD]]&gt;5),OFFSET(TblPop[[#This Row],[Draft Growth]],-1,0)/2,0)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45521.791666666606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1040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1240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3.6399999999999997</v>
      </c>
      <c r="CP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9" s="97">
        <f ca="1">TblMili[[#This Row],[Mystic bonus]]*TblMili[[#This Row],[Unit 3]]+TblMili[[#This Row],[Druid bonus]]*TblMili[[#This Row],[Unit 4]]</f>
        <v>0</v>
      </c>
      <c r="CR29" s="158">
        <f ca="1">MIN(6,TblMili[[#This Row],[Dryad]]+Races!$F$35)*1.8 +  IF(TblMili[[#This Row],[Dryad]]+Races!$F$35&gt;6,(TblMili[[#This Row],[Dryad]]+Races!$F$35-6)*0.2,0) - Races!$I$19</f>
        <v>2.1599999999999993</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5.8500000000000005</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0</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3.9599999999999991</v>
      </c>
      <c r="CY29" s="158">
        <f ca="1">1.8 * MIN(MAX(TblMili[[#This Row],[Ice Elemental]]+Races!$E$71,Races!$F$71),6)  +  0.45 * MIN(MIN(TblMili[[#This Row],[Ice Elemental]]+Races!$E$71,Races!$F$71),6)  +  0.2 * ( MAX(TblMili[[#This Row],[Ice Elemental]]+Races!$E$71-6,0) + MAX(Races!$F$71-6,0) )  -  Races!$I$71</f>
        <v>0.17999999999999972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45521.83333333327</v>
      </c>
      <c r="AG30" s="182"/>
      <c r="AH30" s="182"/>
      <c r="AI30" s="182"/>
      <c r="AJ30" s="182"/>
      <c r="AK30" s="182"/>
      <c r="AL30" s="182"/>
      <c r="AM30" s="182"/>
      <c r="AN30" s="182"/>
      <c r="AO30" s="449">
        <f ca="1">IF(AND(TblMagic[[#This Row],[Active DnD]]&lt;12,TblMagic[[#This Row],[Active DnD]]&gt;5),OFFSET(TblPop[[#This Row],[Draft Growth]],-1,0)/2,0)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45521.83333333327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1040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1240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3.6399999999999997</v>
      </c>
      <c r="CP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0" s="97">
        <f ca="1">TblMili[[#This Row],[Mystic bonus]]*TblMili[[#This Row],[Unit 3]]+TblMili[[#This Row],[Druid bonus]]*TblMili[[#This Row],[Unit 4]]</f>
        <v>0</v>
      </c>
      <c r="CR30" s="158">
        <f ca="1">MIN(6,TblMili[[#This Row],[Dryad]]+Races!$F$35)*1.8 +  IF(TblMili[[#This Row],[Dryad]]+Races!$F$35&gt;6,(TblMili[[#This Row],[Dryad]]+Races!$F$35-6)*0.2,0) - Races!$I$19</f>
        <v>2.1599999999999993</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5.8500000000000005</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0</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3.9599999999999991</v>
      </c>
      <c r="CY30" s="158">
        <f ca="1">1.8 * MIN(MAX(TblMili[[#This Row],[Ice Elemental]]+Races!$E$71,Races!$F$71),6)  +  0.45 * MIN(MIN(TblMili[[#This Row],[Ice Elemental]]+Races!$E$71,Races!$F$71),6)  +  0.2 * ( MAX(TblMili[[#This Row],[Ice Elemental]]+Races!$E$71-6,0) + MAX(Races!$F$71-6,0) )  -  Races!$I$71</f>
        <v>0.17999999999999972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45521.874999999935</v>
      </c>
      <c r="AG31" s="182"/>
      <c r="AH31" s="182"/>
      <c r="AI31" s="182"/>
      <c r="AJ31" s="182"/>
      <c r="AK31" s="182"/>
      <c r="AL31" s="182"/>
      <c r="AM31" s="182"/>
      <c r="AN31" s="182"/>
      <c r="AO31" s="449">
        <f ca="1">IF(AND(TblMagic[[#This Row],[Active DnD]]&lt;12,TblMagic[[#This Row],[Active DnD]]&gt;5),OFFSET(TblPop[[#This Row],[Draft Growth]],-1,0)/2,0)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45521.874999999935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1040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1240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3.6399999999999997</v>
      </c>
      <c r="CP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1" s="97">
        <f ca="1">TblMili[[#This Row],[Mystic bonus]]*TblMili[[#This Row],[Unit 3]]+TblMili[[#This Row],[Druid bonus]]*TblMili[[#This Row],[Unit 4]]</f>
        <v>0</v>
      </c>
      <c r="CR31" s="158">
        <f ca="1">MIN(6,TblMili[[#This Row],[Dryad]]+Races!$F$35)*1.8 +  IF(TblMili[[#This Row],[Dryad]]+Races!$F$35&gt;6,(TblMili[[#This Row],[Dryad]]+Races!$F$35-6)*0.2,0) - Races!$I$19</f>
        <v>2.1599999999999993</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5.8500000000000005</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0</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3.9599999999999991</v>
      </c>
      <c r="CY31" s="158">
        <f ca="1">1.8 * MIN(MAX(TblMili[[#This Row],[Ice Elemental]]+Races!$E$71,Races!$F$71),6)  +  0.45 * MIN(MIN(TblMili[[#This Row],[Ice Elemental]]+Races!$E$71,Races!$F$71),6)  +  0.2 * ( MAX(TblMili[[#This Row],[Ice Elemental]]+Races!$E$71-6,0) + MAX(Races!$F$71-6,0) )  -  Races!$I$71</f>
        <v>0.17999999999999972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45521.916666666599</v>
      </c>
      <c r="AG32" s="182"/>
      <c r="AH32" s="182"/>
      <c r="AI32" s="182"/>
      <c r="AJ32" s="182"/>
      <c r="AK32" s="182"/>
      <c r="AL32" s="182"/>
      <c r="AM32" s="182"/>
      <c r="AN32" s="182"/>
      <c r="AO32" s="449">
        <f ca="1">IF(AND(TblMagic[[#This Row],[Active DnD]]&lt;12,TblMagic[[#This Row],[Active DnD]]&gt;5),OFFSET(TblPop[[#This Row],[Draft Growth]],-1,0)/2,0)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45521.916666666599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1040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1240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3.6399999999999997</v>
      </c>
      <c r="CP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2" s="97">
        <f ca="1">TblMili[[#This Row],[Mystic bonus]]*TblMili[[#This Row],[Unit 3]]+TblMili[[#This Row],[Druid bonus]]*TblMili[[#This Row],[Unit 4]]</f>
        <v>0</v>
      </c>
      <c r="CR32" s="158">
        <f ca="1">MIN(6,TblMili[[#This Row],[Dryad]]+Races!$F$35)*1.8 +  IF(TblMili[[#This Row],[Dryad]]+Races!$F$35&gt;6,(TblMili[[#This Row],[Dryad]]+Races!$F$35-6)*0.2,0) - Races!$I$19</f>
        <v>2.1599999999999993</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5.8500000000000005</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0</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3.9599999999999991</v>
      </c>
      <c r="CY32" s="158">
        <f ca="1">1.8 * MIN(MAX(TblMili[[#This Row],[Ice Elemental]]+Races!$E$71,Races!$F$71),6)  +  0.45 * MIN(MIN(TblMili[[#This Row],[Ice Elemental]]+Races!$E$71,Races!$F$71),6)  +  0.2 * ( MAX(TblMili[[#This Row],[Ice Elemental]]+Races!$E$71-6,0) + MAX(Races!$F$71-6,0) )  -  Races!$I$71</f>
        <v>0.17999999999999972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45521.958333333263</v>
      </c>
      <c r="AG33" s="182"/>
      <c r="AH33" s="182"/>
      <c r="AI33" s="182"/>
      <c r="AJ33" s="182"/>
      <c r="AK33" s="182"/>
      <c r="AL33" s="182"/>
      <c r="AM33" s="182"/>
      <c r="AN33" s="182"/>
      <c r="AO33" s="449">
        <f ca="1">IF(AND(TblMagic[[#This Row],[Active DnD]]&lt;12,TblMagic[[#This Row],[Active DnD]]&gt;5),OFFSET(TblPop[[#This Row],[Draft Growth]],-1,0)/2,0)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45521.958333333263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1040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1240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3.6399999999999997</v>
      </c>
      <c r="CP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3" s="97">
        <f ca="1">TblMili[[#This Row],[Mystic bonus]]*TblMili[[#This Row],[Unit 3]]+TblMili[[#This Row],[Druid bonus]]*TblMili[[#This Row],[Unit 4]]</f>
        <v>0</v>
      </c>
      <c r="CR33" s="158">
        <f ca="1">MIN(6,TblMili[[#This Row],[Dryad]]+Races!$F$35)*1.8 +  IF(TblMili[[#This Row],[Dryad]]+Races!$F$35&gt;6,(TblMili[[#This Row],[Dryad]]+Races!$F$35-6)*0.2,0) - Races!$I$19</f>
        <v>2.1599999999999993</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5.8500000000000005</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0</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3.9599999999999991</v>
      </c>
      <c r="CY33" s="158">
        <f ca="1">1.8 * MIN(MAX(TblMili[[#This Row],[Ice Elemental]]+Races!$E$71,Races!$F$71),6)  +  0.45 * MIN(MIN(TblMili[[#This Row],[Ice Elemental]]+Races!$E$71,Races!$F$71),6)  +  0.2 * ( MAX(TblMili[[#This Row],[Ice Elemental]]+Races!$E$71-6,0) + MAX(Races!$F$71-6,0) )  -  Races!$I$71</f>
        <v>0.17999999999999972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45521.999999999927</v>
      </c>
      <c r="AG34" s="182"/>
      <c r="AH34" s="182"/>
      <c r="AI34" s="182"/>
      <c r="AJ34" s="182"/>
      <c r="AK34" s="182"/>
      <c r="AL34" s="182"/>
      <c r="AM34" s="182"/>
      <c r="AN34" s="182"/>
      <c r="AO34" s="449">
        <f ca="1">IF(AND(TblMagic[[#This Row],[Active DnD]]&lt;12,TblMagic[[#This Row],[Active DnD]]&gt;5),OFFSET(TblPop[[#This Row],[Draft Growth]],-1,0)/2,0)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45521.999999999927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1040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1240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3.6399999999999997</v>
      </c>
      <c r="CP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4" s="97">
        <f ca="1">TblMili[[#This Row],[Mystic bonus]]*TblMili[[#This Row],[Unit 3]]+TblMili[[#This Row],[Druid bonus]]*TblMili[[#This Row],[Unit 4]]</f>
        <v>0</v>
      </c>
      <c r="CR34" s="158">
        <f ca="1">MIN(6,TblMili[[#This Row],[Dryad]]+Races!$F$35)*1.8 +  IF(TblMili[[#This Row],[Dryad]]+Races!$F$35&gt;6,(TblMili[[#This Row],[Dryad]]+Races!$F$35-6)*0.2,0) - Races!$I$19</f>
        <v>2.1599999999999993</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5.8500000000000005</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0</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3.9599999999999991</v>
      </c>
      <c r="CY34" s="158">
        <f ca="1">1.8 * MIN(MAX(TblMili[[#This Row],[Ice Elemental]]+Races!$E$71,Races!$F$71),6)  +  0.45 * MIN(MIN(TblMili[[#This Row],[Ice Elemental]]+Races!$E$71,Races!$F$71),6)  +  0.2 * ( MAX(TblMili[[#This Row],[Ice Elemental]]+Races!$E$71-6,0) + MAX(Races!$F$71-6,0) )  -  Races!$I$71</f>
        <v>0.17999999999999972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45522.041666666591</v>
      </c>
      <c r="AG35" s="182"/>
      <c r="AH35" s="182"/>
      <c r="AI35" s="182"/>
      <c r="AJ35" s="182"/>
      <c r="AK35" s="182"/>
      <c r="AL35" s="182"/>
      <c r="AM35" s="182"/>
      <c r="AN35" s="182"/>
      <c r="AO35" s="449">
        <f ca="1">IF(AND(TblMagic[[#This Row],[Active DnD]]&lt;12,TblMagic[[#This Row],[Active DnD]]&gt;5),OFFSET(TblPop[[#This Row],[Draft Growth]],-1,0)/2,0)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45522.041666666591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1040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1240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3.6399999999999997</v>
      </c>
      <c r="CP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5" s="97">
        <f ca="1">TblMili[[#This Row],[Mystic bonus]]*TblMili[[#This Row],[Unit 3]]+TblMili[[#This Row],[Druid bonus]]*TblMili[[#This Row],[Unit 4]]</f>
        <v>0</v>
      </c>
      <c r="CR35" s="158">
        <f ca="1">MIN(6,TblMili[[#This Row],[Dryad]]+Races!$F$35)*1.8 +  IF(TblMili[[#This Row],[Dryad]]+Races!$F$35&gt;6,(TblMili[[#This Row],[Dryad]]+Races!$F$35-6)*0.2,0) - Races!$I$19</f>
        <v>2.1599999999999993</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5.8500000000000005</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0</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3.9599999999999991</v>
      </c>
      <c r="CY35" s="158">
        <f ca="1">1.8 * MIN(MAX(TblMili[[#This Row],[Ice Elemental]]+Races!$E$71,Races!$F$71),6)  +  0.45 * MIN(MIN(TblMili[[#This Row],[Ice Elemental]]+Races!$E$71,Races!$F$71),6)  +  0.2 * ( MAX(TblMili[[#This Row],[Ice Elemental]]+Races!$E$71-6,0) + MAX(Races!$F$71-6,0) )  -  Races!$I$71</f>
        <v>0.17999999999999972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45522.083333333256</v>
      </c>
      <c r="AG36" s="182"/>
      <c r="AH36" s="182"/>
      <c r="AI36" s="182"/>
      <c r="AJ36" s="182"/>
      <c r="AK36" s="182"/>
      <c r="AL36" s="182"/>
      <c r="AM36" s="182"/>
      <c r="AN36" s="182"/>
      <c r="AO36" s="449">
        <f ca="1">IF(AND(TblMagic[[#This Row],[Active DnD]]&lt;12,TblMagic[[#This Row],[Active DnD]]&gt;5),OFFSET(TblPop[[#This Row],[Draft Growth]],-1,0)/2,0)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45522.083333333256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1040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1240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3.6399999999999997</v>
      </c>
      <c r="CP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6" s="97">
        <f ca="1">TblMili[[#This Row],[Mystic bonus]]*TblMili[[#This Row],[Unit 3]]+TblMili[[#This Row],[Druid bonus]]*TblMili[[#This Row],[Unit 4]]</f>
        <v>0</v>
      </c>
      <c r="CR36" s="158">
        <f ca="1">MIN(6,TblMili[[#This Row],[Dryad]]+Races!$F$35)*1.8 +  IF(TblMili[[#This Row],[Dryad]]+Races!$F$35&gt;6,(TblMili[[#This Row],[Dryad]]+Races!$F$35-6)*0.2,0) - Races!$I$19</f>
        <v>2.1599999999999993</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5.8500000000000005</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0</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3.9599999999999991</v>
      </c>
      <c r="CY36" s="158">
        <f ca="1">1.8 * MIN(MAX(TblMili[[#This Row],[Ice Elemental]]+Races!$E$71,Races!$F$71),6)  +  0.45 * MIN(MIN(TblMili[[#This Row],[Ice Elemental]]+Races!$E$71,Races!$F$71),6)  +  0.2 * ( MAX(TblMili[[#This Row],[Ice Elemental]]+Races!$E$71-6,0) + MAX(Races!$F$71-6,0) )  -  Races!$I$71</f>
        <v>0.17999999999999972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45522.12499999992</v>
      </c>
      <c r="AG37" s="182"/>
      <c r="AH37" s="182"/>
      <c r="AI37" s="182"/>
      <c r="AJ37" s="182"/>
      <c r="AK37" s="182"/>
      <c r="AL37" s="182"/>
      <c r="AM37" s="182"/>
      <c r="AN37" s="182"/>
      <c r="AO37" s="449">
        <f ca="1">IF(AND(TblMagic[[#This Row],[Active DnD]]&lt;12,TblMagic[[#This Row],[Active DnD]]&gt;5),OFFSET(TblPop[[#This Row],[Draft Growth]],-1,0)/2,0)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45522.12499999992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1040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1240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3.6399999999999997</v>
      </c>
      <c r="CP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7" s="97">
        <f ca="1">TblMili[[#This Row],[Mystic bonus]]*TblMili[[#This Row],[Unit 3]]+TblMili[[#This Row],[Druid bonus]]*TblMili[[#This Row],[Unit 4]]</f>
        <v>0</v>
      </c>
      <c r="CR37" s="158">
        <f ca="1">MIN(6,TblMili[[#This Row],[Dryad]]+Races!$F$35)*1.8 +  IF(TblMili[[#This Row],[Dryad]]+Races!$F$35&gt;6,(TblMili[[#This Row],[Dryad]]+Races!$F$35-6)*0.2,0) - Races!$I$19</f>
        <v>2.1599999999999993</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5.8500000000000005</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0</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3.9599999999999991</v>
      </c>
      <c r="CY37" s="158">
        <f ca="1">1.8 * MIN(MAX(TblMili[[#This Row],[Ice Elemental]]+Races!$E$71,Races!$F$71),6)  +  0.45 * MIN(MIN(TblMili[[#This Row],[Ice Elemental]]+Races!$E$71,Races!$F$71),6)  +  0.2 * ( MAX(TblMili[[#This Row],[Ice Elemental]]+Races!$E$71-6,0) + MAX(Races!$F$71-6,0) )  -  Races!$I$71</f>
        <v>0.17999999999999972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45522.166666666584</v>
      </c>
      <c r="AG38" s="182"/>
      <c r="AH38" s="182"/>
      <c r="AI38" s="182"/>
      <c r="AJ38" s="182"/>
      <c r="AK38" s="182"/>
      <c r="AL38" s="182"/>
      <c r="AM38" s="182"/>
      <c r="AN38" s="182"/>
      <c r="AO38" s="449">
        <f ca="1">IF(AND(TblMagic[[#This Row],[Active DnD]]&lt;12,TblMagic[[#This Row],[Active DnD]]&gt;5),OFFSET(TblPop[[#This Row],[Draft Growth]],-1,0)/2,0)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45522.166666666584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1040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1240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3.6399999999999997</v>
      </c>
      <c r="CP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8" s="97">
        <f ca="1">TblMili[[#This Row],[Mystic bonus]]*TblMili[[#This Row],[Unit 3]]+TblMili[[#This Row],[Druid bonus]]*TblMili[[#This Row],[Unit 4]]</f>
        <v>0</v>
      </c>
      <c r="CR38" s="158">
        <f ca="1">MIN(6,TblMili[[#This Row],[Dryad]]+Races!$F$35)*1.8 +  IF(TblMili[[#This Row],[Dryad]]+Races!$F$35&gt;6,(TblMili[[#This Row],[Dryad]]+Races!$F$35-6)*0.2,0) - Races!$I$19</f>
        <v>2.1599999999999993</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5.8500000000000005</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0</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3.9599999999999991</v>
      </c>
      <c r="CY38" s="158">
        <f ca="1">1.8 * MIN(MAX(TblMili[[#This Row],[Ice Elemental]]+Races!$E$71,Races!$F$71),6)  +  0.45 * MIN(MIN(TblMili[[#This Row],[Ice Elemental]]+Races!$E$71,Races!$F$71),6)  +  0.2 * ( MAX(TblMili[[#This Row],[Ice Elemental]]+Races!$E$71-6,0) + MAX(Races!$F$71-6,0) )  -  Races!$I$71</f>
        <v>0.17999999999999972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45522.208333333248</v>
      </c>
      <c r="AG39" s="182"/>
      <c r="AH39" s="182"/>
      <c r="AI39" s="182"/>
      <c r="AJ39" s="182"/>
      <c r="AK39" s="182"/>
      <c r="AL39" s="182"/>
      <c r="AM39" s="182"/>
      <c r="AN39" s="182"/>
      <c r="AO39" s="449">
        <f ca="1">IF(AND(TblMagic[[#This Row],[Active DnD]]&lt;12,TblMagic[[#This Row],[Active DnD]]&gt;5),OFFSET(TblPop[[#This Row],[Draft Growth]],-1,0)/2,0)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45522.208333333248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1040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1240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3.6399999999999997</v>
      </c>
      <c r="CP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9" s="97">
        <f ca="1">TblMili[[#This Row],[Mystic bonus]]*TblMili[[#This Row],[Unit 3]]+TblMili[[#This Row],[Druid bonus]]*TblMili[[#This Row],[Unit 4]]</f>
        <v>0</v>
      </c>
      <c r="CR39" s="158">
        <f ca="1">MIN(6,TblMili[[#This Row],[Dryad]]+Races!$F$35)*1.8 +  IF(TblMili[[#This Row],[Dryad]]+Races!$F$35&gt;6,(TblMili[[#This Row],[Dryad]]+Races!$F$35-6)*0.2,0) - Races!$I$19</f>
        <v>2.1599999999999993</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5.8500000000000005</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0</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3.9599999999999991</v>
      </c>
      <c r="CY39" s="158">
        <f ca="1">1.8 * MIN(MAX(TblMili[[#This Row],[Ice Elemental]]+Races!$E$71,Races!$F$71),6)  +  0.45 * MIN(MIN(TblMili[[#This Row],[Ice Elemental]]+Races!$E$71,Races!$F$71),6)  +  0.2 * ( MAX(TblMili[[#This Row],[Ice Elemental]]+Races!$E$71-6,0) + MAX(Races!$F$71-6,0) )  -  Races!$I$71</f>
        <v>0.17999999999999972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45522.249999999913</v>
      </c>
      <c r="AG40" s="182"/>
      <c r="AH40" s="182"/>
      <c r="AI40" s="182"/>
      <c r="AJ40" s="182"/>
      <c r="AK40" s="182"/>
      <c r="AL40" s="182"/>
      <c r="AM40" s="182"/>
      <c r="AN40" s="182"/>
      <c r="AO40" s="449">
        <f ca="1">IF(AND(TblMagic[[#This Row],[Active DnD]]&lt;12,TblMagic[[#This Row],[Active DnD]]&gt;5),OFFSET(TblPop[[#This Row],[Draft Growth]],-1,0)/2,0)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45522.249999999913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1040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1240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3.6399999999999997</v>
      </c>
      <c r="CP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0" s="97">
        <f ca="1">TblMili[[#This Row],[Mystic bonus]]*TblMili[[#This Row],[Unit 3]]+TblMili[[#This Row],[Druid bonus]]*TblMili[[#This Row],[Unit 4]]</f>
        <v>0</v>
      </c>
      <c r="CR40" s="158">
        <f ca="1">MIN(6,TblMili[[#This Row],[Dryad]]+Races!$F$35)*1.8 +  IF(TblMili[[#This Row],[Dryad]]+Races!$F$35&gt;6,(TblMili[[#This Row],[Dryad]]+Races!$F$35-6)*0.2,0) - Races!$I$19</f>
        <v>2.1599999999999993</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5.8500000000000005</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0</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3.9599999999999991</v>
      </c>
      <c r="CY40" s="158">
        <f ca="1">1.8 * MIN(MAX(TblMili[[#This Row],[Ice Elemental]]+Races!$E$71,Races!$F$71),6)  +  0.45 * MIN(MIN(TblMili[[#This Row],[Ice Elemental]]+Races!$E$71,Races!$F$71),6)  +  0.2 * ( MAX(TblMili[[#This Row],[Ice Elemental]]+Races!$E$71-6,0) + MAX(Races!$F$71-6,0) )  -  Races!$I$71</f>
        <v>0.17999999999999972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45522.291666666577</v>
      </c>
      <c r="AG41" s="182"/>
      <c r="AH41" s="182"/>
      <c r="AI41" s="182"/>
      <c r="AJ41" s="182"/>
      <c r="AK41" s="182"/>
      <c r="AL41" s="182"/>
      <c r="AM41" s="182"/>
      <c r="AN41" s="182"/>
      <c r="AO41" s="449">
        <f ca="1">IF(AND(TblMagic[[#This Row],[Active DnD]]&lt;12,TblMagic[[#This Row],[Active DnD]]&gt;5),OFFSET(TblPop[[#This Row],[Draft Growth]],-1,0)/2,0)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45522.291666666577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1040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1240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3.6399999999999997</v>
      </c>
      <c r="CP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1" s="97">
        <f ca="1">TblMili[[#This Row],[Mystic bonus]]*TblMili[[#This Row],[Unit 3]]+TblMili[[#This Row],[Druid bonus]]*TblMili[[#This Row],[Unit 4]]</f>
        <v>0</v>
      </c>
      <c r="CR41" s="158">
        <f ca="1">MIN(6,TblMili[[#This Row],[Dryad]]+Races!$F$35)*1.8 +  IF(TblMili[[#This Row],[Dryad]]+Races!$F$35&gt;6,(TblMili[[#This Row],[Dryad]]+Races!$F$35-6)*0.2,0) - Races!$I$19</f>
        <v>2.1599999999999993</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5.8500000000000005</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0</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3.9599999999999991</v>
      </c>
      <c r="CY41" s="158">
        <f ca="1">1.8 * MIN(MAX(TblMili[[#This Row],[Ice Elemental]]+Races!$E$71,Races!$F$71),6)  +  0.45 * MIN(MIN(TblMili[[#This Row],[Ice Elemental]]+Races!$E$71,Races!$F$71),6)  +  0.2 * ( MAX(TblMili[[#This Row],[Ice Elemental]]+Races!$E$71-6,0) + MAX(Races!$F$71-6,0) )  -  Races!$I$71</f>
        <v>0.17999999999999972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45522.333333333241</v>
      </c>
      <c r="AG42" s="182"/>
      <c r="AH42" s="182"/>
      <c r="AI42" s="182"/>
      <c r="AJ42" s="182"/>
      <c r="AK42" s="182"/>
      <c r="AL42" s="182"/>
      <c r="AM42" s="182"/>
      <c r="AN42" s="182"/>
      <c r="AO42" s="449">
        <f ca="1">IF(AND(TblMagic[[#This Row],[Active DnD]]&lt;12,TblMagic[[#This Row],[Active DnD]]&gt;5),OFFSET(TblPop[[#This Row],[Draft Growth]],-1,0)/2,0)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45522.333333333241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1040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1240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3.6399999999999997</v>
      </c>
      <c r="CP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2" s="97">
        <f ca="1">TblMili[[#This Row],[Mystic bonus]]*TblMili[[#This Row],[Unit 3]]+TblMili[[#This Row],[Druid bonus]]*TblMili[[#This Row],[Unit 4]]</f>
        <v>0</v>
      </c>
      <c r="CR42" s="158">
        <f ca="1">MIN(6,TblMili[[#This Row],[Dryad]]+Races!$F$35)*1.8 +  IF(TblMili[[#This Row],[Dryad]]+Races!$F$35&gt;6,(TblMili[[#This Row],[Dryad]]+Races!$F$35-6)*0.2,0) - Races!$I$19</f>
        <v>2.1599999999999993</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5.8500000000000005</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0</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3.9599999999999991</v>
      </c>
      <c r="CY42" s="158">
        <f ca="1">1.8 * MIN(MAX(TblMili[[#This Row],[Ice Elemental]]+Races!$E$71,Races!$F$71),6)  +  0.45 * MIN(MIN(TblMili[[#This Row],[Ice Elemental]]+Races!$E$71,Races!$F$71),6)  +  0.2 * ( MAX(TblMili[[#This Row],[Ice Elemental]]+Races!$E$71-6,0) + MAX(Races!$F$71-6,0) )  -  Races!$I$71</f>
        <v>0.17999999999999972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45522.374999999905</v>
      </c>
      <c r="AG43" s="182"/>
      <c r="AH43" s="182"/>
      <c r="AI43" s="182"/>
      <c r="AJ43" s="182"/>
      <c r="AK43" s="182"/>
      <c r="AL43" s="182"/>
      <c r="AM43" s="182"/>
      <c r="AN43" s="182"/>
      <c r="AO43" s="449">
        <f ca="1">IF(AND(TblMagic[[#This Row],[Active DnD]]&lt;12,TblMagic[[#This Row],[Active DnD]]&gt;5),OFFSET(TblPop[[#This Row],[Draft Growth]],-1,0)/2,0)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45522.374999999905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1040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1240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3.6399999999999997</v>
      </c>
      <c r="CP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3" s="97">
        <f ca="1">TblMili[[#This Row],[Mystic bonus]]*TblMili[[#This Row],[Unit 3]]+TblMili[[#This Row],[Druid bonus]]*TblMili[[#This Row],[Unit 4]]</f>
        <v>0</v>
      </c>
      <c r="CR43" s="158">
        <f ca="1">MIN(6,TblMili[[#This Row],[Dryad]]+Races!$F$35)*1.8 +  IF(TblMili[[#This Row],[Dryad]]+Races!$F$35&gt;6,(TblMili[[#This Row],[Dryad]]+Races!$F$35-6)*0.2,0) - Races!$I$19</f>
        <v>2.1599999999999993</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5.8500000000000005</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0</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3.9599999999999991</v>
      </c>
      <c r="CY43" s="158">
        <f ca="1">1.8 * MIN(MAX(TblMili[[#This Row],[Ice Elemental]]+Races!$E$71,Races!$F$71),6)  +  0.45 * MIN(MIN(TblMili[[#This Row],[Ice Elemental]]+Races!$E$71,Races!$F$71),6)  +  0.2 * ( MAX(TblMili[[#This Row],[Ice Elemental]]+Races!$E$71-6,0) + MAX(Races!$F$71-6,0) )  -  Races!$I$71</f>
        <v>0.17999999999999972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45522.41666666657</v>
      </c>
      <c r="AG44" s="182"/>
      <c r="AH44" s="182"/>
      <c r="AI44" s="182"/>
      <c r="AJ44" s="182"/>
      <c r="AK44" s="182"/>
      <c r="AL44" s="182"/>
      <c r="AM44" s="182"/>
      <c r="AN44" s="182"/>
      <c r="AO44" s="449">
        <f ca="1">IF(AND(TblMagic[[#This Row],[Active DnD]]&lt;12,TblMagic[[#This Row],[Active DnD]]&gt;5),OFFSET(TblPop[[#This Row],[Draft Growth]],-1,0)/2,0)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45522.41666666657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1040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1240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3.6399999999999997</v>
      </c>
      <c r="CP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4" s="97">
        <f ca="1">TblMili[[#This Row],[Mystic bonus]]*TblMili[[#This Row],[Unit 3]]+TblMili[[#This Row],[Druid bonus]]*TblMili[[#This Row],[Unit 4]]</f>
        <v>0</v>
      </c>
      <c r="CR44" s="158">
        <f ca="1">MIN(6,TblMili[[#This Row],[Dryad]]+Races!$F$35)*1.8 +  IF(TblMili[[#This Row],[Dryad]]+Races!$F$35&gt;6,(TblMili[[#This Row],[Dryad]]+Races!$F$35-6)*0.2,0) - Races!$I$19</f>
        <v>2.1599999999999993</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5.8500000000000005</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0</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3.9599999999999991</v>
      </c>
      <c r="CY44" s="158">
        <f ca="1">1.8 * MIN(MAX(TblMili[[#This Row],[Ice Elemental]]+Races!$E$71,Races!$F$71),6)  +  0.45 * MIN(MIN(TblMili[[#This Row],[Ice Elemental]]+Races!$E$71,Races!$F$71),6)  +  0.2 * ( MAX(TblMili[[#This Row],[Ice Elemental]]+Races!$E$71-6,0) + MAX(Races!$F$71-6,0) )  -  Races!$I$71</f>
        <v>0.17999999999999972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45522.458333333234</v>
      </c>
      <c r="AG45" s="182"/>
      <c r="AH45" s="182"/>
      <c r="AI45" s="182"/>
      <c r="AJ45" s="182"/>
      <c r="AK45" s="182"/>
      <c r="AL45" s="182"/>
      <c r="AM45" s="182"/>
      <c r="AN45" s="182"/>
      <c r="AO45" s="449">
        <f ca="1">IF(AND(TblMagic[[#This Row],[Active DnD]]&lt;12,TblMagic[[#This Row],[Active DnD]]&gt;5),OFFSET(TblPop[[#This Row],[Draft Growth]],-1,0)/2,0)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45522.458333333234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1040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1240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3.6399999999999997</v>
      </c>
      <c r="CP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5" s="97">
        <f ca="1">TblMili[[#This Row],[Mystic bonus]]*TblMili[[#This Row],[Unit 3]]+TblMili[[#This Row],[Druid bonus]]*TblMili[[#This Row],[Unit 4]]</f>
        <v>0</v>
      </c>
      <c r="CR45" s="158">
        <f ca="1">MIN(6,TblMili[[#This Row],[Dryad]]+Races!$F$35)*1.8 +  IF(TblMili[[#This Row],[Dryad]]+Races!$F$35&gt;6,(TblMili[[#This Row],[Dryad]]+Races!$F$35-6)*0.2,0) - Races!$I$19</f>
        <v>2.1599999999999993</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5.8500000000000005</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0</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3.9599999999999991</v>
      </c>
      <c r="CY45" s="158">
        <f ca="1">1.8 * MIN(MAX(TblMili[[#This Row],[Ice Elemental]]+Races!$E$71,Races!$F$71),6)  +  0.45 * MIN(MIN(TblMili[[#This Row],[Ice Elemental]]+Races!$E$71,Races!$F$71),6)  +  0.2 * ( MAX(TblMili[[#This Row],[Ice Elemental]]+Races!$E$71-6,0) + MAX(Races!$F$71-6,0) )  -  Races!$I$71</f>
        <v>0.17999999999999972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45522.499999999898</v>
      </c>
      <c r="AG46" s="182"/>
      <c r="AH46" s="182"/>
      <c r="AI46" s="182"/>
      <c r="AJ46" s="182"/>
      <c r="AK46" s="182"/>
      <c r="AL46" s="182"/>
      <c r="AM46" s="182"/>
      <c r="AN46" s="182"/>
      <c r="AO46" s="449">
        <f ca="1">IF(AND(TblMagic[[#This Row],[Active DnD]]&lt;12,TblMagic[[#This Row],[Active DnD]]&gt;5),OFFSET(TblPop[[#This Row],[Draft Growth]],-1,0)/2,0)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45522.499999999898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1040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1240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3.6399999999999997</v>
      </c>
      <c r="CP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6" s="97">
        <f ca="1">TblMili[[#This Row],[Mystic bonus]]*TblMili[[#This Row],[Unit 3]]+TblMili[[#This Row],[Druid bonus]]*TblMili[[#This Row],[Unit 4]]</f>
        <v>0</v>
      </c>
      <c r="CR46" s="158">
        <f ca="1">MIN(6,TblMili[[#This Row],[Dryad]]+Races!$F$35)*1.8 +  IF(TblMili[[#This Row],[Dryad]]+Races!$F$35&gt;6,(TblMili[[#This Row],[Dryad]]+Races!$F$35-6)*0.2,0) - Races!$I$19</f>
        <v>2.1599999999999993</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5.8500000000000005</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0</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3.9599999999999991</v>
      </c>
      <c r="CY46" s="158">
        <f ca="1">1.8 * MIN(MAX(TblMili[[#This Row],[Ice Elemental]]+Races!$E$71,Races!$F$71),6)  +  0.45 * MIN(MIN(TblMili[[#This Row],[Ice Elemental]]+Races!$E$71,Races!$F$71),6)  +  0.2 * ( MAX(TblMili[[#This Row],[Ice Elemental]]+Races!$E$71-6,0) + MAX(Races!$F$71-6,0) )  -  Races!$I$71</f>
        <v>0.17999999999999972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45522.541666666562</v>
      </c>
      <c r="AG47" s="182"/>
      <c r="AH47" s="182"/>
      <c r="AI47" s="182"/>
      <c r="AJ47" s="182"/>
      <c r="AK47" s="182"/>
      <c r="AL47" s="182"/>
      <c r="AM47" s="182"/>
      <c r="AN47" s="182"/>
      <c r="AO47" s="449">
        <f ca="1">IF(AND(TblMagic[[#This Row],[Active DnD]]&lt;12,TblMagic[[#This Row],[Active DnD]]&gt;5),OFFSET(TblPop[[#This Row],[Draft Growth]],-1,0)/2,0)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45522.541666666562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1040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1240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3.6399999999999997</v>
      </c>
      <c r="CP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7" s="97">
        <f ca="1">TblMili[[#This Row],[Mystic bonus]]*TblMili[[#This Row],[Unit 3]]+TblMili[[#This Row],[Druid bonus]]*TblMili[[#This Row],[Unit 4]]</f>
        <v>0</v>
      </c>
      <c r="CR47" s="158">
        <f ca="1">MIN(6,TblMili[[#This Row],[Dryad]]+Races!$F$35)*1.8 +  IF(TblMili[[#This Row],[Dryad]]+Races!$F$35&gt;6,(TblMili[[#This Row],[Dryad]]+Races!$F$35-6)*0.2,0) - Races!$I$19</f>
        <v>2.1599999999999993</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5.8500000000000005</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0</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3.9599999999999991</v>
      </c>
      <c r="CY47" s="158">
        <f ca="1">1.8 * MIN(MAX(TblMili[[#This Row],[Ice Elemental]]+Races!$E$71,Races!$F$71),6)  +  0.45 * MIN(MIN(TblMili[[#This Row],[Ice Elemental]]+Races!$E$71,Races!$F$71),6)  +  0.2 * ( MAX(TblMili[[#This Row],[Ice Elemental]]+Races!$E$71-6,0) + MAX(Races!$F$71-6,0) )  -  Races!$I$71</f>
        <v>0.17999999999999972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45522.583333333227</v>
      </c>
      <c r="AG48" s="182"/>
      <c r="AH48" s="182"/>
      <c r="AI48" s="182"/>
      <c r="AJ48" s="182"/>
      <c r="AK48" s="182"/>
      <c r="AL48" s="182"/>
      <c r="AM48" s="182"/>
      <c r="AN48" s="182"/>
      <c r="AO48" s="449">
        <f ca="1">IF(AND(TblMagic[[#This Row],[Active DnD]]&lt;12,TblMagic[[#This Row],[Active DnD]]&gt;5),OFFSET(TblPop[[#This Row],[Draft Growth]],-1,0)/2,0)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45522.583333333227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1040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1240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3.6399999999999997</v>
      </c>
      <c r="CP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8" s="97">
        <f ca="1">TblMili[[#This Row],[Mystic bonus]]*TblMili[[#This Row],[Unit 3]]+TblMili[[#This Row],[Druid bonus]]*TblMili[[#This Row],[Unit 4]]</f>
        <v>0</v>
      </c>
      <c r="CR48" s="158">
        <f ca="1">MIN(6,TblMili[[#This Row],[Dryad]]+Races!$F$35)*1.8 +  IF(TblMili[[#This Row],[Dryad]]+Races!$F$35&gt;6,(TblMili[[#This Row],[Dryad]]+Races!$F$35-6)*0.2,0) - Races!$I$19</f>
        <v>2.1599999999999993</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5.8500000000000005</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0</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3.9599999999999991</v>
      </c>
      <c r="CY48" s="158">
        <f ca="1">1.8 * MIN(MAX(TblMili[[#This Row],[Ice Elemental]]+Races!$E$71,Races!$F$71),6)  +  0.45 * MIN(MIN(TblMili[[#This Row],[Ice Elemental]]+Races!$E$71,Races!$F$71),6)  +  0.2 * ( MAX(TblMili[[#This Row],[Ice Elemental]]+Races!$E$71-6,0) + MAX(Races!$F$71-6,0) )  -  Races!$I$71</f>
        <v>0.17999999999999972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45522.624999999891</v>
      </c>
      <c r="AG49" s="182"/>
      <c r="AH49" s="182"/>
      <c r="AI49" s="182"/>
      <c r="AJ49" s="182"/>
      <c r="AK49" s="182"/>
      <c r="AL49" s="182"/>
      <c r="AM49" s="182"/>
      <c r="AN49" s="182"/>
      <c r="AO49" s="449">
        <f ca="1">IF(AND(TblMagic[[#This Row],[Active DnD]]&lt;12,TblMagic[[#This Row],[Active DnD]]&gt;5),OFFSET(TblPop[[#This Row],[Draft Growth]],-1,0)/2,0)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45522.624999999891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1040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1240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3.6399999999999997</v>
      </c>
      <c r="CP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9" s="97">
        <f ca="1">TblMili[[#This Row],[Mystic bonus]]*TblMili[[#This Row],[Unit 3]]+TblMili[[#This Row],[Druid bonus]]*TblMili[[#This Row],[Unit 4]]</f>
        <v>0</v>
      </c>
      <c r="CR49" s="158">
        <f ca="1">MIN(6,TblMili[[#This Row],[Dryad]]+Races!$F$35)*1.8 +  IF(TblMili[[#This Row],[Dryad]]+Races!$F$35&gt;6,(TblMili[[#This Row],[Dryad]]+Races!$F$35-6)*0.2,0) - Races!$I$19</f>
        <v>2.1599999999999993</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5.8500000000000005</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0</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3.9599999999999991</v>
      </c>
      <c r="CY49" s="158">
        <f ca="1">1.8 * MIN(MAX(TblMili[[#This Row],[Ice Elemental]]+Races!$E$71,Races!$F$71),6)  +  0.45 * MIN(MIN(TblMili[[#This Row],[Ice Elemental]]+Races!$E$71,Races!$F$71),6)  +  0.2 * ( MAX(TblMili[[#This Row],[Ice Elemental]]+Races!$E$71-6,0) + MAX(Races!$F$71-6,0) )  -  Races!$I$71</f>
        <v>0.17999999999999972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45522.666666666555</v>
      </c>
      <c r="AG50" s="182"/>
      <c r="AH50" s="182"/>
      <c r="AI50" s="182"/>
      <c r="AJ50" s="182"/>
      <c r="AK50" s="182"/>
      <c r="AL50" s="182"/>
      <c r="AM50" s="182"/>
      <c r="AN50" s="182"/>
      <c r="AO50" s="449">
        <f ca="1">IF(AND(TblMagic[[#This Row],[Active DnD]]&lt;12,TblMagic[[#This Row],[Active DnD]]&gt;5),OFFSET(TblPop[[#This Row],[Draft Growth]],-1,0)/2,0)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45522.666666666555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1040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1240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3.6399999999999997</v>
      </c>
      <c r="CP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0" s="97">
        <f ca="1">TblMili[[#This Row],[Mystic bonus]]*TblMili[[#This Row],[Unit 3]]+TblMili[[#This Row],[Druid bonus]]*TblMili[[#This Row],[Unit 4]]</f>
        <v>0</v>
      </c>
      <c r="CR50" s="158">
        <f ca="1">MIN(6,TblMili[[#This Row],[Dryad]]+Races!$F$35)*1.8 +  IF(TblMili[[#This Row],[Dryad]]+Races!$F$35&gt;6,(TblMili[[#This Row],[Dryad]]+Races!$F$35-6)*0.2,0) - Races!$I$19</f>
        <v>2.1599999999999993</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5.8500000000000005</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0</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3.9599999999999991</v>
      </c>
      <c r="CY50" s="158">
        <f ca="1">1.8 * MIN(MAX(TblMili[[#This Row],[Ice Elemental]]+Races!$E$71,Races!$F$71),6)  +  0.45 * MIN(MIN(TblMili[[#This Row],[Ice Elemental]]+Races!$E$71,Races!$F$71),6)  +  0.2 * ( MAX(TblMili[[#This Row],[Ice Elemental]]+Races!$E$71-6,0) + MAX(Races!$F$71-6,0) )  -  Races!$I$71</f>
        <v>0.17999999999999972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45522.708333333219</v>
      </c>
      <c r="AG51" s="182"/>
      <c r="AH51" s="182"/>
      <c r="AI51" s="182"/>
      <c r="AJ51" s="182"/>
      <c r="AK51" s="182"/>
      <c r="AL51" s="182"/>
      <c r="AM51" s="182"/>
      <c r="AN51" s="182"/>
      <c r="AO51" s="449">
        <f ca="1">IF(AND(TblMagic[[#This Row],[Active DnD]]&lt;12,TblMagic[[#This Row],[Active DnD]]&gt;5),OFFSET(TblPop[[#This Row],[Draft Growth]],-1,0)/2,0)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45522.708333333219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1040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1240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3.6399999999999997</v>
      </c>
      <c r="CP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1" s="97">
        <f ca="1">TblMili[[#This Row],[Mystic bonus]]*TblMili[[#This Row],[Unit 3]]+TblMili[[#This Row],[Druid bonus]]*TblMili[[#This Row],[Unit 4]]</f>
        <v>0</v>
      </c>
      <c r="CR51" s="158">
        <f ca="1">MIN(6,TblMili[[#This Row],[Dryad]]+Races!$F$35)*1.8 +  IF(TblMili[[#This Row],[Dryad]]+Races!$F$35&gt;6,(TblMili[[#This Row],[Dryad]]+Races!$F$35-6)*0.2,0) - Races!$I$19</f>
        <v>2.1599999999999993</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5.8500000000000005</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0</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3.9599999999999991</v>
      </c>
      <c r="CY51" s="158">
        <f ca="1">1.8 * MIN(MAX(TblMili[[#This Row],[Ice Elemental]]+Races!$E$71,Races!$F$71),6)  +  0.45 * MIN(MIN(TblMili[[#This Row],[Ice Elemental]]+Races!$E$71,Races!$F$71),6)  +  0.2 * ( MAX(TblMili[[#This Row],[Ice Elemental]]+Races!$E$71-6,0) + MAX(Races!$F$71-6,0) )  -  Races!$I$71</f>
        <v>0.17999999999999972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45522.749999999884</v>
      </c>
      <c r="AG52" s="182"/>
      <c r="AH52" s="182"/>
      <c r="AI52" s="182"/>
      <c r="AJ52" s="182"/>
      <c r="AK52" s="182"/>
      <c r="AL52" s="182"/>
      <c r="AM52" s="182"/>
      <c r="AN52" s="182"/>
      <c r="AO52" s="449">
        <f ca="1">IF(AND(TblMagic[[#This Row],[Active DnD]]&lt;12,TblMagic[[#This Row],[Active DnD]]&gt;5),OFFSET(TblPop[[#This Row],[Draft Growth]],-1,0)/2,0)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45522.749999999884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1040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1240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3.6399999999999997</v>
      </c>
      <c r="CP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2" s="97">
        <f ca="1">TblMili[[#This Row],[Mystic bonus]]*TblMili[[#This Row],[Unit 3]]+TblMili[[#This Row],[Druid bonus]]*TblMili[[#This Row],[Unit 4]]</f>
        <v>0</v>
      </c>
      <c r="CR52" s="158">
        <f ca="1">MIN(6,TblMili[[#This Row],[Dryad]]+Races!$F$35)*1.8 +  IF(TblMili[[#This Row],[Dryad]]+Races!$F$35&gt;6,(TblMili[[#This Row],[Dryad]]+Races!$F$35-6)*0.2,0) - Races!$I$19</f>
        <v>2.1599999999999993</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5.8500000000000005</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0</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3.9599999999999991</v>
      </c>
      <c r="CY52" s="158">
        <f ca="1">1.8 * MIN(MAX(TblMili[[#This Row],[Ice Elemental]]+Races!$E$71,Races!$F$71),6)  +  0.45 * MIN(MIN(TblMili[[#This Row],[Ice Elemental]]+Races!$E$71,Races!$F$71),6)  +  0.2 * ( MAX(TblMili[[#This Row],[Ice Elemental]]+Races!$E$71-6,0) + MAX(Races!$F$71-6,0) )  -  Races!$I$71</f>
        <v>0.17999999999999972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45522.791666666548</v>
      </c>
      <c r="AG53" s="161"/>
      <c r="AH53" s="182"/>
      <c r="AI53" s="161"/>
      <c r="AJ53" s="182"/>
      <c r="AK53" s="182"/>
      <c r="AL53" s="182"/>
      <c r="AM53" s="182"/>
      <c r="AN53" s="182"/>
      <c r="AO53" s="449">
        <f ca="1">IF(AND(TblMagic[[#This Row],[Active DnD]]&lt;12,TblMagic[[#This Row],[Active DnD]]&gt;5),OFFSET(TblPop[[#This Row],[Draft Growth]],-1,0)/2,0)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45522.791666666548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1040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1240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3.6399999999999997</v>
      </c>
      <c r="CP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3" s="97">
        <f ca="1">TblMili[[#This Row],[Mystic bonus]]*TblMili[[#This Row],[Unit 3]]+TblMili[[#This Row],[Druid bonus]]*TblMili[[#This Row],[Unit 4]]</f>
        <v>0</v>
      </c>
      <c r="CR53" s="158">
        <f ca="1">MIN(6,TblMili[[#This Row],[Dryad]]+Races!$F$35)*1.8 +  IF(TblMili[[#This Row],[Dryad]]+Races!$F$35&gt;6,(TblMili[[#This Row],[Dryad]]+Races!$F$35-6)*0.2,0) - Races!$I$19</f>
        <v>2.1599999999999993</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5.8500000000000005</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0</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3.9599999999999991</v>
      </c>
      <c r="CY53" s="158">
        <f ca="1">1.8 * MIN(MAX(TblMili[[#This Row],[Ice Elemental]]+Races!$E$71,Races!$F$71),6)  +  0.45 * MIN(MIN(TblMili[[#This Row],[Ice Elemental]]+Races!$E$71,Races!$F$71),6)  +  0.2 * ( MAX(TblMili[[#This Row],[Ice Elemental]]+Races!$E$71-6,0) + MAX(Races!$F$71-6,0) )  -  Races!$I$71</f>
        <v>0.17999999999999972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45522.833333333212</v>
      </c>
      <c r="AG54" s="182"/>
      <c r="AH54" s="182"/>
      <c r="AI54" s="182"/>
      <c r="AJ54" s="182"/>
      <c r="AK54" s="182"/>
      <c r="AL54" s="182"/>
      <c r="AM54" s="182"/>
      <c r="AN54" s="182"/>
      <c r="AO54" s="449">
        <f ca="1">IF(AND(TblMagic[[#This Row],[Active DnD]]&lt;12,TblMagic[[#This Row],[Active DnD]]&gt;5),OFFSET(TblPop[[#This Row],[Draft Growth]],-1,0)/2,0)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45522.833333333212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1040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1240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3.6399999999999997</v>
      </c>
      <c r="CP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4" s="97">
        <f ca="1">TblMili[[#This Row],[Mystic bonus]]*TblMili[[#This Row],[Unit 3]]+TblMili[[#This Row],[Druid bonus]]*TblMili[[#This Row],[Unit 4]]</f>
        <v>0</v>
      </c>
      <c r="CR54" s="158">
        <f ca="1">MIN(6,TblMili[[#This Row],[Dryad]]+Races!$F$35)*1.8 +  IF(TblMili[[#This Row],[Dryad]]+Races!$F$35&gt;6,(TblMili[[#This Row],[Dryad]]+Races!$F$35-6)*0.2,0) - Races!$I$19</f>
        <v>2.1599999999999993</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5.8500000000000005</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0</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3.9599999999999991</v>
      </c>
      <c r="CY54" s="158">
        <f ca="1">1.8 * MIN(MAX(TblMili[[#This Row],[Ice Elemental]]+Races!$E$71,Races!$F$71),6)  +  0.45 * MIN(MIN(TblMili[[#This Row],[Ice Elemental]]+Races!$E$71,Races!$F$71),6)  +  0.2 * ( MAX(TblMili[[#This Row],[Ice Elemental]]+Races!$E$71-6,0) + MAX(Races!$F$71-6,0) )  -  Races!$I$71</f>
        <v>0.17999999999999972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45522.874999999876</v>
      </c>
      <c r="AG55" s="182"/>
      <c r="AH55" s="182"/>
      <c r="AI55" s="182"/>
      <c r="AJ55" s="182"/>
      <c r="AK55" s="182"/>
      <c r="AL55" s="182"/>
      <c r="AM55" s="182"/>
      <c r="AN55" s="182"/>
      <c r="AO55" s="449">
        <f ca="1">IF(AND(TblMagic[[#This Row],[Active DnD]]&lt;12,TblMagic[[#This Row],[Active DnD]]&gt;5),OFFSET(TblPop[[#This Row],[Draft Growth]],-1,0)/2,0)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45522.874999999876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1040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1240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3.6399999999999997</v>
      </c>
      <c r="CP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5" s="97">
        <f ca="1">TblMili[[#This Row],[Mystic bonus]]*TblMili[[#This Row],[Unit 3]]+TblMili[[#This Row],[Druid bonus]]*TblMili[[#This Row],[Unit 4]]</f>
        <v>0</v>
      </c>
      <c r="CR55" s="158">
        <f ca="1">MIN(6,TblMili[[#This Row],[Dryad]]+Races!$F$35)*1.8 +  IF(TblMili[[#This Row],[Dryad]]+Races!$F$35&gt;6,(TblMili[[#This Row],[Dryad]]+Races!$F$35-6)*0.2,0) - Races!$I$19</f>
        <v>2.1599999999999993</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5.8500000000000005</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0</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3.9599999999999991</v>
      </c>
      <c r="CY55" s="158">
        <f ca="1">1.8 * MIN(MAX(TblMili[[#This Row],[Ice Elemental]]+Races!$E$71,Races!$F$71),6)  +  0.45 * MIN(MIN(TblMili[[#This Row],[Ice Elemental]]+Races!$E$71,Races!$F$71),6)  +  0.2 * ( MAX(TblMili[[#This Row],[Ice Elemental]]+Races!$E$71-6,0) + MAX(Races!$F$71-6,0) )  -  Races!$I$71</f>
        <v>0.17999999999999972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45522.916666666541</v>
      </c>
      <c r="AG56" s="182"/>
      <c r="AH56" s="182"/>
      <c r="AI56" s="182"/>
      <c r="AJ56" s="182"/>
      <c r="AK56" s="182"/>
      <c r="AL56" s="182"/>
      <c r="AM56" s="182"/>
      <c r="AN56" s="182"/>
      <c r="AO56" s="449">
        <f ca="1">IF(AND(TblMagic[[#This Row],[Active DnD]]&lt;12,TblMagic[[#This Row],[Active DnD]]&gt;5),OFFSET(TblPop[[#This Row],[Draft Growth]],-1,0)/2,0)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45522.916666666541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1040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1240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3.6399999999999997</v>
      </c>
      <c r="CP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6" s="97">
        <f ca="1">TblMili[[#This Row],[Mystic bonus]]*TblMili[[#This Row],[Unit 3]]+TblMili[[#This Row],[Druid bonus]]*TblMili[[#This Row],[Unit 4]]</f>
        <v>0</v>
      </c>
      <c r="CR56" s="158">
        <f ca="1">MIN(6,TblMili[[#This Row],[Dryad]]+Races!$F$35)*1.8 +  IF(TblMili[[#This Row],[Dryad]]+Races!$F$35&gt;6,(TblMili[[#This Row],[Dryad]]+Races!$F$35-6)*0.2,0) - Races!$I$19</f>
        <v>2.1599999999999993</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5.8500000000000005</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0</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3.9599999999999991</v>
      </c>
      <c r="CY56" s="158">
        <f ca="1">1.8 * MIN(MAX(TblMili[[#This Row],[Ice Elemental]]+Races!$E$71,Races!$F$71),6)  +  0.45 * MIN(MIN(TblMili[[#This Row],[Ice Elemental]]+Races!$E$71,Races!$F$71),6)  +  0.2 * ( MAX(TblMili[[#This Row],[Ice Elemental]]+Races!$E$71-6,0) + MAX(Races!$F$71-6,0) )  -  Races!$I$71</f>
        <v>0.17999999999999972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45522.958333333205</v>
      </c>
      <c r="AG57" s="182"/>
      <c r="AH57" s="182"/>
      <c r="AI57" s="182"/>
      <c r="AJ57" s="182"/>
      <c r="AK57" s="182"/>
      <c r="AL57" s="182"/>
      <c r="AM57" s="182"/>
      <c r="AN57" s="182"/>
      <c r="AO57" s="449">
        <f ca="1">IF(AND(TblMagic[[#This Row],[Active DnD]]&lt;12,TblMagic[[#This Row],[Active DnD]]&gt;5),OFFSET(TblPop[[#This Row],[Draft Growth]],-1,0)/2,0)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45522.958333333205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1040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1240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3.6399999999999997</v>
      </c>
      <c r="CP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7" s="97">
        <f ca="1">TblMili[[#This Row],[Mystic bonus]]*TblMili[[#This Row],[Unit 3]]+TblMili[[#This Row],[Druid bonus]]*TblMili[[#This Row],[Unit 4]]</f>
        <v>0</v>
      </c>
      <c r="CR57" s="158">
        <f ca="1">MIN(6,TblMili[[#This Row],[Dryad]]+Races!$F$35)*1.8 +  IF(TblMili[[#This Row],[Dryad]]+Races!$F$35&gt;6,(TblMili[[#This Row],[Dryad]]+Races!$F$35-6)*0.2,0) - Races!$I$19</f>
        <v>2.1599999999999993</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5.8500000000000005</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0</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3.9599999999999991</v>
      </c>
      <c r="CY57" s="158">
        <f ca="1">1.8 * MIN(MAX(TblMili[[#This Row],[Ice Elemental]]+Races!$E$71,Races!$F$71),6)  +  0.45 * MIN(MIN(TblMili[[#This Row],[Ice Elemental]]+Races!$E$71,Races!$F$71),6)  +  0.2 * ( MAX(TblMili[[#This Row],[Ice Elemental]]+Races!$E$71-6,0) + MAX(Races!$F$71-6,0) )  -  Races!$I$71</f>
        <v>0.17999999999999972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45522.999999999869</v>
      </c>
      <c r="AG58" s="182"/>
      <c r="AH58" s="182"/>
      <c r="AI58" s="182"/>
      <c r="AJ58" s="182"/>
      <c r="AK58" s="182"/>
      <c r="AL58" s="182"/>
      <c r="AM58" s="182"/>
      <c r="AN58" s="182"/>
      <c r="AO58" s="449">
        <f ca="1">IF(AND(TblMagic[[#This Row],[Active DnD]]&lt;12,TblMagic[[#This Row],[Active DnD]]&gt;5),OFFSET(TblPop[[#This Row],[Draft Growth]],-1,0)/2,0)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45522.999999999869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1040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1240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3.6399999999999997</v>
      </c>
      <c r="CP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8" s="97">
        <f ca="1">TblMili[[#This Row],[Mystic bonus]]*TblMili[[#This Row],[Unit 3]]+TblMili[[#This Row],[Druid bonus]]*TblMili[[#This Row],[Unit 4]]</f>
        <v>0</v>
      </c>
      <c r="CR58" s="158">
        <f ca="1">MIN(6,TblMili[[#This Row],[Dryad]]+Races!$F$35)*1.8 +  IF(TblMili[[#This Row],[Dryad]]+Races!$F$35&gt;6,(TblMili[[#This Row],[Dryad]]+Races!$F$35-6)*0.2,0) - Races!$I$19</f>
        <v>2.1599999999999993</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5.8500000000000005</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0</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3.9599999999999991</v>
      </c>
      <c r="CY58" s="158">
        <f ca="1">1.8 * MIN(MAX(TblMili[[#This Row],[Ice Elemental]]+Races!$E$71,Races!$F$71),6)  +  0.45 * MIN(MIN(TblMili[[#This Row],[Ice Elemental]]+Races!$E$71,Races!$F$71),6)  +  0.2 * ( MAX(TblMili[[#This Row],[Ice Elemental]]+Races!$E$71-6,0) + MAX(Races!$F$71-6,0) )  -  Races!$I$71</f>
        <v>0.17999999999999972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45523.041666666533</v>
      </c>
      <c r="AG59" s="182"/>
      <c r="AH59" s="182"/>
      <c r="AI59" s="182"/>
      <c r="AJ59" s="182"/>
      <c r="AK59" s="182"/>
      <c r="AL59" s="182"/>
      <c r="AM59" s="182"/>
      <c r="AN59" s="182"/>
      <c r="AO59" s="449">
        <f ca="1">IF(AND(TblMagic[[#This Row],[Active DnD]]&lt;12,TblMagic[[#This Row],[Active DnD]]&gt;5),OFFSET(TblPop[[#This Row],[Draft Growth]],-1,0)/2,0)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45523.041666666533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1040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1240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3.6399999999999997</v>
      </c>
      <c r="CP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9" s="97">
        <f ca="1">TblMili[[#This Row],[Mystic bonus]]*TblMili[[#This Row],[Unit 3]]+TblMili[[#This Row],[Druid bonus]]*TblMili[[#This Row],[Unit 4]]</f>
        <v>0</v>
      </c>
      <c r="CR59" s="158">
        <f ca="1">MIN(6,TblMili[[#This Row],[Dryad]]+Races!$F$35)*1.8 +  IF(TblMili[[#This Row],[Dryad]]+Races!$F$35&gt;6,(TblMili[[#This Row],[Dryad]]+Races!$F$35-6)*0.2,0) - Races!$I$19</f>
        <v>2.1599999999999993</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5.8500000000000005</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0</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3.9599999999999991</v>
      </c>
      <c r="CY59" s="158">
        <f ca="1">1.8 * MIN(MAX(TblMili[[#This Row],[Ice Elemental]]+Races!$E$71,Races!$F$71),6)  +  0.45 * MIN(MIN(TblMili[[#This Row],[Ice Elemental]]+Races!$E$71,Races!$F$71),6)  +  0.2 * ( MAX(TblMili[[#This Row],[Ice Elemental]]+Races!$E$71-6,0) + MAX(Races!$F$71-6,0) )  -  Races!$I$71</f>
        <v>0.17999999999999972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45523.083333333198</v>
      </c>
      <c r="AG60" s="182"/>
      <c r="AH60" s="182"/>
      <c r="AI60" s="182"/>
      <c r="AJ60" s="182"/>
      <c r="AK60" s="182"/>
      <c r="AL60" s="182"/>
      <c r="AM60" s="182"/>
      <c r="AN60" s="182"/>
      <c r="AO60" s="449">
        <f ca="1">IF(AND(TblMagic[[#This Row],[Active DnD]]&lt;12,TblMagic[[#This Row],[Active DnD]]&gt;5),OFFSET(TblPop[[#This Row],[Draft Growth]],-1,0)/2,0)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45523.083333333198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1040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1240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3.6399999999999997</v>
      </c>
      <c r="CP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0" s="97">
        <f ca="1">TblMili[[#This Row],[Mystic bonus]]*TblMili[[#This Row],[Unit 3]]+TblMili[[#This Row],[Druid bonus]]*TblMili[[#This Row],[Unit 4]]</f>
        <v>0</v>
      </c>
      <c r="CR60" s="158">
        <f ca="1">MIN(6,TblMili[[#This Row],[Dryad]]+Races!$F$35)*1.8 +  IF(TblMili[[#This Row],[Dryad]]+Races!$F$35&gt;6,(TblMili[[#This Row],[Dryad]]+Races!$F$35-6)*0.2,0) - Races!$I$19</f>
        <v>2.1599999999999993</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5.8500000000000005</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0</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3.9599999999999991</v>
      </c>
      <c r="CY60" s="158">
        <f ca="1">1.8 * MIN(MAX(TblMili[[#This Row],[Ice Elemental]]+Races!$E$71,Races!$F$71),6)  +  0.45 * MIN(MIN(TblMili[[#This Row],[Ice Elemental]]+Races!$E$71,Races!$F$71),6)  +  0.2 * ( MAX(TblMili[[#This Row],[Ice Elemental]]+Races!$E$71-6,0) + MAX(Races!$F$71-6,0) )  -  Races!$I$71</f>
        <v>0.17999999999999972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45523.124999999862</v>
      </c>
      <c r="AG61" s="182"/>
      <c r="AH61" s="182"/>
      <c r="AI61" s="182"/>
      <c r="AJ61" s="182"/>
      <c r="AK61" s="182"/>
      <c r="AL61" s="182"/>
      <c r="AM61" s="182"/>
      <c r="AN61" s="182"/>
      <c r="AO61" s="449">
        <f ca="1">IF(AND(TblMagic[[#This Row],[Active DnD]]&lt;12,TblMagic[[#This Row],[Active DnD]]&gt;5),OFFSET(TblPop[[#This Row],[Draft Growth]],-1,0)/2,0)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45523.124999999862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1040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1240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3.6399999999999997</v>
      </c>
      <c r="CP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1" s="97">
        <f ca="1">TblMili[[#This Row],[Mystic bonus]]*TblMili[[#This Row],[Unit 3]]+TblMili[[#This Row],[Druid bonus]]*TblMili[[#This Row],[Unit 4]]</f>
        <v>0</v>
      </c>
      <c r="CR61" s="158">
        <f ca="1">MIN(6,TblMili[[#This Row],[Dryad]]+Races!$F$35)*1.8 +  IF(TblMili[[#This Row],[Dryad]]+Races!$F$35&gt;6,(TblMili[[#This Row],[Dryad]]+Races!$F$35-6)*0.2,0) - Races!$I$19</f>
        <v>2.1599999999999993</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5.8500000000000005</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0</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3.9599999999999991</v>
      </c>
      <c r="CY61" s="158">
        <f ca="1">1.8 * MIN(MAX(TblMili[[#This Row],[Ice Elemental]]+Races!$E$71,Races!$F$71),6)  +  0.45 * MIN(MIN(TblMili[[#This Row],[Ice Elemental]]+Races!$E$71,Races!$F$71),6)  +  0.2 * ( MAX(TblMili[[#This Row],[Ice Elemental]]+Races!$E$71-6,0) + MAX(Races!$F$71-6,0) )  -  Races!$I$71</f>
        <v>0.17999999999999972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45523.166666666526</v>
      </c>
      <c r="AG62" s="182"/>
      <c r="AH62" s="182"/>
      <c r="AI62" s="182"/>
      <c r="AJ62" s="182"/>
      <c r="AK62" s="182"/>
      <c r="AL62" s="182"/>
      <c r="AM62" s="182"/>
      <c r="AN62" s="182"/>
      <c r="AO62" s="449">
        <f ca="1">IF(AND(TblMagic[[#This Row],[Active DnD]]&lt;12,TblMagic[[#This Row],[Active DnD]]&gt;5),OFFSET(TblPop[[#This Row],[Draft Growth]],-1,0)/2,0)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45523.166666666526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1040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1240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3.6399999999999997</v>
      </c>
      <c r="CP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2" s="97">
        <f ca="1">TblMili[[#This Row],[Mystic bonus]]*TblMili[[#This Row],[Unit 3]]+TblMili[[#This Row],[Druid bonus]]*TblMili[[#This Row],[Unit 4]]</f>
        <v>0</v>
      </c>
      <c r="CR62" s="158">
        <f ca="1">MIN(6,TblMili[[#This Row],[Dryad]]+Races!$F$35)*1.8 +  IF(TblMili[[#This Row],[Dryad]]+Races!$F$35&gt;6,(TblMili[[#This Row],[Dryad]]+Races!$F$35-6)*0.2,0) - Races!$I$19</f>
        <v>2.1599999999999993</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5.8500000000000005</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0</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3.9599999999999991</v>
      </c>
      <c r="CY62" s="158">
        <f ca="1">1.8 * MIN(MAX(TblMili[[#This Row],[Ice Elemental]]+Races!$E$71,Races!$F$71),6)  +  0.45 * MIN(MIN(TblMili[[#This Row],[Ice Elemental]]+Races!$E$71,Races!$F$71),6)  +  0.2 * ( MAX(TblMili[[#This Row],[Ice Elemental]]+Races!$E$71-6,0) + MAX(Races!$F$71-6,0) )  -  Races!$I$71</f>
        <v>0.17999999999999972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45523.20833333319</v>
      </c>
      <c r="AG63" s="182"/>
      <c r="AH63" s="182"/>
      <c r="AI63" s="182"/>
      <c r="AJ63" s="182"/>
      <c r="AK63" s="182"/>
      <c r="AL63" s="182"/>
      <c r="AM63" s="182"/>
      <c r="AN63" s="182"/>
      <c r="AO63" s="449">
        <f ca="1">IF(AND(TblMagic[[#This Row],[Active DnD]]&lt;12,TblMagic[[#This Row],[Active DnD]]&gt;5),OFFSET(TblPop[[#This Row],[Draft Growth]],-1,0)/2,0)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45523.20833333319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1040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1240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3.6399999999999997</v>
      </c>
      <c r="CP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3" s="97">
        <f ca="1">TblMili[[#This Row],[Mystic bonus]]*TblMili[[#This Row],[Unit 3]]+TblMili[[#This Row],[Druid bonus]]*TblMili[[#This Row],[Unit 4]]</f>
        <v>0</v>
      </c>
      <c r="CR63" s="158">
        <f ca="1">MIN(6,TblMili[[#This Row],[Dryad]]+Races!$F$35)*1.8 +  IF(TblMili[[#This Row],[Dryad]]+Races!$F$35&gt;6,(TblMili[[#This Row],[Dryad]]+Races!$F$35-6)*0.2,0) - Races!$I$19</f>
        <v>2.1599999999999993</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5.8500000000000005</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0</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3.9599999999999991</v>
      </c>
      <c r="CY63" s="158">
        <f ca="1">1.8 * MIN(MAX(TblMili[[#This Row],[Ice Elemental]]+Races!$E$71,Races!$F$71),6)  +  0.45 * MIN(MIN(TblMili[[#This Row],[Ice Elemental]]+Races!$E$71,Races!$F$71),6)  +  0.2 * ( MAX(TblMili[[#This Row],[Ice Elemental]]+Races!$E$71-6,0) + MAX(Races!$F$71-6,0) )  -  Races!$I$71</f>
        <v>0.17999999999999972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45523.249999999854</v>
      </c>
      <c r="AG64" s="182"/>
      <c r="AH64" s="161"/>
      <c r="AI64" s="182"/>
      <c r="AJ64" s="161"/>
      <c r="AK64" s="161"/>
      <c r="AL64" s="161"/>
      <c r="AM64" s="161"/>
      <c r="AN64" s="182"/>
      <c r="AO64" s="449">
        <f ca="1">IF(AND(TblMagic[[#This Row],[Active DnD]]&lt;12,TblMagic[[#This Row],[Active DnD]]&gt;5),OFFSET(TblPop[[#This Row],[Draft Growth]],-1,0)/2,0)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45523.249999999854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1040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1240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3.6399999999999997</v>
      </c>
      <c r="CP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4" s="97">
        <f ca="1">TblMili[[#This Row],[Mystic bonus]]*TblMili[[#This Row],[Unit 3]]+TblMili[[#This Row],[Druid bonus]]*TblMili[[#This Row],[Unit 4]]</f>
        <v>0</v>
      </c>
      <c r="CR64" s="158">
        <f ca="1">MIN(6,TblMili[[#This Row],[Dryad]]+Races!$F$35)*1.8 +  IF(TblMili[[#This Row],[Dryad]]+Races!$F$35&gt;6,(TblMili[[#This Row],[Dryad]]+Races!$F$35-6)*0.2,0) - Races!$I$19</f>
        <v>2.1599999999999993</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5.8500000000000005</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0</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3.9599999999999991</v>
      </c>
      <c r="CY64" s="158">
        <f ca="1">1.8 * MIN(MAX(TblMili[[#This Row],[Ice Elemental]]+Races!$E$71,Races!$F$71),6)  +  0.45 * MIN(MIN(TblMili[[#This Row],[Ice Elemental]]+Races!$E$71,Races!$F$71),6)  +  0.2 * ( MAX(TblMili[[#This Row],[Ice Elemental]]+Races!$E$71-6,0) + MAX(Races!$F$71-6,0) )  -  Races!$I$71</f>
        <v>0.17999999999999972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45523.291666666519</v>
      </c>
      <c r="AG65" s="161"/>
      <c r="AH65" s="182"/>
      <c r="AI65" s="182"/>
      <c r="AJ65" s="182"/>
      <c r="AK65" s="182"/>
      <c r="AL65" s="182"/>
      <c r="AM65" s="182"/>
      <c r="AN65" s="182"/>
      <c r="AO65" s="449">
        <f ca="1">IF(AND(TblMagic[[#This Row],[Active DnD]]&lt;12,TblMagic[[#This Row],[Active DnD]]&gt;5),OFFSET(TblPop[[#This Row],[Draft Growth]],-1,0)/2,0)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45523.291666666519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1040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1240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3.6399999999999997</v>
      </c>
      <c r="CP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5" s="97">
        <f ca="1">TblMili[[#This Row],[Mystic bonus]]*TblMili[[#This Row],[Unit 3]]+TblMili[[#This Row],[Druid bonus]]*TblMili[[#This Row],[Unit 4]]</f>
        <v>0</v>
      </c>
      <c r="CR65" s="158">
        <f ca="1">MIN(6,TblMili[[#This Row],[Dryad]]+Races!$F$35)*1.8 +  IF(TblMili[[#This Row],[Dryad]]+Races!$F$35&gt;6,(TblMili[[#This Row],[Dryad]]+Races!$F$35-6)*0.2,0) - Races!$I$19</f>
        <v>2.1599999999999993</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5.8500000000000005</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0</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3.9599999999999991</v>
      </c>
      <c r="CY65" s="158">
        <f ca="1">1.8 * MIN(MAX(TblMili[[#This Row],[Ice Elemental]]+Races!$E$71,Races!$F$71),6)  +  0.45 * MIN(MIN(TblMili[[#This Row],[Ice Elemental]]+Races!$E$71,Races!$F$71),6)  +  0.2 * ( MAX(TblMili[[#This Row],[Ice Elemental]]+Races!$E$71-6,0) + MAX(Races!$F$71-6,0) )  -  Races!$I$71</f>
        <v>0.17999999999999972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45523.333333333183</v>
      </c>
      <c r="AG66" s="182"/>
      <c r="AH66" s="182"/>
      <c r="AI66" s="182"/>
      <c r="AJ66" s="182"/>
      <c r="AK66" s="182"/>
      <c r="AL66" s="182"/>
      <c r="AM66" s="182"/>
      <c r="AN66" s="182"/>
      <c r="AO66" s="449">
        <f ca="1">IF(AND(TblMagic[[#This Row],[Active DnD]]&lt;12,TblMagic[[#This Row],[Active DnD]]&gt;5),OFFSET(TblPop[[#This Row],[Draft Growth]],-1,0)/2,0)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45523.333333333183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1040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1240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3.6399999999999997</v>
      </c>
      <c r="CP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6" s="97">
        <f ca="1">TblMili[[#This Row],[Mystic bonus]]*TblMili[[#This Row],[Unit 3]]+TblMili[[#This Row],[Druid bonus]]*TblMili[[#This Row],[Unit 4]]</f>
        <v>0</v>
      </c>
      <c r="CR66" s="158">
        <f ca="1">MIN(6,TblMili[[#This Row],[Dryad]]+Races!$F$35)*1.8 +  IF(TblMili[[#This Row],[Dryad]]+Races!$F$35&gt;6,(TblMili[[#This Row],[Dryad]]+Races!$F$35-6)*0.2,0) - Races!$I$19</f>
        <v>2.1599999999999993</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5.8500000000000005</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0</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3.9599999999999991</v>
      </c>
      <c r="CY66" s="158">
        <f ca="1">1.8 * MIN(MAX(TblMili[[#This Row],[Ice Elemental]]+Races!$E$71,Races!$F$71),6)  +  0.45 * MIN(MIN(TblMili[[#This Row],[Ice Elemental]]+Races!$E$71,Races!$F$71),6)  +  0.2 * ( MAX(TblMili[[#This Row],[Ice Elemental]]+Races!$E$71-6,0) + MAX(Races!$F$71-6,0) )  -  Races!$I$71</f>
        <v>0.17999999999999972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45523.374999999847</v>
      </c>
      <c r="AG67" s="161"/>
      <c r="AH67" s="161"/>
      <c r="AI67" s="182"/>
      <c r="AJ67" s="182"/>
      <c r="AK67" s="182"/>
      <c r="AL67" s="182"/>
      <c r="AM67" s="182"/>
      <c r="AN67" s="182"/>
      <c r="AO67" s="449">
        <f ca="1">IF(AND(TblMagic[[#This Row],[Active DnD]]&lt;12,TblMagic[[#This Row],[Active DnD]]&gt;5),OFFSET(TblPop[[#This Row],[Draft Growth]],-1,0)/2,0)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45523.374999999847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1040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1240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3.6399999999999997</v>
      </c>
      <c r="CP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7" s="97">
        <f ca="1">TblMili[[#This Row],[Mystic bonus]]*TblMili[[#This Row],[Unit 3]]+TblMili[[#This Row],[Druid bonus]]*TblMili[[#This Row],[Unit 4]]</f>
        <v>0</v>
      </c>
      <c r="CR67" s="158">
        <f ca="1">MIN(6,TblMili[[#This Row],[Dryad]]+Races!$F$35)*1.8 +  IF(TblMili[[#This Row],[Dryad]]+Races!$F$35&gt;6,(TblMili[[#This Row],[Dryad]]+Races!$F$35-6)*0.2,0) - Races!$I$19</f>
        <v>2.1599999999999993</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5.8500000000000005</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0</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3.9599999999999991</v>
      </c>
      <c r="CY67" s="158">
        <f ca="1">1.8 * MIN(MAX(TblMili[[#This Row],[Ice Elemental]]+Races!$E$71,Races!$F$71),6)  +  0.45 * MIN(MIN(TblMili[[#This Row],[Ice Elemental]]+Races!$E$71,Races!$F$71),6)  +  0.2 * ( MAX(TblMili[[#This Row],[Ice Elemental]]+Races!$E$71-6,0) + MAX(Races!$F$71-6,0) )  -  Races!$I$71</f>
        <v>0.17999999999999972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45523.416666666511</v>
      </c>
      <c r="AG68" s="161"/>
      <c r="AH68" s="161"/>
      <c r="AI68" s="182"/>
      <c r="AJ68" s="182"/>
      <c r="AK68" s="182"/>
      <c r="AL68" s="182"/>
      <c r="AM68" s="182"/>
      <c r="AN68" s="182"/>
      <c r="AO68" s="449">
        <f ca="1">IF(AND(TblMagic[[#This Row],[Active DnD]]&lt;12,TblMagic[[#This Row],[Active DnD]]&gt;5),OFFSET(TblPop[[#This Row],[Draft Growth]],-1,0)/2,0)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45523.416666666511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1040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1240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3.6399999999999997</v>
      </c>
      <c r="CP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8" s="97">
        <f ca="1">TblMili[[#This Row],[Mystic bonus]]*TblMili[[#This Row],[Unit 3]]+TblMili[[#This Row],[Druid bonus]]*TblMili[[#This Row],[Unit 4]]</f>
        <v>0</v>
      </c>
      <c r="CR68" s="158">
        <f ca="1">MIN(6,TblMili[[#This Row],[Dryad]]+Races!$F$35)*1.8 +  IF(TblMili[[#This Row],[Dryad]]+Races!$F$35&gt;6,(TblMili[[#This Row],[Dryad]]+Races!$F$35-6)*0.2,0) - Races!$I$19</f>
        <v>2.1599999999999993</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5.8500000000000005</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0</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3.9599999999999991</v>
      </c>
      <c r="CY68" s="158">
        <f ca="1">1.8 * MIN(MAX(TblMili[[#This Row],[Ice Elemental]]+Races!$E$71,Races!$F$71),6)  +  0.45 * MIN(MIN(TblMili[[#This Row],[Ice Elemental]]+Races!$E$71,Races!$F$71),6)  +  0.2 * ( MAX(TblMili[[#This Row],[Ice Elemental]]+Races!$E$71-6,0) + MAX(Races!$F$71-6,0) )  -  Races!$I$71</f>
        <v>0.17999999999999972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45523.458333333176</v>
      </c>
      <c r="AG69" s="182"/>
      <c r="AH69" s="161"/>
      <c r="AI69" s="182"/>
      <c r="AJ69" s="182"/>
      <c r="AK69" s="182"/>
      <c r="AL69" s="182"/>
      <c r="AM69" s="182"/>
      <c r="AN69" s="182"/>
      <c r="AO69" s="449">
        <f ca="1">IF(AND(TblMagic[[#This Row],[Active DnD]]&lt;12,TblMagic[[#This Row],[Active DnD]]&gt;5),OFFSET(TblPop[[#This Row],[Draft Growth]],-1,0)/2,0)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45523.458333333176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1040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1240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3.6399999999999997</v>
      </c>
      <c r="CP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9" s="97">
        <f ca="1">TblMili[[#This Row],[Mystic bonus]]*TblMili[[#This Row],[Unit 3]]+TblMili[[#This Row],[Druid bonus]]*TblMili[[#This Row],[Unit 4]]</f>
        <v>0</v>
      </c>
      <c r="CR69" s="158">
        <f ca="1">MIN(6,TblMili[[#This Row],[Dryad]]+Races!$F$35)*1.8 +  IF(TblMili[[#This Row],[Dryad]]+Races!$F$35&gt;6,(TblMili[[#This Row],[Dryad]]+Races!$F$35-6)*0.2,0) - Races!$I$19</f>
        <v>2.1599999999999993</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5.8500000000000005</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0</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3.9599999999999991</v>
      </c>
      <c r="CY69" s="158">
        <f ca="1">1.8 * MIN(MAX(TblMili[[#This Row],[Ice Elemental]]+Races!$E$71,Races!$F$71),6)  +  0.45 * MIN(MIN(TblMili[[#This Row],[Ice Elemental]]+Races!$E$71,Races!$F$71),6)  +  0.2 * ( MAX(TblMili[[#This Row],[Ice Elemental]]+Races!$E$71-6,0) + MAX(Races!$F$71-6,0) )  -  Races!$I$71</f>
        <v>0.17999999999999972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45523.49999999984</v>
      </c>
      <c r="AG70" s="182"/>
      <c r="AH70" s="161"/>
      <c r="AI70" s="182"/>
      <c r="AJ70" s="182"/>
      <c r="AK70" s="182"/>
      <c r="AL70" s="182"/>
      <c r="AM70" s="182"/>
      <c r="AN70" s="182"/>
      <c r="AO70" s="449">
        <f ca="1">IF(AND(TblMagic[[#This Row],[Active DnD]]&lt;12,TblMagic[[#This Row],[Active DnD]]&gt;5),OFFSET(TblPop[[#This Row],[Draft Growth]],-1,0)/2,0)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45523.49999999984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1040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1240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3.6399999999999997</v>
      </c>
      <c r="CP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0" s="97">
        <f ca="1">TblMili[[#This Row],[Mystic bonus]]*TblMili[[#This Row],[Unit 3]]+TblMili[[#This Row],[Druid bonus]]*TblMili[[#This Row],[Unit 4]]</f>
        <v>0</v>
      </c>
      <c r="CR70" s="158">
        <f ca="1">MIN(6,TblMili[[#This Row],[Dryad]]+Races!$F$35)*1.8 +  IF(TblMili[[#This Row],[Dryad]]+Races!$F$35&gt;6,(TblMili[[#This Row],[Dryad]]+Races!$F$35-6)*0.2,0) - Races!$I$19</f>
        <v>2.1599999999999993</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5.8500000000000005</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0</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3.9599999999999991</v>
      </c>
      <c r="CY70" s="158">
        <f ca="1">1.8 * MIN(MAX(TblMili[[#This Row],[Ice Elemental]]+Races!$E$71,Races!$F$71),6)  +  0.45 * MIN(MIN(TblMili[[#This Row],[Ice Elemental]]+Races!$E$71,Races!$F$71),6)  +  0.2 * ( MAX(TblMili[[#This Row],[Ice Elemental]]+Races!$E$71-6,0) + MAX(Races!$F$71-6,0) )  -  Races!$I$71</f>
        <v>0.17999999999999972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45523.541666666504</v>
      </c>
      <c r="AG71" s="182"/>
      <c r="AH71" s="161"/>
      <c r="AI71" s="182"/>
      <c r="AJ71" s="182"/>
      <c r="AK71" s="182"/>
      <c r="AL71" s="182"/>
      <c r="AM71" s="182"/>
      <c r="AN71" s="182"/>
      <c r="AO71" s="449">
        <f ca="1">IF(AND(TblMagic[[#This Row],[Active DnD]]&lt;12,TblMagic[[#This Row],[Active DnD]]&gt;5),OFFSET(TblPop[[#This Row],[Draft Growth]],-1,0)/2,0)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45523.541666666504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1040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1240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3.6399999999999997</v>
      </c>
      <c r="CP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1" s="97">
        <f ca="1">TblMili[[#This Row],[Mystic bonus]]*TblMili[[#This Row],[Unit 3]]+TblMili[[#This Row],[Druid bonus]]*TblMili[[#This Row],[Unit 4]]</f>
        <v>0</v>
      </c>
      <c r="CR71" s="158">
        <f ca="1">MIN(6,TblMili[[#This Row],[Dryad]]+Races!$F$35)*1.8 +  IF(TblMili[[#This Row],[Dryad]]+Races!$F$35&gt;6,(TblMili[[#This Row],[Dryad]]+Races!$F$35-6)*0.2,0) - Races!$I$19</f>
        <v>2.1599999999999993</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5.8500000000000005</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0</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3.9599999999999991</v>
      </c>
      <c r="CY71" s="158">
        <f ca="1">1.8 * MIN(MAX(TblMili[[#This Row],[Ice Elemental]]+Races!$E$71,Races!$F$71),6)  +  0.45 * MIN(MIN(TblMili[[#This Row],[Ice Elemental]]+Races!$E$71,Races!$F$71),6)  +  0.2 * ( MAX(TblMili[[#This Row],[Ice Elemental]]+Races!$E$71-6,0) + MAX(Races!$F$71-6,0) )  -  Races!$I$71</f>
        <v>0.17999999999999972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45523.583333333168</v>
      </c>
      <c r="AG72" s="182"/>
      <c r="AH72" s="161"/>
      <c r="AI72" s="182"/>
      <c r="AJ72" s="182"/>
      <c r="AK72" s="182"/>
      <c r="AL72" s="182"/>
      <c r="AM72" s="182"/>
      <c r="AN72" s="182"/>
      <c r="AO72" s="449">
        <f ca="1">IF(AND(TblMagic[[#This Row],[Active DnD]]&lt;12,TblMagic[[#This Row],[Active DnD]]&gt;5),OFFSET(TblPop[[#This Row],[Draft Growth]],-1,0)/2,0)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45523.583333333168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1040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1240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3.6399999999999997</v>
      </c>
      <c r="CP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2" s="97">
        <f ca="1">TblMili[[#This Row],[Mystic bonus]]*TblMili[[#This Row],[Unit 3]]+TblMili[[#This Row],[Druid bonus]]*TblMili[[#This Row],[Unit 4]]</f>
        <v>0</v>
      </c>
      <c r="CR72" s="158">
        <f ca="1">MIN(6,TblMili[[#This Row],[Dryad]]+Races!$F$35)*1.8 +  IF(TblMili[[#This Row],[Dryad]]+Races!$F$35&gt;6,(TblMili[[#This Row],[Dryad]]+Races!$F$35-6)*0.2,0) - Races!$I$19</f>
        <v>2.1599999999999993</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5.8500000000000005</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0</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3.9599999999999991</v>
      </c>
      <c r="CY72" s="158">
        <f ca="1">1.8 * MIN(MAX(TblMili[[#This Row],[Ice Elemental]]+Races!$E$71,Races!$F$71),6)  +  0.45 * MIN(MIN(TblMili[[#This Row],[Ice Elemental]]+Races!$E$71,Races!$F$71),6)  +  0.2 * ( MAX(TblMili[[#This Row],[Ice Elemental]]+Races!$E$71-6,0) + MAX(Races!$F$71-6,0) )  -  Races!$I$71</f>
        <v>0.17999999999999972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45523.624999999833</v>
      </c>
      <c r="AG73" s="182"/>
      <c r="AH73" s="161"/>
      <c r="AI73" s="182"/>
      <c r="AJ73" s="182"/>
      <c r="AK73" s="182"/>
      <c r="AL73" s="182"/>
      <c r="AM73" s="182"/>
      <c r="AN73" s="182"/>
      <c r="AO73" s="449">
        <f ca="1">IF(AND(TblMagic[[#This Row],[Active DnD]]&lt;12,TblMagic[[#This Row],[Active DnD]]&gt;5),OFFSET(TblPop[[#This Row],[Draft Growth]],-1,0)/2,0)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45523.624999999833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1040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1240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3.6399999999999997</v>
      </c>
      <c r="CP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3" s="97">
        <f ca="1">TblMili[[#This Row],[Mystic bonus]]*TblMili[[#This Row],[Unit 3]]+TblMili[[#This Row],[Druid bonus]]*TblMili[[#This Row],[Unit 4]]</f>
        <v>0</v>
      </c>
      <c r="CR73" s="158">
        <f ca="1">MIN(6,TblMili[[#This Row],[Dryad]]+Races!$F$35)*1.8 +  IF(TblMili[[#This Row],[Dryad]]+Races!$F$35&gt;6,(TblMili[[#This Row],[Dryad]]+Races!$F$35-6)*0.2,0) - Races!$I$19</f>
        <v>2.1599999999999993</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5.8500000000000005</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0</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3.9599999999999991</v>
      </c>
      <c r="CY73" s="158">
        <f ca="1">1.8 * MIN(MAX(TblMili[[#This Row],[Ice Elemental]]+Races!$E$71,Races!$F$71),6)  +  0.45 * MIN(MIN(TblMili[[#This Row],[Ice Elemental]]+Races!$E$71,Races!$F$71),6)  +  0.2 * ( MAX(TblMili[[#This Row],[Ice Elemental]]+Races!$E$71-6,0) + MAX(Races!$F$71-6,0) )  -  Races!$I$71</f>
        <v>0.17999999999999972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45523.666666666497</v>
      </c>
      <c r="AG74" s="182"/>
      <c r="AH74" s="161"/>
      <c r="AI74" s="182"/>
      <c r="AJ74" s="182"/>
      <c r="AK74" s="182"/>
      <c r="AL74" s="182"/>
      <c r="AM74" s="182"/>
      <c r="AN74" s="182"/>
      <c r="AO74" s="449">
        <f ca="1">IF(AND(TblMagic[[#This Row],[Active DnD]]&lt;12,TblMagic[[#This Row],[Active DnD]]&gt;5),OFFSET(TblPop[[#This Row],[Draft Growth]],-1,0)/2,0)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45523.666666666497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1040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1240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3.6399999999999997</v>
      </c>
      <c r="CP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4" s="97">
        <f ca="1">TblMili[[#This Row],[Mystic bonus]]*TblMili[[#This Row],[Unit 3]]+TblMili[[#This Row],[Druid bonus]]*TblMili[[#This Row],[Unit 4]]</f>
        <v>0</v>
      </c>
      <c r="CR74" s="158">
        <f ca="1">MIN(6,TblMili[[#This Row],[Dryad]]+Races!$F$35)*1.8 +  IF(TblMili[[#This Row],[Dryad]]+Races!$F$35&gt;6,(TblMili[[#This Row],[Dryad]]+Races!$F$35-6)*0.2,0) - Races!$I$19</f>
        <v>2.1599999999999993</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5.8500000000000005</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0</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3.9599999999999991</v>
      </c>
      <c r="CY74" s="158">
        <f ca="1">1.8 * MIN(MAX(TblMili[[#This Row],[Ice Elemental]]+Races!$E$71,Races!$F$71),6)  +  0.45 * MIN(MIN(TblMili[[#This Row],[Ice Elemental]]+Races!$E$71,Races!$F$71),6)  +  0.2 * ( MAX(TblMili[[#This Row],[Ice Elemental]]+Races!$E$71-6,0) + MAX(Races!$F$71-6,0) )  -  Races!$I$71</f>
        <v>0.17999999999999972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45523.708333333161</v>
      </c>
      <c r="AG75" s="182"/>
      <c r="AH75" s="161"/>
      <c r="AI75" s="182"/>
      <c r="AJ75" s="182"/>
      <c r="AK75" s="182"/>
      <c r="AL75" s="182"/>
      <c r="AM75" s="182"/>
      <c r="AN75" s="182"/>
      <c r="AO75" s="449">
        <f ca="1">IF(AND(TblMagic[[#This Row],[Active DnD]]&lt;12,TblMagic[[#This Row],[Active DnD]]&gt;5),OFFSET(TblPop[[#This Row],[Draft Growth]],-1,0)/2,0)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45523.708333333161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1040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1240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3.6399999999999997</v>
      </c>
      <c r="CP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5" s="97">
        <f ca="1">TblMili[[#This Row],[Mystic bonus]]*TblMili[[#This Row],[Unit 3]]+TblMili[[#This Row],[Druid bonus]]*TblMili[[#This Row],[Unit 4]]</f>
        <v>0</v>
      </c>
      <c r="CR75" s="158">
        <f ca="1">MIN(6,TblMili[[#This Row],[Dryad]]+Races!$F$35)*1.8 +  IF(TblMili[[#This Row],[Dryad]]+Races!$F$35&gt;6,(TblMili[[#This Row],[Dryad]]+Races!$F$35-6)*0.2,0) - Races!$I$19</f>
        <v>2.1599999999999993</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5.8500000000000005</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0</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3.9599999999999991</v>
      </c>
      <c r="CY75" s="158">
        <f ca="1">1.8 * MIN(MAX(TblMili[[#This Row],[Ice Elemental]]+Races!$E$71,Races!$F$71),6)  +  0.45 * MIN(MIN(TblMili[[#This Row],[Ice Elemental]]+Races!$E$71,Races!$F$71),6)  +  0.2 * ( MAX(TblMili[[#This Row],[Ice Elemental]]+Races!$E$71-6,0) + MAX(Races!$F$71-6,0) )  -  Races!$I$71</f>
        <v>0.17999999999999972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45523.749999999825</v>
      </c>
      <c r="AG76" s="207"/>
      <c r="AH76" s="161"/>
      <c r="AI76" s="182"/>
      <c r="AJ76" s="207"/>
      <c r="AK76" s="207"/>
      <c r="AL76" s="207"/>
      <c r="AM76" s="207"/>
      <c r="AN76" s="207"/>
      <c r="AO76" s="450">
        <f ca="1">IF(AND(TblMagic[[#This Row],[Active DnD]]&lt;12,TblMagic[[#This Row],[Active DnD]]&gt;5),OFFSET(TblPop[[#This Row],[Draft Growth]],-1,0)/2,0)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45523.749999999825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1040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1240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3.6399999999999997</v>
      </c>
      <c r="CP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Q76" s="210">
        <f ca="1">TblMili[[#This Row],[Mystic bonus]]*TblMili[[#This Row],[Unit 3]]+TblMili[[#This Row],[Druid bonus]]*TblMili[[#This Row],[Unit 4]]</f>
        <v>0</v>
      </c>
      <c r="CR76" s="281">
        <f ca="1">MIN(6,TblMili[[#This Row],[Dryad]]+Races!$F$35)*1.8 +  IF(TblMili[[#This Row],[Dryad]]+Races!$F$35&gt;6,(TblMili[[#This Row],[Dryad]]+Races!$F$35-6)*0.2,0) - Races!$I$19</f>
        <v>2.1599999999999993</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5.8500000000000005</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0</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3.9599999999999991</v>
      </c>
      <c r="CY76" s="281">
        <f ca="1">1.8 * MIN(MAX(TblMili[[#This Row],[Ice Elemental]]+Races!$E$71,Races!$F$71),6)  +  0.45 * MIN(MIN(TblMili[[#This Row],[Ice Elemental]]+Races!$E$71,Races!$F$71),6)  +  0.2 * ( MAX(TblMili[[#This Row],[Ice Elemental]]+Races!$E$71-6,0) + MAX(Races!$F$71-6,0) )  -  Races!$I$71</f>
        <v>0.17999999999999972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45523.79166666649</v>
      </c>
      <c r="AG77" s="182"/>
      <c r="AH77" s="161"/>
      <c r="AI77" s="182"/>
      <c r="AJ77" s="182"/>
      <c r="AK77" s="182"/>
      <c r="AL77" s="182"/>
      <c r="AM77" s="182"/>
      <c r="AN77" s="182"/>
      <c r="AO77" s="449">
        <f ca="1">IF(AND(TblMagic[[#This Row],[Active DnD]]&lt;12,TblMagic[[#This Row],[Active DnD]]&gt;5),OFFSET(TblPop[[#This Row],[Draft Growth]],-1,0)/2,0)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45523.79166666649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1040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1240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3.6399999999999997</v>
      </c>
      <c r="CP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7" s="97">
        <f ca="1">TblMili[[#This Row],[Mystic bonus]]*TblMili[[#This Row],[Unit 3]]+TblMili[[#This Row],[Druid bonus]]*TblMili[[#This Row],[Unit 4]]</f>
        <v>0</v>
      </c>
      <c r="CR77" s="158">
        <f ca="1">MIN(6,TblMili[[#This Row],[Dryad]]+Races!$F$35)*1.8 +  IF(TblMili[[#This Row],[Dryad]]+Races!$F$35&gt;6,(TblMili[[#This Row],[Dryad]]+Races!$F$35-6)*0.2,0) - Races!$I$19</f>
        <v>2.1599999999999993</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5.8500000000000005</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0</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3.9599999999999991</v>
      </c>
      <c r="CY77" s="158">
        <f ca="1">1.8 * MIN(MAX(TblMili[[#This Row],[Ice Elemental]]+Races!$E$71,Races!$F$71),6)  +  0.45 * MIN(MIN(TblMili[[#This Row],[Ice Elemental]]+Races!$E$71,Races!$F$71),6)  +  0.2 * ( MAX(TblMili[[#This Row],[Ice Elemental]]+Races!$E$71-6,0) + MAX(Races!$F$71-6,0) )  -  Races!$I$71</f>
        <v>0.17999999999999972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45523.833333333154</v>
      </c>
      <c r="AG78" s="182"/>
      <c r="AH78" s="161"/>
      <c r="AI78" s="182"/>
      <c r="AJ78" s="182"/>
      <c r="AK78" s="182"/>
      <c r="AL78" s="182"/>
      <c r="AM78" s="182"/>
      <c r="AN78" s="182"/>
      <c r="AO78" s="449">
        <f ca="1">IF(AND(TblMagic[[#This Row],[Active DnD]]&lt;12,TblMagic[[#This Row],[Active DnD]]&gt;5),OFFSET(TblPop[[#This Row],[Draft Growth]],-1,0)/2,0)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45523.833333333154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1040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1240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3.6399999999999997</v>
      </c>
      <c r="CP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8" s="97">
        <f ca="1">TblMili[[#This Row],[Mystic bonus]]*TblMili[[#This Row],[Unit 3]]+TblMili[[#This Row],[Druid bonus]]*TblMili[[#This Row],[Unit 4]]</f>
        <v>0</v>
      </c>
      <c r="CR78" s="158">
        <f ca="1">MIN(6,TblMili[[#This Row],[Dryad]]+Races!$F$35)*1.8 +  IF(TblMili[[#This Row],[Dryad]]+Races!$F$35&gt;6,(TblMili[[#This Row],[Dryad]]+Races!$F$35-6)*0.2,0) - Races!$I$19</f>
        <v>2.1599999999999993</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5.8500000000000005</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0</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3.9599999999999991</v>
      </c>
      <c r="CY78" s="158">
        <f ca="1">1.8 * MIN(MAX(TblMili[[#This Row],[Ice Elemental]]+Races!$E$71,Races!$F$71),6)  +  0.45 * MIN(MIN(TblMili[[#This Row],[Ice Elemental]]+Races!$E$71,Races!$F$71),6)  +  0.2 * ( MAX(TblMili[[#This Row],[Ice Elemental]]+Races!$E$71-6,0) + MAX(Races!$F$71-6,0) )  -  Races!$I$71</f>
        <v>0.17999999999999972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45523.874999999818</v>
      </c>
      <c r="AG79" s="182"/>
      <c r="AH79" s="182"/>
      <c r="AI79" s="182"/>
      <c r="AJ79" s="182"/>
      <c r="AK79" s="182"/>
      <c r="AL79" s="182"/>
      <c r="AM79" s="182"/>
      <c r="AN79" s="182"/>
      <c r="AO79" s="449">
        <f ca="1">IF(AND(TblMagic[[#This Row],[Active DnD]]&lt;12,TblMagic[[#This Row],[Active DnD]]&gt;5),OFFSET(TblPop[[#This Row],[Draft Growth]],-1,0)/2,0)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45523.874999999818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1040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1240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3.6399999999999997</v>
      </c>
      <c r="CP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9" s="97">
        <f ca="1">TblMili[[#This Row],[Mystic bonus]]*TblMili[[#This Row],[Unit 3]]+TblMili[[#This Row],[Druid bonus]]*TblMili[[#This Row],[Unit 4]]</f>
        <v>0</v>
      </c>
      <c r="CR79" s="158">
        <f ca="1">MIN(6,TblMili[[#This Row],[Dryad]]+Races!$F$35)*1.8 +  IF(TblMili[[#This Row],[Dryad]]+Races!$F$35&gt;6,(TblMili[[#This Row],[Dryad]]+Races!$F$35-6)*0.2,0) - Races!$I$19</f>
        <v>2.1599999999999993</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5.8500000000000005</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0</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3.9599999999999991</v>
      </c>
      <c r="CY79" s="158">
        <f ca="1">1.8 * MIN(MAX(TblMili[[#This Row],[Ice Elemental]]+Races!$E$71,Races!$F$71),6)  +  0.45 * MIN(MIN(TblMili[[#This Row],[Ice Elemental]]+Races!$E$71,Races!$F$71),6)  +  0.2 * ( MAX(TblMili[[#This Row],[Ice Elemental]]+Races!$E$71-6,0) + MAX(Races!$F$71-6,0) )  -  Races!$I$71</f>
        <v>0.17999999999999972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45523.916666666482</v>
      </c>
      <c r="AG80" s="182"/>
      <c r="AH80" s="182"/>
      <c r="AI80" s="182"/>
      <c r="AJ80" s="182"/>
      <c r="AK80" s="182"/>
      <c r="AL80" s="182"/>
      <c r="AM80" s="182"/>
      <c r="AN80" s="182"/>
      <c r="AO80" s="449">
        <f ca="1">IF(AND(TblMagic[[#This Row],[Active DnD]]&lt;12,TblMagic[[#This Row],[Active DnD]]&gt;5),OFFSET(TblPop[[#This Row],[Draft Growth]],-1,0)/2,0)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45523.916666666482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1040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1240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3.6399999999999997</v>
      </c>
      <c r="CP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0" s="97">
        <f ca="1">TblMili[[#This Row],[Mystic bonus]]*TblMili[[#This Row],[Unit 3]]+TblMili[[#This Row],[Druid bonus]]*TblMili[[#This Row],[Unit 4]]</f>
        <v>0</v>
      </c>
      <c r="CR80" s="158">
        <f ca="1">MIN(6,TblMili[[#This Row],[Dryad]]+Races!$F$35)*1.8 +  IF(TblMili[[#This Row],[Dryad]]+Races!$F$35&gt;6,(TblMili[[#This Row],[Dryad]]+Races!$F$35-6)*0.2,0) - Races!$I$19</f>
        <v>2.1599999999999993</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5.8500000000000005</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0</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3.9599999999999991</v>
      </c>
      <c r="CY80" s="158">
        <f ca="1">1.8 * MIN(MAX(TblMili[[#This Row],[Ice Elemental]]+Races!$E$71,Races!$F$71),6)  +  0.45 * MIN(MIN(TblMili[[#This Row],[Ice Elemental]]+Races!$E$71,Races!$F$71),6)  +  0.2 * ( MAX(TblMili[[#This Row],[Ice Elemental]]+Races!$E$71-6,0) + MAX(Races!$F$71-6,0) )  -  Races!$I$71</f>
        <v>0.17999999999999972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45523.958333333147</v>
      </c>
      <c r="AG81" s="182"/>
      <c r="AH81" s="182"/>
      <c r="AI81" s="182"/>
      <c r="AJ81" s="182"/>
      <c r="AK81" s="182"/>
      <c r="AL81" s="182"/>
      <c r="AM81" s="182"/>
      <c r="AN81" s="182"/>
      <c r="AO81" s="449">
        <f ca="1">IF(AND(TblMagic[[#This Row],[Active DnD]]&lt;12,TblMagic[[#This Row],[Active DnD]]&gt;5),OFFSET(TblPop[[#This Row],[Draft Growth]],-1,0)/2,0)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45523.958333333147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1040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1240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3.6399999999999997</v>
      </c>
      <c r="CP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1" s="97">
        <f ca="1">TblMili[[#This Row],[Mystic bonus]]*TblMili[[#This Row],[Unit 3]]+TblMili[[#This Row],[Druid bonus]]*TblMili[[#This Row],[Unit 4]]</f>
        <v>0</v>
      </c>
      <c r="CR81" s="158">
        <f ca="1">MIN(6,TblMili[[#This Row],[Dryad]]+Races!$F$35)*1.8 +  IF(TblMili[[#This Row],[Dryad]]+Races!$F$35&gt;6,(TblMili[[#This Row],[Dryad]]+Races!$F$35-6)*0.2,0) - Races!$I$19</f>
        <v>2.1599999999999993</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5.8500000000000005</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0</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3.9599999999999991</v>
      </c>
      <c r="CY81" s="158">
        <f ca="1">1.8 * MIN(MAX(TblMili[[#This Row],[Ice Elemental]]+Races!$E$71,Races!$F$71),6)  +  0.45 * MIN(MIN(TblMili[[#This Row],[Ice Elemental]]+Races!$E$71,Races!$F$71),6)  +  0.2 * ( MAX(TblMili[[#This Row],[Ice Elemental]]+Races!$E$71-6,0) + MAX(Races!$F$71-6,0) )  -  Races!$I$71</f>
        <v>0.17999999999999972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45523.999999999811</v>
      </c>
      <c r="AG82" s="182"/>
      <c r="AH82" s="182"/>
      <c r="AI82" s="182"/>
      <c r="AJ82" s="182"/>
      <c r="AK82" s="182"/>
      <c r="AL82" s="182"/>
      <c r="AM82" s="182"/>
      <c r="AN82" s="182"/>
      <c r="AO82" s="449">
        <f ca="1">IF(AND(TblMagic[[#This Row],[Active DnD]]&lt;12,TblMagic[[#This Row],[Active DnD]]&gt;5),OFFSET(TblPop[[#This Row],[Draft Growth]],-1,0)/2,0)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45523.999999999811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1040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1240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3.6399999999999997</v>
      </c>
      <c r="CP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2" s="97">
        <f ca="1">TblMili[[#This Row],[Mystic bonus]]*TblMili[[#This Row],[Unit 3]]+TblMili[[#This Row],[Druid bonus]]*TblMili[[#This Row],[Unit 4]]</f>
        <v>0</v>
      </c>
      <c r="CR82" s="158">
        <f ca="1">MIN(6,TblMili[[#This Row],[Dryad]]+Races!$F$35)*1.8 +  IF(TblMili[[#This Row],[Dryad]]+Races!$F$35&gt;6,(TblMili[[#This Row],[Dryad]]+Races!$F$35-6)*0.2,0) - Races!$I$19</f>
        <v>2.1599999999999993</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5.8500000000000005</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0</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3.9599999999999991</v>
      </c>
      <c r="CY82" s="158">
        <f ca="1">1.8 * MIN(MAX(TblMili[[#This Row],[Ice Elemental]]+Races!$E$71,Races!$F$71),6)  +  0.45 * MIN(MIN(TblMili[[#This Row],[Ice Elemental]]+Races!$E$71,Races!$F$71),6)  +  0.2 * ( MAX(TblMili[[#This Row],[Ice Elemental]]+Races!$E$71-6,0) + MAX(Races!$F$71-6,0) )  -  Races!$I$71</f>
        <v>0.17999999999999972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45524.041666666475</v>
      </c>
      <c r="AG83" s="182"/>
      <c r="AH83" s="182"/>
      <c r="AI83" s="182"/>
      <c r="AJ83" s="182"/>
      <c r="AK83" s="182"/>
      <c r="AL83" s="182"/>
      <c r="AM83" s="182"/>
      <c r="AN83" s="182"/>
      <c r="AO83" s="449">
        <f ca="1">IF(AND(TblMagic[[#This Row],[Active DnD]]&lt;12,TblMagic[[#This Row],[Active DnD]]&gt;5),OFFSET(TblPop[[#This Row],[Draft Growth]],-1,0)/2,0)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45524.041666666475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1040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1240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3.6399999999999997</v>
      </c>
      <c r="CP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3" s="97">
        <f ca="1">TblMili[[#This Row],[Mystic bonus]]*TblMili[[#This Row],[Unit 3]]+TblMili[[#This Row],[Druid bonus]]*TblMili[[#This Row],[Unit 4]]</f>
        <v>0</v>
      </c>
      <c r="CR83" s="158">
        <f ca="1">MIN(6,TblMili[[#This Row],[Dryad]]+Races!$F$35)*1.8 +  IF(TblMili[[#This Row],[Dryad]]+Races!$F$35&gt;6,(TblMili[[#This Row],[Dryad]]+Races!$F$35-6)*0.2,0) - Races!$I$19</f>
        <v>2.1599999999999993</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5.8500000000000005</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0</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3.9599999999999991</v>
      </c>
      <c r="CY83" s="158">
        <f ca="1">1.8 * MIN(MAX(TblMili[[#This Row],[Ice Elemental]]+Races!$E$71,Races!$F$71),6)  +  0.45 * MIN(MIN(TblMili[[#This Row],[Ice Elemental]]+Races!$E$71,Races!$F$71),6)  +  0.2 * ( MAX(TblMili[[#This Row],[Ice Elemental]]+Races!$E$71-6,0) + MAX(Races!$F$71-6,0) )  -  Races!$I$71</f>
        <v>0.17999999999999972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45524.083333333139</v>
      </c>
      <c r="AG84" s="182"/>
      <c r="AH84" s="182"/>
      <c r="AI84" s="182"/>
      <c r="AJ84" s="182"/>
      <c r="AK84" s="182"/>
      <c r="AL84" s="182"/>
      <c r="AM84" s="182"/>
      <c r="AN84" s="182"/>
      <c r="AO84" s="449">
        <f ca="1">IF(AND(TblMagic[[#This Row],[Active DnD]]&lt;12,TblMagic[[#This Row],[Active DnD]]&gt;5),OFFSET(TblPop[[#This Row],[Draft Growth]],-1,0)/2,0)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45524.083333333139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1040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1240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3.6399999999999997</v>
      </c>
      <c r="CP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4" s="97">
        <f ca="1">TblMili[[#This Row],[Mystic bonus]]*TblMili[[#This Row],[Unit 3]]+TblMili[[#This Row],[Druid bonus]]*TblMili[[#This Row],[Unit 4]]</f>
        <v>0</v>
      </c>
      <c r="CR84" s="158">
        <f ca="1">MIN(6,TblMili[[#This Row],[Dryad]]+Races!$F$35)*1.8 +  IF(TblMili[[#This Row],[Dryad]]+Races!$F$35&gt;6,(TblMili[[#This Row],[Dryad]]+Races!$F$35-6)*0.2,0) - Races!$I$19</f>
        <v>2.1599999999999993</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5.8500000000000005</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0</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3.9599999999999991</v>
      </c>
      <c r="CY84" s="158">
        <f ca="1">1.8 * MIN(MAX(TblMili[[#This Row],[Ice Elemental]]+Races!$E$71,Races!$F$71),6)  +  0.45 * MIN(MIN(TblMili[[#This Row],[Ice Elemental]]+Races!$E$71,Races!$F$71),6)  +  0.2 * ( MAX(TblMili[[#This Row],[Ice Elemental]]+Races!$E$71-6,0) + MAX(Races!$F$71-6,0) )  -  Races!$I$71</f>
        <v>0.17999999999999972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45524.124999999804</v>
      </c>
      <c r="AG85" s="182"/>
      <c r="AH85" s="182"/>
      <c r="AI85" s="182"/>
      <c r="AJ85" s="182"/>
      <c r="AK85" s="182"/>
      <c r="AL85" s="182"/>
      <c r="AM85" s="182"/>
      <c r="AN85" s="182"/>
      <c r="AO85" s="449">
        <f ca="1">IF(AND(TblMagic[[#This Row],[Active DnD]]&lt;12,TblMagic[[#This Row],[Active DnD]]&gt;5),OFFSET(TblPop[[#This Row],[Draft Growth]],-1,0)/2,0)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45524.124999999804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1040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1240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3.6399999999999997</v>
      </c>
      <c r="CP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5" s="97">
        <f ca="1">TblMili[[#This Row],[Mystic bonus]]*TblMili[[#This Row],[Unit 3]]+TblMili[[#This Row],[Druid bonus]]*TblMili[[#This Row],[Unit 4]]</f>
        <v>0</v>
      </c>
      <c r="CR85" s="158">
        <f ca="1">MIN(6,TblMili[[#This Row],[Dryad]]+Races!$F$35)*1.8 +  IF(TblMili[[#This Row],[Dryad]]+Races!$F$35&gt;6,(TblMili[[#This Row],[Dryad]]+Races!$F$35-6)*0.2,0) - Races!$I$19</f>
        <v>2.1599999999999993</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5.8500000000000005</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0</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3.9599999999999991</v>
      </c>
      <c r="CY85" s="158">
        <f ca="1">1.8 * MIN(MAX(TblMili[[#This Row],[Ice Elemental]]+Races!$E$71,Races!$F$71),6)  +  0.45 * MIN(MIN(TblMili[[#This Row],[Ice Elemental]]+Races!$E$71,Races!$F$71),6)  +  0.2 * ( MAX(TblMili[[#This Row],[Ice Elemental]]+Races!$E$71-6,0) + MAX(Races!$F$71-6,0) )  -  Races!$I$71</f>
        <v>0.17999999999999972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45524.166666666468</v>
      </c>
      <c r="AG86" s="182"/>
      <c r="AH86" s="182"/>
      <c r="AI86" s="182"/>
      <c r="AJ86" s="182"/>
      <c r="AK86" s="182"/>
      <c r="AL86" s="182"/>
      <c r="AM86" s="182"/>
      <c r="AN86" s="182"/>
      <c r="AO86" s="449">
        <f ca="1">IF(AND(TblMagic[[#This Row],[Active DnD]]&lt;12,TblMagic[[#This Row],[Active DnD]]&gt;5),OFFSET(TblPop[[#This Row],[Draft Growth]],-1,0)/2,0)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45524.166666666468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1040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1240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3.6399999999999997</v>
      </c>
      <c r="CP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6" s="97">
        <f ca="1">TblMili[[#This Row],[Mystic bonus]]*TblMili[[#This Row],[Unit 3]]+TblMili[[#This Row],[Druid bonus]]*TblMili[[#This Row],[Unit 4]]</f>
        <v>0</v>
      </c>
      <c r="CR86" s="158">
        <f ca="1">MIN(6,TblMili[[#This Row],[Dryad]]+Races!$F$35)*1.8 +  IF(TblMili[[#This Row],[Dryad]]+Races!$F$35&gt;6,(TblMili[[#This Row],[Dryad]]+Races!$F$35-6)*0.2,0) - Races!$I$19</f>
        <v>2.1599999999999993</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5.8500000000000005</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0</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3.9599999999999991</v>
      </c>
      <c r="CY86" s="158">
        <f ca="1">1.8 * MIN(MAX(TblMili[[#This Row],[Ice Elemental]]+Races!$E$71,Races!$F$71),6)  +  0.45 * MIN(MIN(TblMili[[#This Row],[Ice Elemental]]+Races!$E$71,Races!$F$71),6)  +  0.2 * ( MAX(TblMili[[#This Row],[Ice Elemental]]+Races!$E$71-6,0) + MAX(Races!$F$71-6,0) )  -  Races!$I$71</f>
        <v>0.17999999999999972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45524.208333333132</v>
      </c>
      <c r="AG87" s="182"/>
      <c r="AH87" s="182"/>
      <c r="AI87" s="182"/>
      <c r="AJ87" s="182"/>
      <c r="AK87" s="182"/>
      <c r="AL87" s="182"/>
      <c r="AM87" s="182"/>
      <c r="AN87" s="182"/>
      <c r="AO87" s="449">
        <f ca="1">IF(AND(TblMagic[[#This Row],[Active DnD]]&lt;12,TblMagic[[#This Row],[Active DnD]]&gt;5),OFFSET(TblPop[[#This Row],[Draft Growth]],-1,0)/2,0)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45524.208333333132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1040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1240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3.6399999999999997</v>
      </c>
      <c r="CP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7" s="97">
        <f ca="1">TblMili[[#This Row],[Mystic bonus]]*TblMili[[#This Row],[Unit 3]]+TblMili[[#This Row],[Druid bonus]]*TblMili[[#This Row],[Unit 4]]</f>
        <v>0</v>
      </c>
      <c r="CR87" s="158">
        <f ca="1">MIN(6,TblMili[[#This Row],[Dryad]]+Races!$F$35)*1.8 +  IF(TblMili[[#This Row],[Dryad]]+Races!$F$35&gt;6,(TblMili[[#This Row],[Dryad]]+Races!$F$35-6)*0.2,0) - Races!$I$19</f>
        <v>2.1599999999999993</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5.8500000000000005</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0</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3.9599999999999991</v>
      </c>
      <c r="CY87" s="158">
        <f ca="1">1.8 * MIN(MAX(TblMili[[#This Row],[Ice Elemental]]+Races!$E$71,Races!$F$71),6)  +  0.45 * MIN(MIN(TblMili[[#This Row],[Ice Elemental]]+Races!$E$71,Races!$F$71),6)  +  0.2 * ( MAX(TblMili[[#This Row],[Ice Elemental]]+Races!$E$71-6,0) + MAX(Races!$F$71-6,0) )  -  Races!$I$71</f>
        <v>0.17999999999999972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45524.249999999796</v>
      </c>
      <c r="AG88" s="182"/>
      <c r="AH88" s="182"/>
      <c r="AI88" s="182"/>
      <c r="AJ88" s="182"/>
      <c r="AK88" s="182"/>
      <c r="AL88" s="182"/>
      <c r="AM88" s="182"/>
      <c r="AN88" s="182"/>
      <c r="AO88" s="449">
        <f ca="1">IF(AND(TblMagic[[#This Row],[Active DnD]]&lt;12,TblMagic[[#This Row],[Active DnD]]&gt;5),OFFSET(TblPop[[#This Row],[Draft Growth]],-1,0)/2,0)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45524.249999999796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1040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1240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3.6399999999999997</v>
      </c>
      <c r="CP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8" s="97">
        <f ca="1">TblMili[[#This Row],[Mystic bonus]]*TblMili[[#This Row],[Unit 3]]+TblMili[[#This Row],[Druid bonus]]*TblMili[[#This Row],[Unit 4]]</f>
        <v>0</v>
      </c>
      <c r="CR88" s="158">
        <f ca="1">MIN(6,TblMili[[#This Row],[Dryad]]+Races!$F$35)*1.8 +  IF(TblMili[[#This Row],[Dryad]]+Races!$F$35&gt;6,(TblMili[[#This Row],[Dryad]]+Races!$F$35-6)*0.2,0) - Races!$I$19</f>
        <v>2.1599999999999993</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5.8500000000000005</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0</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3.9599999999999991</v>
      </c>
      <c r="CY88" s="158">
        <f ca="1">1.8 * MIN(MAX(TblMili[[#This Row],[Ice Elemental]]+Races!$E$71,Races!$F$71),6)  +  0.45 * MIN(MIN(TblMili[[#This Row],[Ice Elemental]]+Races!$E$71,Races!$F$71),6)  +  0.2 * ( MAX(TblMili[[#This Row],[Ice Elemental]]+Races!$E$71-6,0) + MAX(Races!$F$71-6,0) )  -  Races!$I$71</f>
        <v>0.17999999999999972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45524.291666666461</v>
      </c>
      <c r="AG89" s="182"/>
      <c r="AH89" s="182"/>
      <c r="AI89" s="182"/>
      <c r="AJ89" s="182"/>
      <c r="AK89" s="182"/>
      <c r="AL89" s="182"/>
      <c r="AM89" s="182"/>
      <c r="AN89" s="182"/>
      <c r="AO89" s="449">
        <f ca="1">IF(AND(TblMagic[[#This Row],[Active DnD]]&lt;12,TblMagic[[#This Row],[Active DnD]]&gt;5),OFFSET(TblPop[[#This Row],[Draft Growth]],-1,0)/2,0)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45524.291666666461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1040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1240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3.6399999999999997</v>
      </c>
      <c r="CP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9" s="97">
        <f ca="1">TblMili[[#This Row],[Mystic bonus]]*TblMili[[#This Row],[Unit 3]]+TblMili[[#This Row],[Druid bonus]]*TblMili[[#This Row],[Unit 4]]</f>
        <v>0</v>
      </c>
      <c r="CR89" s="158">
        <f ca="1">MIN(6,TblMili[[#This Row],[Dryad]]+Races!$F$35)*1.8 +  IF(TblMili[[#This Row],[Dryad]]+Races!$F$35&gt;6,(TblMili[[#This Row],[Dryad]]+Races!$F$35-6)*0.2,0) - Races!$I$19</f>
        <v>2.1599999999999993</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5.8500000000000005</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0</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3.9599999999999991</v>
      </c>
      <c r="CY89" s="158">
        <f ca="1">1.8 * MIN(MAX(TblMili[[#This Row],[Ice Elemental]]+Races!$E$71,Races!$F$71),6)  +  0.45 * MIN(MIN(TblMili[[#This Row],[Ice Elemental]]+Races!$E$71,Races!$F$71),6)  +  0.2 * ( MAX(TblMili[[#This Row],[Ice Elemental]]+Races!$E$71-6,0) + MAX(Races!$F$71-6,0) )  -  Races!$I$71</f>
        <v>0.17999999999999972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45524.333333333125</v>
      </c>
      <c r="AG90" s="182"/>
      <c r="AH90" s="182"/>
      <c r="AI90" s="182"/>
      <c r="AJ90" s="182"/>
      <c r="AK90" s="182"/>
      <c r="AL90" s="182"/>
      <c r="AM90" s="182"/>
      <c r="AN90" s="182"/>
      <c r="AO90" s="449">
        <f ca="1">IF(AND(TblMagic[[#This Row],[Active DnD]]&lt;12,TblMagic[[#This Row],[Active DnD]]&gt;5),OFFSET(TblPop[[#This Row],[Draft Growth]],-1,0)/2,0)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45524.333333333125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1040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1240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3.6399999999999997</v>
      </c>
      <c r="CP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0" s="97">
        <f ca="1">TblMili[[#This Row],[Mystic bonus]]*TblMili[[#This Row],[Unit 3]]+TblMili[[#This Row],[Druid bonus]]*TblMili[[#This Row],[Unit 4]]</f>
        <v>0</v>
      </c>
      <c r="CR90" s="158">
        <f ca="1">MIN(6,TblMili[[#This Row],[Dryad]]+Races!$F$35)*1.8 +  IF(TblMili[[#This Row],[Dryad]]+Races!$F$35&gt;6,(TblMili[[#This Row],[Dryad]]+Races!$F$35-6)*0.2,0) - Races!$I$19</f>
        <v>2.1599999999999993</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5.8500000000000005</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0</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3.9599999999999991</v>
      </c>
      <c r="CY90" s="158">
        <f ca="1">1.8 * MIN(MAX(TblMili[[#This Row],[Ice Elemental]]+Races!$E$71,Races!$F$71),6)  +  0.45 * MIN(MIN(TblMili[[#This Row],[Ice Elemental]]+Races!$E$71,Races!$F$71),6)  +  0.2 * ( MAX(TblMili[[#This Row],[Ice Elemental]]+Races!$E$71-6,0) + MAX(Races!$F$71-6,0) )  -  Races!$I$71</f>
        <v>0.17999999999999972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45524.374999999789</v>
      </c>
      <c r="AG91" s="182"/>
      <c r="AH91" s="182"/>
      <c r="AI91" s="182"/>
      <c r="AJ91" s="182"/>
      <c r="AK91" s="182"/>
      <c r="AL91" s="182"/>
      <c r="AM91" s="182"/>
      <c r="AN91" s="182"/>
      <c r="AO91" s="449">
        <f ca="1">IF(AND(TblMagic[[#This Row],[Active DnD]]&lt;12,TblMagic[[#This Row],[Active DnD]]&gt;5),OFFSET(TblPop[[#This Row],[Draft Growth]],-1,0)/2,0)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45524.374999999789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1040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1240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3.6399999999999997</v>
      </c>
      <c r="CP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1" s="97">
        <f ca="1">TblMili[[#This Row],[Mystic bonus]]*TblMili[[#This Row],[Unit 3]]+TblMili[[#This Row],[Druid bonus]]*TblMili[[#This Row],[Unit 4]]</f>
        <v>0</v>
      </c>
      <c r="CR91" s="158">
        <f ca="1">MIN(6,TblMili[[#This Row],[Dryad]]+Races!$F$35)*1.8 +  IF(TblMili[[#This Row],[Dryad]]+Races!$F$35&gt;6,(TblMili[[#This Row],[Dryad]]+Races!$F$35-6)*0.2,0) - Races!$I$19</f>
        <v>2.1599999999999993</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5.8500000000000005</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0</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3.9599999999999991</v>
      </c>
      <c r="CY91" s="158">
        <f ca="1">1.8 * MIN(MAX(TblMili[[#This Row],[Ice Elemental]]+Races!$E$71,Races!$F$71),6)  +  0.45 * MIN(MIN(TblMili[[#This Row],[Ice Elemental]]+Races!$E$71,Races!$F$71),6)  +  0.2 * ( MAX(TblMili[[#This Row],[Ice Elemental]]+Races!$E$71-6,0) + MAX(Races!$F$71-6,0) )  -  Races!$I$71</f>
        <v>0.17999999999999972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45524.416666666453</v>
      </c>
      <c r="AG92" s="182"/>
      <c r="AH92" s="182"/>
      <c r="AI92" s="182"/>
      <c r="AJ92" s="182"/>
      <c r="AK92" s="182"/>
      <c r="AL92" s="182"/>
      <c r="AM92" s="182"/>
      <c r="AN92" s="182"/>
      <c r="AO92" s="449">
        <f ca="1">IF(AND(TblMagic[[#This Row],[Active DnD]]&lt;12,TblMagic[[#This Row],[Active DnD]]&gt;5),OFFSET(TblPop[[#This Row],[Draft Growth]],-1,0)/2,0)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45524.416666666453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1040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1240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3.6399999999999997</v>
      </c>
      <c r="CP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2" s="97">
        <f ca="1">TblMili[[#This Row],[Mystic bonus]]*TblMili[[#This Row],[Unit 3]]+TblMili[[#This Row],[Druid bonus]]*TblMili[[#This Row],[Unit 4]]</f>
        <v>0</v>
      </c>
      <c r="CR92" s="158">
        <f ca="1">MIN(6,TblMili[[#This Row],[Dryad]]+Races!$F$35)*1.8 +  IF(TblMili[[#This Row],[Dryad]]+Races!$F$35&gt;6,(TblMili[[#This Row],[Dryad]]+Races!$F$35-6)*0.2,0) - Races!$I$19</f>
        <v>2.1599999999999993</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5.8500000000000005</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0</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3.9599999999999991</v>
      </c>
      <c r="CY92" s="158">
        <f ca="1">1.8 * MIN(MAX(TblMili[[#This Row],[Ice Elemental]]+Races!$E$71,Races!$F$71),6)  +  0.45 * MIN(MIN(TblMili[[#This Row],[Ice Elemental]]+Races!$E$71,Races!$F$71),6)  +  0.2 * ( MAX(TblMili[[#This Row],[Ice Elemental]]+Races!$E$71-6,0) + MAX(Races!$F$71-6,0) )  -  Races!$I$71</f>
        <v>0.17999999999999972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45524.458333333117</v>
      </c>
      <c r="AG93" s="182"/>
      <c r="AH93" s="182"/>
      <c r="AI93" s="182"/>
      <c r="AJ93" s="182"/>
      <c r="AK93" s="182"/>
      <c r="AL93" s="182"/>
      <c r="AM93" s="182"/>
      <c r="AN93" s="182"/>
      <c r="AO93" s="449">
        <f ca="1">IF(AND(TblMagic[[#This Row],[Active DnD]]&lt;12,TblMagic[[#This Row],[Active DnD]]&gt;5),OFFSET(TblPop[[#This Row],[Draft Growth]],-1,0)/2,0)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45524.458333333117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1040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1240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3.6399999999999997</v>
      </c>
      <c r="CP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3" s="97">
        <f ca="1">TblMili[[#This Row],[Mystic bonus]]*TblMili[[#This Row],[Unit 3]]+TblMili[[#This Row],[Druid bonus]]*TblMili[[#This Row],[Unit 4]]</f>
        <v>0</v>
      </c>
      <c r="CR93" s="158">
        <f ca="1">MIN(6,TblMili[[#This Row],[Dryad]]+Races!$F$35)*1.8 +  IF(TblMili[[#This Row],[Dryad]]+Races!$F$35&gt;6,(TblMili[[#This Row],[Dryad]]+Races!$F$35-6)*0.2,0) - Races!$I$19</f>
        <v>2.1599999999999993</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5.8500000000000005</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0</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3.9599999999999991</v>
      </c>
      <c r="CY93" s="158">
        <f ca="1">1.8 * MIN(MAX(TblMili[[#This Row],[Ice Elemental]]+Races!$E$71,Races!$F$71),6)  +  0.45 * MIN(MIN(TblMili[[#This Row],[Ice Elemental]]+Races!$E$71,Races!$F$71),6)  +  0.2 * ( MAX(TblMili[[#This Row],[Ice Elemental]]+Races!$E$71-6,0) + MAX(Races!$F$71-6,0) )  -  Races!$I$71</f>
        <v>0.17999999999999972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45524.499999999782</v>
      </c>
      <c r="AG94" s="182"/>
      <c r="AH94" s="182"/>
      <c r="AI94" s="182"/>
      <c r="AJ94" s="182"/>
      <c r="AK94" s="182"/>
      <c r="AL94" s="182"/>
      <c r="AM94" s="182"/>
      <c r="AN94" s="182"/>
      <c r="AO94" s="449">
        <f ca="1">IF(AND(TblMagic[[#This Row],[Active DnD]]&lt;12,TblMagic[[#This Row],[Active DnD]]&gt;5),OFFSET(TblPop[[#This Row],[Draft Growth]],-1,0)/2,0)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45524.499999999782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1040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1240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3.6399999999999997</v>
      </c>
      <c r="CP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4" s="97">
        <f ca="1">TblMili[[#This Row],[Mystic bonus]]*TblMili[[#This Row],[Unit 3]]+TblMili[[#This Row],[Druid bonus]]*TblMili[[#This Row],[Unit 4]]</f>
        <v>0</v>
      </c>
      <c r="CR94" s="158">
        <f ca="1">MIN(6,TblMili[[#This Row],[Dryad]]+Races!$F$35)*1.8 +  IF(TblMili[[#This Row],[Dryad]]+Races!$F$35&gt;6,(TblMili[[#This Row],[Dryad]]+Races!$F$35-6)*0.2,0) - Races!$I$19</f>
        <v>2.1599999999999993</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5.8500000000000005</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0</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3.9599999999999991</v>
      </c>
      <c r="CY94" s="158">
        <f ca="1">1.8 * MIN(MAX(TblMili[[#This Row],[Ice Elemental]]+Races!$E$71,Races!$F$71),6)  +  0.45 * MIN(MIN(TblMili[[#This Row],[Ice Elemental]]+Races!$E$71,Races!$F$71),6)  +  0.2 * ( MAX(TblMili[[#This Row],[Ice Elemental]]+Races!$E$71-6,0) + MAX(Races!$F$71-6,0) )  -  Races!$I$71</f>
        <v>0.17999999999999972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45524.541666666446</v>
      </c>
      <c r="AG95" s="182"/>
      <c r="AH95" s="182"/>
      <c r="AI95" s="182"/>
      <c r="AJ95" s="182"/>
      <c r="AK95" s="182"/>
      <c r="AL95" s="182"/>
      <c r="AM95" s="182"/>
      <c r="AN95" s="182"/>
      <c r="AO95" s="449">
        <f ca="1">IF(AND(TblMagic[[#This Row],[Active DnD]]&lt;12,TblMagic[[#This Row],[Active DnD]]&gt;5),OFFSET(TblPop[[#This Row],[Draft Growth]],-1,0)/2,0)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45524.541666666446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1040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1240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3.6399999999999997</v>
      </c>
      <c r="CP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5" s="97">
        <f ca="1">TblMili[[#This Row],[Mystic bonus]]*TblMili[[#This Row],[Unit 3]]+TblMili[[#This Row],[Druid bonus]]*TblMili[[#This Row],[Unit 4]]</f>
        <v>0</v>
      </c>
      <c r="CR95" s="158">
        <f ca="1">MIN(6,TblMili[[#This Row],[Dryad]]+Races!$F$35)*1.8 +  IF(TblMili[[#This Row],[Dryad]]+Races!$F$35&gt;6,(TblMili[[#This Row],[Dryad]]+Races!$F$35-6)*0.2,0) - Races!$I$19</f>
        <v>2.1599999999999993</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5.8500000000000005</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0</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3.9599999999999991</v>
      </c>
      <c r="CY95" s="158">
        <f ca="1">1.8 * MIN(MAX(TblMili[[#This Row],[Ice Elemental]]+Races!$E$71,Races!$F$71),6)  +  0.45 * MIN(MIN(TblMili[[#This Row],[Ice Elemental]]+Races!$E$71,Races!$F$71),6)  +  0.2 * ( MAX(TblMili[[#This Row],[Ice Elemental]]+Races!$E$71-6,0) + MAX(Races!$F$71-6,0) )  -  Races!$I$71</f>
        <v>0.17999999999999972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45524.58333333311</v>
      </c>
      <c r="AG96" s="182"/>
      <c r="AH96" s="182"/>
      <c r="AI96" s="182"/>
      <c r="AJ96" s="182"/>
      <c r="AK96" s="182"/>
      <c r="AL96" s="182"/>
      <c r="AM96" s="182"/>
      <c r="AN96" s="182"/>
      <c r="AO96" s="449">
        <f ca="1">IF(AND(TblMagic[[#This Row],[Active DnD]]&lt;12,TblMagic[[#This Row],[Active DnD]]&gt;5),OFFSET(TblPop[[#This Row],[Draft Growth]],-1,0)/2,0)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45524.58333333311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1040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1240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3.6399999999999997</v>
      </c>
      <c r="CP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6" s="97">
        <f ca="1">TblMili[[#This Row],[Mystic bonus]]*TblMili[[#This Row],[Unit 3]]+TblMili[[#This Row],[Druid bonus]]*TblMili[[#This Row],[Unit 4]]</f>
        <v>0</v>
      </c>
      <c r="CR96" s="158">
        <f ca="1">MIN(6,TblMili[[#This Row],[Dryad]]+Races!$F$35)*1.8 +  IF(TblMili[[#This Row],[Dryad]]+Races!$F$35&gt;6,(TblMili[[#This Row],[Dryad]]+Races!$F$35-6)*0.2,0) - Races!$I$19</f>
        <v>2.1599999999999993</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5.8500000000000005</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0</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3.9599999999999991</v>
      </c>
      <c r="CY96" s="158">
        <f ca="1">1.8 * MIN(MAX(TblMili[[#This Row],[Ice Elemental]]+Races!$E$71,Races!$F$71),6)  +  0.45 * MIN(MIN(TblMili[[#This Row],[Ice Elemental]]+Races!$E$71,Races!$F$71),6)  +  0.2 * ( MAX(TblMili[[#This Row],[Ice Elemental]]+Races!$E$71-6,0) + MAX(Races!$F$71-6,0) )  -  Races!$I$71</f>
        <v>0.17999999999999972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45524.624999999774</v>
      </c>
      <c r="AG97" s="182"/>
      <c r="AH97" s="182"/>
      <c r="AI97" s="182"/>
      <c r="AJ97" s="182"/>
      <c r="AK97" s="182"/>
      <c r="AL97" s="182"/>
      <c r="AM97" s="182"/>
      <c r="AN97" s="182"/>
      <c r="AO97" s="449">
        <f ca="1">IF(AND(TblMagic[[#This Row],[Active DnD]]&lt;12,TblMagic[[#This Row],[Active DnD]]&gt;5),OFFSET(TblPop[[#This Row],[Draft Growth]],-1,0)/2,0)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45524.624999999774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1040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1240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3.6399999999999997</v>
      </c>
      <c r="CP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7" s="97">
        <f ca="1">TblMili[[#This Row],[Mystic bonus]]*TblMili[[#This Row],[Unit 3]]+TblMili[[#This Row],[Druid bonus]]*TblMili[[#This Row],[Unit 4]]</f>
        <v>0</v>
      </c>
      <c r="CR97" s="158">
        <f ca="1">MIN(6,TblMili[[#This Row],[Dryad]]+Races!$F$35)*1.8 +  IF(TblMili[[#This Row],[Dryad]]+Races!$F$35&gt;6,(TblMili[[#This Row],[Dryad]]+Races!$F$35-6)*0.2,0) - Races!$I$19</f>
        <v>2.1599999999999993</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5.8500000000000005</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0</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3.9599999999999991</v>
      </c>
      <c r="CY97" s="158">
        <f ca="1">1.8 * MIN(MAX(TblMili[[#This Row],[Ice Elemental]]+Races!$E$71,Races!$F$71),6)  +  0.45 * MIN(MIN(TblMili[[#This Row],[Ice Elemental]]+Races!$E$71,Races!$F$71),6)  +  0.2 * ( MAX(TblMili[[#This Row],[Ice Elemental]]+Races!$E$71-6,0) + MAX(Races!$F$71-6,0) )  -  Races!$I$71</f>
        <v>0.17999999999999972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45524.666666666439</v>
      </c>
      <c r="AG98" s="182"/>
      <c r="AH98" s="182"/>
      <c r="AI98" s="182"/>
      <c r="AJ98" s="182"/>
      <c r="AK98" s="182"/>
      <c r="AL98" s="182"/>
      <c r="AM98" s="182"/>
      <c r="AN98" s="182"/>
      <c r="AO98" s="449">
        <f ca="1">IF(AND(TblMagic[[#This Row],[Active DnD]]&lt;12,TblMagic[[#This Row],[Active DnD]]&gt;5),OFFSET(TblPop[[#This Row],[Draft Growth]],-1,0)/2,0)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45524.666666666439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1040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1240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3.6399999999999997</v>
      </c>
      <c r="CP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8" s="97">
        <f ca="1">TblMili[[#This Row],[Mystic bonus]]*TblMili[[#This Row],[Unit 3]]+TblMili[[#This Row],[Druid bonus]]*TblMili[[#This Row],[Unit 4]]</f>
        <v>0</v>
      </c>
      <c r="CR98" s="158">
        <f ca="1">MIN(6,TblMili[[#This Row],[Dryad]]+Races!$F$35)*1.8 +  IF(TblMili[[#This Row],[Dryad]]+Races!$F$35&gt;6,(TblMili[[#This Row],[Dryad]]+Races!$F$35-6)*0.2,0) - Races!$I$19</f>
        <v>2.1599999999999993</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5.8500000000000005</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0</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3.9599999999999991</v>
      </c>
      <c r="CY98" s="158">
        <f ca="1">1.8 * MIN(MAX(TblMili[[#This Row],[Ice Elemental]]+Races!$E$71,Races!$F$71),6)  +  0.45 * MIN(MIN(TblMili[[#This Row],[Ice Elemental]]+Races!$E$71,Races!$F$71),6)  +  0.2 * ( MAX(TblMili[[#This Row],[Ice Elemental]]+Races!$E$71-6,0) + MAX(Races!$F$71-6,0) )  -  Races!$I$71</f>
        <v>0.17999999999999972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45524.708333333103</v>
      </c>
      <c r="AG99" s="182"/>
      <c r="AH99" s="182"/>
      <c r="AI99" s="182"/>
      <c r="AJ99" s="182"/>
      <c r="AK99" s="182"/>
      <c r="AL99" s="182"/>
      <c r="AM99" s="182"/>
      <c r="AN99" s="182"/>
      <c r="AO99" s="449">
        <f ca="1">IF(AND(TblMagic[[#This Row],[Active DnD]]&lt;12,TblMagic[[#This Row],[Active DnD]]&gt;5),OFFSET(TblPop[[#This Row],[Draft Growth]],-1,0)/2,0)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45524.708333333103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1040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1240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3.6399999999999997</v>
      </c>
      <c r="CP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9" s="97">
        <f ca="1">TblMili[[#This Row],[Mystic bonus]]*TblMili[[#This Row],[Unit 3]]+TblMili[[#This Row],[Druid bonus]]*TblMili[[#This Row],[Unit 4]]</f>
        <v>0</v>
      </c>
      <c r="CR99" s="158">
        <f ca="1">MIN(6,TblMili[[#This Row],[Dryad]]+Races!$F$35)*1.8 +  IF(TblMili[[#This Row],[Dryad]]+Races!$F$35&gt;6,(TblMili[[#This Row],[Dryad]]+Races!$F$35-6)*0.2,0) - Races!$I$19</f>
        <v>2.1599999999999993</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5.8500000000000005</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0</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3.9599999999999991</v>
      </c>
      <c r="CY99" s="158">
        <f ca="1">1.8 * MIN(MAX(TblMili[[#This Row],[Ice Elemental]]+Races!$E$71,Races!$F$71),6)  +  0.45 * MIN(MIN(TblMili[[#This Row],[Ice Elemental]]+Races!$E$71,Races!$F$71),6)  +  0.2 * ( MAX(TblMili[[#This Row],[Ice Elemental]]+Races!$E$71-6,0) + MAX(Races!$F$71-6,0) )  -  Races!$I$71</f>
        <v>0.17999999999999972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45524.749999999767</v>
      </c>
      <c r="AG100" s="182"/>
      <c r="AH100" s="182"/>
      <c r="AI100" s="182"/>
      <c r="AJ100" s="182"/>
      <c r="AK100" s="182"/>
      <c r="AL100" s="182"/>
      <c r="AM100" s="182"/>
      <c r="AN100" s="182"/>
      <c r="AO100" s="449">
        <f ca="1">IF(AND(TblMagic[[#This Row],[Active DnD]]&lt;12,TblMagic[[#This Row],[Active DnD]]&gt;5),OFFSET(TblPop[[#This Row],[Draft Growth]],-1,0)/2,0)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45524.749999999767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1040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1240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3.6399999999999997</v>
      </c>
      <c r="CP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0" s="97">
        <f ca="1">TblMili[[#This Row],[Mystic bonus]]*TblMili[[#This Row],[Unit 3]]+TblMili[[#This Row],[Druid bonus]]*TblMili[[#This Row],[Unit 4]]</f>
        <v>0</v>
      </c>
      <c r="CR100" s="158">
        <f ca="1">MIN(6,TblMili[[#This Row],[Dryad]]+Races!$F$35)*1.8 +  IF(TblMili[[#This Row],[Dryad]]+Races!$F$35&gt;6,(TblMili[[#This Row],[Dryad]]+Races!$F$35-6)*0.2,0) - Races!$I$19</f>
        <v>2.1599999999999993</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5.8500000000000005</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0</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3.9599999999999991</v>
      </c>
      <c r="CY100" s="158">
        <f ca="1">1.8 * MIN(MAX(TblMili[[#This Row],[Ice Elemental]]+Races!$E$71,Races!$F$71),6)  +  0.45 * MIN(MIN(TblMili[[#This Row],[Ice Elemental]]+Races!$E$71,Races!$F$71),6)  +  0.2 * ( MAX(TblMili[[#This Row],[Ice Elemental]]+Races!$E$71-6,0) + MAX(Races!$F$71-6,0) )  -  Races!$I$71</f>
        <v>0.17999999999999972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45524.791666666431</v>
      </c>
      <c r="AG101" s="182"/>
      <c r="AH101" s="182"/>
      <c r="AI101" s="182"/>
      <c r="AJ101" s="182"/>
      <c r="AK101" s="182"/>
      <c r="AL101" s="182"/>
      <c r="AM101" s="182"/>
      <c r="AN101" s="182"/>
      <c r="AO101" s="449">
        <f ca="1">IF(AND(TblMagic[[#This Row],[Active DnD]]&lt;12,TblMagic[[#This Row],[Active DnD]]&gt;5),OFFSET(TblPop[[#This Row],[Draft Growth]],-1,0)/2,0)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45524.791666666431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1040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1240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3.6399999999999997</v>
      </c>
      <c r="CP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1" s="97">
        <f ca="1">TblMili[[#This Row],[Mystic bonus]]*TblMili[[#This Row],[Unit 3]]+TblMili[[#This Row],[Druid bonus]]*TblMili[[#This Row],[Unit 4]]</f>
        <v>0</v>
      </c>
      <c r="CR101" s="158">
        <f ca="1">MIN(6,TblMili[[#This Row],[Dryad]]+Races!$F$35)*1.8 +  IF(TblMili[[#This Row],[Dryad]]+Races!$F$35&gt;6,(TblMili[[#This Row],[Dryad]]+Races!$F$35-6)*0.2,0) - Races!$I$19</f>
        <v>2.1599999999999993</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5.8500000000000005</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0</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3.9599999999999991</v>
      </c>
      <c r="CY101" s="158">
        <f ca="1">1.8 * MIN(MAX(TblMili[[#This Row],[Ice Elemental]]+Races!$E$71,Races!$F$71),6)  +  0.45 * MIN(MIN(TblMili[[#This Row],[Ice Elemental]]+Races!$E$71,Races!$F$71),6)  +  0.2 * ( MAX(TblMili[[#This Row],[Ice Elemental]]+Races!$E$71-6,0) + MAX(Races!$F$71-6,0) )  -  Races!$I$71</f>
        <v>0.17999999999999972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45524.833333333096</v>
      </c>
      <c r="AG102" s="182"/>
      <c r="AH102" s="182"/>
      <c r="AI102" s="182"/>
      <c r="AJ102" s="182"/>
      <c r="AK102" s="182"/>
      <c r="AL102" s="182"/>
      <c r="AM102" s="182"/>
      <c r="AN102" s="182"/>
      <c r="AO102" s="449">
        <f ca="1">IF(AND(TblMagic[[#This Row],[Active DnD]]&lt;12,TblMagic[[#This Row],[Active DnD]]&gt;5),OFFSET(TblPop[[#This Row],[Draft Growth]],-1,0)/2,0)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45524.833333333096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1040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1240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3.6399999999999997</v>
      </c>
      <c r="CP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2" s="97">
        <f ca="1">TblMili[[#This Row],[Mystic bonus]]*TblMili[[#This Row],[Unit 3]]+TblMili[[#This Row],[Druid bonus]]*TblMili[[#This Row],[Unit 4]]</f>
        <v>0</v>
      </c>
      <c r="CR102" s="158">
        <f ca="1">MIN(6,TblMili[[#This Row],[Dryad]]+Races!$F$35)*1.8 +  IF(TblMili[[#This Row],[Dryad]]+Races!$F$35&gt;6,(TblMili[[#This Row],[Dryad]]+Races!$F$35-6)*0.2,0) - Races!$I$19</f>
        <v>2.1599999999999993</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5.8500000000000005</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0</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3.9599999999999991</v>
      </c>
      <c r="CY102" s="158">
        <f ca="1">1.8 * MIN(MAX(TblMili[[#This Row],[Ice Elemental]]+Races!$E$71,Races!$F$71),6)  +  0.45 * MIN(MIN(TblMili[[#This Row],[Ice Elemental]]+Races!$E$71,Races!$F$71),6)  +  0.2 * ( MAX(TblMili[[#This Row],[Ice Elemental]]+Races!$E$71-6,0) + MAX(Races!$F$71-6,0) )  -  Races!$I$71</f>
        <v>0.17999999999999972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45524.87499999976</v>
      </c>
      <c r="AG103" s="182"/>
      <c r="AH103" s="182"/>
      <c r="AI103" s="182"/>
      <c r="AJ103" s="182"/>
      <c r="AK103" s="182"/>
      <c r="AL103" s="182"/>
      <c r="AM103" s="182"/>
      <c r="AN103" s="182"/>
      <c r="AO103" s="449">
        <f ca="1">IF(AND(TblMagic[[#This Row],[Active DnD]]&lt;12,TblMagic[[#This Row],[Active DnD]]&gt;5),OFFSET(TblPop[[#This Row],[Draft Growth]],-1,0)/2,0)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45524.87499999976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1040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1240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3.6399999999999997</v>
      </c>
      <c r="CP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3" s="97">
        <f ca="1">TblMili[[#This Row],[Mystic bonus]]*TblMili[[#This Row],[Unit 3]]+TblMili[[#This Row],[Druid bonus]]*TblMili[[#This Row],[Unit 4]]</f>
        <v>0</v>
      </c>
      <c r="CR103" s="158">
        <f ca="1">MIN(6,TblMili[[#This Row],[Dryad]]+Races!$F$35)*1.8 +  IF(TblMili[[#This Row],[Dryad]]+Races!$F$35&gt;6,(TblMili[[#This Row],[Dryad]]+Races!$F$35-6)*0.2,0) - Races!$I$19</f>
        <v>2.1599999999999993</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5.8500000000000005</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0</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3.9599999999999991</v>
      </c>
      <c r="CY103" s="158">
        <f ca="1">1.8 * MIN(MAX(TblMili[[#This Row],[Ice Elemental]]+Races!$E$71,Races!$F$71),6)  +  0.45 * MIN(MIN(TblMili[[#This Row],[Ice Elemental]]+Races!$E$71,Races!$F$71),6)  +  0.2 * ( MAX(TblMili[[#This Row],[Ice Elemental]]+Races!$E$71-6,0) + MAX(Races!$F$71-6,0) )  -  Races!$I$71</f>
        <v>0.17999999999999972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45524.916666666424</v>
      </c>
      <c r="AG104" s="182"/>
      <c r="AH104" s="182"/>
      <c r="AI104" s="182"/>
      <c r="AJ104" s="182"/>
      <c r="AK104" s="182"/>
      <c r="AL104" s="182"/>
      <c r="AM104" s="182"/>
      <c r="AN104" s="182"/>
      <c r="AO104" s="449">
        <f ca="1">IF(AND(TblMagic[[#This Row],[Active DnD]]&lt;12,TblMagic[[#This Row],[Active DnD]]&gt;5),OFFSET(TblPop[[#This Row],[Draft Growth]],-1,0)/2,0)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45524.916666666424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1040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1240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3.6399999999999997</v>
      </c>
      <c r="CP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4" s="97">
        <f ca="1">TblMili[[#This Row],[Mystic bonus]]*TblMili[[#This Row],[Unit 3]]+TblMili[[#This Row],[Druid bonus]]*TblMili[[#This Row],[Unit 4]]</f>
        <v>0</v>
      </c>
      <c r="CR104" s="158">
        <f ca="1">MIN(6,TblMili[[#This Row],[Dryad]]+Races!$F$35)*1.8 +  IF(TblMili[[#This Row],[Dryad]]+Races!$F$35&gt;6,(TblMili[[#This Row],[Dryad]]+Races!$F$35-6)*0.2,0) - Races!$I$19</f>
        <v>2.1599999999999993</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5.8500000000000005</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0</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3.9599999999999991</v>
      </c>
      <c r="CY104" s="158">
        <f ca="1">1.8 * MIN(MAX(TblMili[[#This Row],[Ice Elemental]]+Races!$E$71,Races!$F$71),6)  +  0.45 * MIN(MIN(TblMili[[#This Row],[Ice Elemental]]+Races!$E$71,Races!$F$71),6)  +  0.2 * ( MAX(TblMili[[#This Row],[Ice Elemental]]+Races!$E$71-6,0) + MAX(Races!$F$71-6,0) )  -  Races!$I$71</f>
        <v>0.17999999999999972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45524.958333333088</v>
      </c>
      <c r="AG105" s="182"/>
      <c r="AH105" s="182"/>
      <c r="AI105" s="182"/>
      <c r="AJ105" s="182"/>
      <c r="AK105" s="182"/>
      <c r="AL105" s="182"/>
      <c r="AM105" s="182"/>
      <c r="AN105" s="182"/>
      <c r="AO105" s="449">
        <f ca="1">IF(AND(TblMagic[[#This Row],[Active DnD]]&lt;12,TblMagic[[#This Row],[Active DnD]]&gt;5),OFFSET(TblPop[[#This Row],[Draft Growth]],-1,0)/2,0)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45524.958333333088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1040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1240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3.6399999999999997</v>
      </c>
      <c r="CP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5" s="97">
        <f ca="1">TblMili[[#This Row],[Mystic bonus]]*TblMili[[#This Row],[Unit 3]]+TblMili[[#This Row],[Druid bonus]]*TblMili[[#This Row],[Unit 4]]</f>
        <v>0</v>
      </c>
      <c r="CR105" s="158">
        <f ca="1">MIN(6,TblMili[[#This Row],[Dryad]]+Races!$F$35)*1.8 +  IF(TblMili[[#This Row],[Dryad]]+Races!$F$35&gt;6,(TblMili[[#This Row],[Dryad]]+Races!$F$35-6)*0.2,0) - Races!$I$19</f>
        <v>2.1599999999999993</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5.8500000000000005</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0</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3.9599999999999991</v>
      </c>
      <c r="CY105" s="158">
        <f ca="1">1.8 * MIN(MAX(TblMili[[#This Row],[Ice Elemental]]+Races!$E$71,Races!$F$71),6)  +  0.45 * MIN(MIN(TblMili[[#This Row],[Ice Elemental]]+Races!$E$71,Races!$F$71),6)  +  0.2 * ( MAX(TblMili[[#This Row],[Ice Elemental]]+Races!$E$71-6,0) + MAX(Races!$F$71-6,0) )  -  Races!$I$71</f>
        <v>0.17999999999999972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45524.999999999753</v>
      </c>
      <c r="AG106" s="182"/>
      <c r="AH106" s="182"/>
      <c r="AI106" s="182"/>
      <c r="AJ106" s="182"/>
      <c r="AK106" s="182"/>
      <c r="AL106" s="182"/>
      <c r="AM106" s="182"/>
      <c r="AN106" s="182"/>
      <c r="AO106" s="449">
        <f ca="1">IF(AND(TblMagic[[#This Row],[Active DnD]]&lt;12,TblMagic[[#This Row],[Active DnD]]&gt;5),OFFSET(TblPop[[#This Row],[Draft Growth]],-1,0)/2,0)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45524.999999999753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1040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1240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3.6399999999999997</v>
      </c>
      <c r="CP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6" s="97">
        <f ca="1">TblMili[[#This Row],[Mystic bonus]]*TblMili[[#This Row],[Unit 3]]+TblMili[[#This Row],[Druid bonus]]*TblMili[[#This Row],[Unit 4]]</f>
        <v>0</v>
      </c>
      <c r="CR106" s="158">
        <f ca="1">MIN(6,TblMili[[#This Row],[Dryad]]+Races!$F$35)*1.8 +  IF(TblMili[[#This Row],[Dryad]]+Races!$F$35&gt;6,(TblMili[[#This Row],[Dryad]]+Races!$F$35-6)*0.2,0) - Races!$I$19</f>
        <v>2.1599999999999993</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5.8500000000000005</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0</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3.9599999999999991</v>
      </c>
      <c r="CY106" s="158">
        <f ca="1">1.8 * MIN(MAX(TblMili[[#This Row],[Ice Elemental]]+Races!$E$71,Races!$F$71),6)  +  0.45 * MIN(MIN(TblMili[[#This Row],[Ice Elemental]]+Races!$E$71,Races!$F$71),6)  +  0.2 * ( MAX(TblMili[[#This Row],[Ice Elemental]]+Races!$E$71-6,0) + MAX(Races!$F$71-6,0) )  -  Races!$I$71</f>
        <v>0.17999999999999972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45525.041666666417</v>
      </c>
      <c r="AG107" s="182"/>
      <c r="AH107" s="182"/>
      <c r="AI107" s="182"/>
      <c r="AJ107" s="182"/>
      <c r="AK107" s="182"/>
      <c r="AL107" s="182"/>
      <c r="AM107" s="182"/>
      <c r="AN107" s="182"/>
      <c r="AO107" s="449">
        <f ca="1">IF(AND(TblMagic[[#This Row],[Active DnD]]&lt;12,TblMagic[[#This Row],[Active DnD]]&gt;5),OFFSET(TblPop[[#This Row],[Draft Growth]],-1,0)/2,0)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45525.041666666417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1040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1240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3.6399999999999997</v>
      </c>
      <c r="CP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7" s="97">
        <f ca="1">TblMili[[#This Row],[Mystic bonus]]*TblMili[[#This Row],[Unit 3]]+TblMili[[#This Row],[Druid bonus]]*TblMili[[#This Row],[Unit 4]]</f>
        <v>0</v>
      </c>
      <c r="CR107" s="158">
        <f ca="1">MIN(6,TblMili[[#This Row],[Dryad]]+Races!$F$35)*1.8 +  IF(TblMili[[#This Row],[Dryad]]+Races!$F$35&gt;6,(TblMili[[#This Row],[Dryad]]+Races!$F$35-6)*0.2,0) - Races!$I$19</f>
        <v>2.1599999999999993</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5.8500000000000005</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0</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3.9599999999999991</v>
      </c>
      <c r="CY107" s="158">
        <f ca="1">1.8 * MIN(MAX(TblMili[[#This Row],[Ice Elemental]]+Races!$E$71,Races!$F$71),6)  +  0.45 * MIN(MIN(TblMili[[#This Row],[Ice Elemental]]+Races!$E$71,Races!$F$71),6)  +  0.2 * ( MAX(TblMili[[#This Row],[Ice Elemental]]+Races!$E$71-6,0) + MAX(Races!$F$71-6,0) )  -  Races!$I$71</f>
        <v>0.17999999999999972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45525.083333333081</v>
      </c>
      <c r="AG108" s="182"/>
      <c r="AH108" s="182"/>
      <c r="AI108" s="182"/>
      <c r="AJ108" s="182"/>
      <c r="AK108" s="182"/>
      <c r="AL108" s="182"/>
      <c r="AM108" s="182"/>
      <c r="AN108" s="182"/>
      <c r="AO108" s="449">
        <f ca="1">IF(AND(TblMagic[[#This Row],[Active DnD]]&lt;12,TblMagic[[#This Row],[Active DnD]]&gt;5),OFFSET(TblPop[[#This Row],[Draft Growth]],-1,0)/2,0)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45525.083333333081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1040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1240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3.6399999999999997</v>
      </c>
      <c r="CP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8" s="97">
        <f ca="1">TblMili[[#This Row],[Mystic bonus]]*TblMili[[#This Row],[Unit 3]]+TblMili[[#This Row],[Druid bonus]]*TblMili[[#This Row],[Unit 4]]</f>
        <v>0</v>
      </c>
      <c r="CR108" s="158">
        <f ca="1">MIN(6,TblMili[[#This Row],[Dryad]]+Races!$F$35)*1.8 +  IF(TblMili[[#This Row],[Dryad]]+Races!$F$35&gt;6,(TblMili[[#This Row],[Dryad]]+Races!$F$35-6)*0.2,0) - Races!$I$19</f>
        <v>2.1599999999999993</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5.8500000000000005</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0</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3.9599999999999991</v>
      </c>
      <c r="CY108" s="158">
        <f ca="1">1.8 * MIN(MAX(TblMili[[#This Row],[Ice Elemental]]+Races!$E$71,Races!$F$71),6)  +  0.45 * MIN(MIN(TblMili[[#This Row],[Ice Elemental]]+Races!$E$71,Races!$F$71),6)  +  0.2 * ( MAX(TblMili[[#This Row],[Ice Elemental]]+Races!$E$71-6,0) + MAX(Races!$F$71-6,0) )  -  Races!$I$71</f>
        <v>0.17999999999999972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45525.124999999745</v>
      </c>
      <c r="AG109" s="182"/>
      <c r="AH109" s="182"/>
      <c r="AI109" s="182"/>
      <c r="AJ109" s="182"/>
      <c r="AK109" s="182"/>
      <c r="AL109" s="182"/>
      <c r="AM109" s="182"/>
      <c r="AN109" s="182"/>
      <c r="AO109" s="449">
        <f ca="1">IF(AND(TblMagic[[#This Row],[Active DnD]]&lt;12,TblMagic[[#This Row],[Active DnD]]&gt;5),OFFSET(TblPop[[#This Row],[Draft Growth]],-1,0)/2,0)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45525.124999999745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1040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1240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3.6399999999999997</v>
      </c>
      <c r="CP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9" s="97">
        <f ca="1">TblMili[[#This Row],[Mystic bonus]]*TblMili[[#This Row],[Unit 3]]+TblMili[[#This Row],[Druid bonus]]*TblMili[[#This Row],[Unit 4]]</f>
        <v>0</v>
      </c>
      <c r="CR109" s="158">
        <f ca="1">MIN(6,TblMili[[#This Row],[Dryad]]+Races!$F$35)*1.8 +  IF(TblMili[[#This Row],[Dryad]]+Races!$F$35&gt;6,(TblMili[[#This Row],[Dryad]]+Races!$F$35-6)*0.2,0) - Races!$I$19</f>
        <v>2.1599999999999993</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5.8500000000000005</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0</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3.9599999999999991</v>
      </c>
      <c r="CY109" s="158">
        <f ca="1">1.8 * MIN(MAX(TblMili[[#This Row],[Ice Elemental]]+Races!$E$71,Races!$F$71),6)  +  0.45 * MIN(MIN(TblMili[[#This Row],[Ice Elemental]]+Races!$E$71,Races!$F$71),6)  +  0.2 * ( MAX(TblMili[[#This Row],[Ice Elemental]]+Races!$E$71-6,0) + MAX(Races!$F$71-6,0) )  -  Races!$I$71</f>
        <v>0.17999999999999972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45525.16666666641</v>
      </c>
      <c r="AG110" s="182"/>
      <c r="AH110" s="182"/>
      <c r="AI110" s="182"/>
      <c r="AJ110" s="182"/>
      <c r="AK110" s="182"/>
      <c r="AL110" s="182"/>
      <c r="AM110" s="182"/>
      <c r="AN110" s="182"/>
      <c r="AO110" s="449">
        <f ca="1">IF(AND(TblMagic[[#This Row],[Active DnD]]&lt;12,TblMagic[[#This Row],[Active DnD]]&gt;5),OFFSET(TblPop[[#This Row],[Draft Growth]],-1,0)/2,0)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45525.16666666641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1040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1240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3.6399999999999997</v>
      </c>
      <c r="CP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0" s="97">
        <f ca="1">TblMili[[#This Row],[Mystic bonus]]*TblMili[[#This Row],[Unit 3]]+TblMili[[#This Row],[Druid bonus]]*TblMili[[#This Row],[Unit 4]]</f>
        <v>0</v>
      </c>
      <c r="CR110" s="158">
        <f ca="1">MIN(6,TblMili[[#This Row],[Dryad]]+Races!$F$35)*1.8 +  IF(TblMili[[#This Row],[Dryad]]+Races!$F$35&gt;6,(TblMili[[#This Row],[Dryad]]+Races!$F$35-6)*0.2,0) - Races!$I$19</f>
        <v>2.1599999999999993</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5.8500000000000005</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0</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3.9599999999999991</v>
      </c>
      <c r="CY110" s="158">
        <f ca="1">1.8 * MIN(MAX(TblMili[[#This Row],[Ice Elemental]]+Races!$E$71,Races!$F$71),6)  +  0.45 * MIN(MIN(TblMili[[#This Row],[Ice Elemental]]+Races!$E$71,Races!$F$71),6)  +  0.2 * ( MAX(TblMili[[#This Row],[Ice Elemental]]+Races!$E$71-6,0) + MAX(Races!$F$71-6,0) )  -  Races!$I$71</f>
        <v>0.17999999999999972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45525.208333333074</v>
      </c>
      <c r="AG111" s="182"/>
      <c r="AH111" s="182"/>
      <c r="AI111" s="182"/>
      <c r="AJ111" s="182"/>
      <c r="AK111" s="182"/>
      <c r="AL111" s="182"/>
      <c r="AM111" s="182"/>
      <c r="AN111" s="182"/>
      <c r="AO111" s="449">
        <f ca="1">IF(AND(TblMagic[[#This Row],[Active DnD]]&lt;12,TblMagic[[#This Row],[Active DnD]]&gt;5),OFFSET(TblPop[[#This Row],[Draft Growth]],-1,0)/2,0)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45525.208333333074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1040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1240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3.6399999999999997</v>
      </c>
      <c r="CP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1" s="97">
        <f ca="1">TblMili[[#This Row],[Mystic bonus]]*TblMili[[#This Row],[Unit 3]]+TblMili[[#This Row],[Druid bonus]]*TblMili[[#This Row],[Unit 4]]</f>
        <v>0</v>
      </c>
      <c r="CR111" s="158">
        <f ca="1">MIN(6,TblMili[[#This Row],[Dryad]]+Races!$F$35)*1.8 +  IF(TblMili[[#This Row],[Dryad]]+Races!$F$35&gt;6,(TblMili[[#This Row],[Dryad]]+Races!$F$35-6)*0.2,0) - Races!$I$19</f>
        <v>2.1599999999999993</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5.8500000000000005</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0</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3.9599999999999991</v>
      </c>
      <c r="CY111" s="158">
        <f ca="1">1.8 * MIN(MAX(TblMili[[#This Row],[Ice Elemental]]+Races!$E$71,Races!$F$71),6)  +  0.45 * MIN(MIN(TblMili[[#This Row],[Ice Elemental]]+Races!$E$71,Races!$F$71),6)  +  0.2 * ( MAX(TblMili[[#This Row],[Ice Elemental]]+Races!$E$71-6,0) + MAX(Races!$F$71-6,0) )  -  Races!$I$71</f>
        <v>0.17999999999999972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45525.249999999738</v>
      </c>
      <c r="AG112" s="182"/>
      <c r="AH112" s="182"/>
      <c r="AI112" s="182"/>
      <c r="AJ112" s="182"/>
      <c r="AK112" s="182"/>
      <c r="AL112" s="182"/>
      <c r="AM112" s="182"/>
      <c r="AN112" s="182"/>
      <c r="AO112" s="449">
        <f ca="1">IF(AND(TblMagic[[#This Row],[Active DnD]]&lt;12,TblMagic[[#This Row],[Active DnD]]&gt;5),OFFSET(TblPop[[#This Row],[Draft Growth]],-1,0)/2,0)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45525.249999999738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1040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1240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3.6399999999999997</v>
      </c>
      <c r="CP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2" s="97">
        <f ca="1">TblMili[[#This Row],[Mystic bonus]]*TblMili[[#This Row],[Unit 3]]+TblMili[[#This Row],[Druid bonus]]*TblMili[[#This Row],[Unit 4]]</f>
        <v>0</v>
      </c>
      <c r="CR112" s="158">
        <f ca="1">MIN(6,TblMili[[#This Row],[Dryad]]+Races!$F$35)*1.8 +  IF(TblMili[[#This Row],[Dryad]]+Races!$F$35&gt;6,(TblMili[[#This Row],[Dryad]]+Races!$F$35-6)*0.2,0) - Races!$I$19</f>
        <v>2.1599999999999993</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5.8500000000000005</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0</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3.9599999999999991</v>
      </c>
      <c r="CY112" s="158">
        <f ca="1">1.8 * MIN(MAX(TblMili[[#This Row],[Ice Elemental]]+Races!$E$71,Races!$F$71),6)  +  0.45 * MIN(MIN(TblMili[[#This Row],[Ice Elemental]]+Races!$E$71,Races!$F$71),6)  +  0.2 * ( MAX(TblMili[[#This Row],[Ice Elemental]]+Races!$E$71-6,0) + MAX(Races!$F$71-6,0) )  -  Races!$I$71</f>
        <v>0.17999999999999972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45525.291666666402</v>
      </c>
      <c r="AG113" s="182"/>
      <c r="AH113" s="182"/>
      <c r="AI113" s="182"/>
      <c r="AJ113" s="182"/>
      <c r="AK113" s="182"/>
      <c r="AL113" s="182"/>
      <c r="AM113" s="182"/>
      <c r="AN113" s="182"/>
      <c r="AO113" s="449">
        <f ca="1">IF(AND(TblMagic[[#This Row],[Active DnD]]&lt;12,TblMagic[[#This Row],[Active DnD]]&gt;5),OFFSET(TblPop[[#This Row],[Draft Growth]],-1,0)/2,0)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45525.291666666402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1040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1240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3.6399999999999997</v>
      </c>
      <c r="CP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3" s="97">
        <f ca="1">TblMili[[#This Row],[Mystic bonus]]*TblMili[[#This Row],[Unit 3]]+TblMili[[#This Row],[Druid bonus]]*TblMili[[#This Row],[Unit 4]]</f>
        <v>0</v>
      </c>
      <c r="CR113" s="158">
        <f ca="1">MIN(6,TblMili[[#This Row],[Dryad]]+Races!$F$35)*1.8 +  IF(TblMili[[#This Row],[Dryad]]+Races!$F$35&gt;6,(TblMili[[#This Row],[Dryad]]+Races!$F$35-6)*0.2,0) - Races!$I$19</f>
        <v>2.1599999999999993</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5.8500000000000005</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0</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3.9599999999999991</v>
      </c>
      <c r="CY113" s="158">
        <f ca="1">1.8 * MIN(MAX(TblMili[[#This Row],[Ice Elemental]]+Races!$E$71,Races!$F$71),6)  +  0.45 * MIN(MIN(TblMili[[#This Row],[Ice Elemental]]+Races!$E$71,Races!$F$71),6)  +  0.2 * ( MAX(TblMili[[#This Row],[Ice Elemental]]+Races!$E$71-6,0) + MAX(Races!$F$71-6,0) )  -  Races!$I$71</f>
        <v>0.17999999999999972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45525.333333333067</v>
      </c>
      <c r="AG114" s="182"/>
      <c r="AH114" s="182"/>
      <c r="AI114" s="182"/>
      <c r="AJ114" s="182"/>
      <c r="AK114" s="182"/>
      <c r="AL114" s="182"/>
      <c r="AM114" s="182"/>
      <c r="AN114" s="182"/>
      <c r="AO114" s="449">
        <f ca="1">IF(AND(TblMagic[[#This Row],[Active DnD]]&lt;12,TblMagic[[#This Row],[Active DnD]]&gt;5),OFFSET(TblPop[[#This Row],[Draft Growth]],-1,0)/2,0)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45525.333333333067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1040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1240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3.6399999999999997</v>
      </c>
      <c r="CP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4" s="97">
        <f ca="1">TblMili[[#This Row],[Mystic bonus]]*TblMili[[#This Row],[Unit 3]]+TblMili[[#This Row],[Druid bonus]]*TblMili[[#This Row],[Unit 4]]</f>
        <v>0</v>
      </c>
      <c r="CR114" s="158">
        <f ca="1">MIN(6,TblMili[[#This Row],[Dryad]]+Races!$F$35)*1.8 +  IF(TblMili[[#This Row],[Dryad]]+Races!$F$35&gt;6,(TblMili[[#This Row],[Dryad]]+Races!$F$35-6)*0.2,0) - Races!$I$19</f>
        <v>2.1599999999999993</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5.8500000000000005</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0</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3.9599999999999991</v>
      </c>
      <c r="CY114" s="158">
        <f ca="1">1.8 * MIN(MAX(TblMili[[#This Row],[Ice Elemental]]+Races!$E$71,Races!$F$71),6)  +  0.45 * MIN(MIN(TblMili[[#This Row],[Ice Elemental]]+Races!$E$71,Races!$F$71),6)  +  0.2 * ( MAX(TblMili[[#This Row],[Ice Elemental]]+Races!$E$71-6,0) + MAX(Races!$F$71-6,0) )  -  Races!$I$71</f>
        <v>0.17999999999999972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45525.374999999731</v>
      </c>
      <c r="AG115" s="182"/>
      <c r="AH115" s="182"/>
      <c r="AI115" s="182"/>
      <c r="AJ115" s="182"/>
      <c r="AK115" s="182"/>
      <c r="AL115" s="182"/>
      <c r="AM115" s="182"/>
      <c r="AN115" s="182"/>
      <c r="AO115" s="449">
        <f ca="1">IF(AND(TblMagic[[#This Row],[Active DnD]]&lt;12,TblMagic[[#This Row],[Active DnD]]&gt;5),OFFSET(TblPop[[#This Row],[Draft Growth]],-1,0)/2,0)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45525.374999999731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1040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1240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3.6399999999999997</v>
      </c>
      <c r="CP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5" s="97">
        <f ca="1">TblMili[[#This Row],[Mystic bonus]]*TblMili[[#This Row],[Unit 3]]+TblMili[[#This Row],[Druid bonus]]*TblMili[[#This Row],[Unit 4]]</f>
        <v>0</v>
      </c>
      <c r="CR115" s="158">
        <f ca="1">MIN(6,TblMili[[#This Row],[Dryad]]+Races!$F$35)*1.8 +  IF(TblMili[[#This Row],[Dryad]]+Races!$F$35&gt;6,(TblMili[[#This Row],[Dryad]]+Races!$F$35-6)*0.2,0) - Races!$I$19</f>
        <v>2.1599999999999993</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5.8500000000000005</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0</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3.9599999999999991</v>
      </c>
      <c r="CY115" s="158">
        <f ca="1">1.8 * MIN(MAX(TblMili[[#This Row],[Ice Elemental]]+Races!$E$71,Races!$F$71),6)  +  0.45 * MIN(MIN(TblMili[[#This Row],[Ice Elemental]]+Races!$E$71,Races!$F$71),6)  +  0.2 * ( MAX(TblMili[[#This Row],[Ice Elemental]]+Races!$E$71-6,0) + MAX(Races!$F$71-6,0) )  -  Races!$I$71</f>
        <v>0.17999999999999972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45525.416666666395</v>
      </c>
      <c r="AG116" s="182"/>
      <c r="AH116" s="182"/>
      <c r="AI116" s="182"/>
      <c r="AJ116" s="182"/>
      <c r="AK116" s="182"/>
      <c r="AL116" s="182"/>
      <c r="AM116" s="182"/>
      <c r="AN116" s="182"/>
      <c r="AO116" s="449">
        <f ca="1">IF(AND(TblMagic[[#This Row],[Active DnD]]&lt;12,TblMagic[[#This Row],[Active DnD]]&gt;5),OFFSET(TblPop[[#This Row],[Draft Growth]],-1,0)/2,0)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45525.416666666395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1040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1240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3.6399999999999997</v>
      </c>
      <c r="CP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6" s="97">
        <f ca="1">TblMili[[#This Row],[Mystic bonus]]*TblMili[[#This Row],[Unit 3]]+TblMili[[#This Row],[Druid bonus]]*TblMili[[#This Row],[Unit 4]]</f>
        <v>0</v>
      </c>
      <c r="CR116" s="158">
        <f ca="1">MIN(6,TblMili[[#This Row],[Dryad]]+Races!$F$35)*1.8 +  IF(TblMili[[#This Row],[Dryad]]+Races!$F$35&gt;6,(TblMili[[#This Row],[Dryad]]+Races!$F$35-6)*0.2,0) - Races!$I$19</f>
        <v>2.1599999999999993</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5.8500000000000005</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0</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3.9599999999999991</v>
      </c>
      <c r="CY116" s="158">
        <f ca="1">1.8 * MIN(MAX(TblMili[[#This Row],[Ice Elemental]]+Races!$E$71,Races!$F$71),6)  +  0.45 * MIN(MIN(TblMili[[#This Row],[Ice Elemental]]+Races!$E$71,Races!$F$71),6)  +  0.2 * ( MAX(TblMili[[#This Row],[Ice Elemental]]+Races!$E$71-6,0) + MAX(Races!$F$71-6,0) )  -  Races!$I$71</f>
        <v>0.17999999999999972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45525.458333333059</v>
      </c>
      <c r="AG117" s="182"/>
      <c r="AH117" s="182"/>
      <c r="AI117" s="182"/>
      <c r="AJ117" s="182"/>
      <c r="AK117" s="182"/>
      <c r="AL117" s="182"/>
      <c r="AM117" s="182"/>
      <c r="AN117" s="182"/>
      <c r="AO117" s="449">
        <f ca="1">IF(AND(TblMagic[[#This Row],[Active DnD]]&lt;12,TblMagic[[#This Row],[Active DnD]]&gt;5),OFFSET(TblPop[[#This Row],[Draft Growth]],-1,0)/2,0)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45525.458333333059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1040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1240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3.6399999999999997</v>
      </c>
      <c r="CP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7" s="97">
        <f ca="1">TblMili[[#This Row],[Mystic bonus]]*TblMili[[#This Row],[Unit 3]]+TblMili[[#This Row],[Druid bonus]]*TblMili[[#This Row],[Unit 4]]</f>
        <v>0</v>
      </c>
      <c r="CR117" s="158">
        <f ca="1">MIN(6,TblMili[[#This Row],[Dryad]]+Races!$F$35)*1.8 +  IF(TblMili[[#This Row],[Dryad]]+Races!$F$35&gt;6,(TblMili[[#This Row],[Dryad]]+Races!$F$35-6)*0.2,0) - Races!$I$19</f>
        <v>2.1599999999999993</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5.8500000000000005</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0</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3.9599999999999991</v>
      </c>
      <c r="CY117" s="158">
        <f ca="1">1.8 * MIN(MAX(TblMili[[#This Row],[Ice Elemental]]+Races!$E$71,Races!$F$71),6)  +  0.45 * MIN(MIN(TblMili[[#This Row],[Ice Elemental]]+Races!$E$71,Races!$F$71),6)  +  0.2 * ( MAX(TblMili[[#This Row],[Ice Elemental]]+Races!$E$71-6,0) + MAX(Races!$F$71-6,0) )  -  Races!$I$71</f>
        <v>0.17999999999999972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45525.499999999724</v>
      </c>
      <c r="AG118" s="182"/>
      <c r="AH118" s="182"/>
      <c r="AI118" s="182"/>
      <c r="AJ118" s="182"/>
      <c r="AK118" s="182"/>
      <c r="AL118" s="182"/>
      <c r="AM118" s="182"/>
      <c r="AN118" s="182"/>
      <c r="AO118" s="449">
        <f ca="1">IF(AND(TblMagic[[#This Row],[Active DnD]]&lt;12,TblMagic[[#This Row],[Active DnD]]&gt;5),OFFSET(TblPop[[#This Row],[Draft Growth]],-1,0)/2,0)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45525.499999999724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1040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1240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3.6399999999999997</v>
      </c>
      <c r="CP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8" s="97">
        <f ca="1">TblMili[[#This Row],[Mystic bonus]]*TblMili[[#This Row],[Unit 3]]+TblMili[[#This Row],[Druid bonus]]*TblMili[[#This Row],[Unit 4]]</f>
        <v>0</v>
      </c>
      <c r="CR118" s="158">
        <f ca="1">MIN(6,TblMili[[#This Row],[Dryad]]+Races!$F$35)*1.8 +  IF(TblMili[[#This Row],[Dryad]]+Races!$F$35&gt;6,(TblMili[[#This Row],[Dryad]]+Races!$F$35-6)*0.2,0) - Races!$I$19</f>
        <v>2.1599999999999993</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5.8500000000000005</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0</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3.9599999999999991</v>
      </c>
      <c r="CY118" s="158">
        <f ca="1">1.8 * MIN(MAX(TblMili[[#This Row],[Ice Elemental]]+Races!$E$71,Races!$F$71),6)  +  0.45 * MIN(MIN(TblMili[[#This Row],[Ice Elemental]]+Races!$E$71,Races!$F$71),6)  +  0.2 * ( MAX(TblMili[[#This Row],[Ice Elemental]]+Races!$E$71-6,0) + MAX(Races!$F$71-6,0) )  -  Races!$I$71</f>
        <v>0.17999999999999972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45525.541666666388</v>
      </c>
      <c r="AG119" s="182"/>
      <c r="AH119" s="182"/>
      <c r="AI119" s="182"/>
      <c r="AJ119" s="182"/>
      <c r="AK119" s="182"/>
      <c r="AL119" s="182"/>
      <c r="AM119" s="182"/>
      <c r="AN119" s="182"/>
      <c r="AO119" s="449">
        <f ca="1">IF(AND(TblMagic[[#This Row],[Active DnD]]&lt;12,TblMagic[[#This Row],[Active DnD]]&gt;5),OFFSET(TblPop[[#This Row],[Draft Growth]],-1,0)/2,0)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45525.541666666388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1040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1240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3.6399999999999997</v>
      </c>
      <c r="CP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9" s="97">
        <f ca="1">TblMili[[#This Row],[Mystic bonus]]*TblMili[[#This Row],[Unit 3]]+TblMili[[#This Row],[Druid bonus]]*TblMili[[#This Row],[Unit 4]]</f>
        <v>0</v>
      </c>
      <c r="CR119" s="158">
        <f ca="1">MIN(6,TblMili[[#This Row],[Dryad]]+Races!$F$35)*1.8 +  IF(TblMili[[#This Row],[Dryad]]+Races!$F$35&gt;6,(TblMili[[#This Row],[Dryad]]+Races!$F$35-6)*0.2,0) - Races!$I$19</f>
        <v>2.1599999999999993</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5.8500000000000005</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0</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3.9599999999999991</v>
      </c>
      <c r="CY119" s="158">
        <f ca="1">1.8 * MIN(MAX(TblMili[[#This Row],[Ice Elemental]]+Races!$E$71,Races!$F$71),6)  +  0.45 * MIN(MIN(TblMili[[#This Row],[Ice Elemental]]+Races!$E$71,Races!$F$71),6)  +  0.2 * ( MAX(TblMili[[#This Row],[Ice Elemental]]+Races!$E$71-6,0) + MAX(Races!$F$71-6,0) )  -  Races!$I$71</f>
        <v>0.17999999999999972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45525.583333333052</v>
      </c>
      <c r="AG120" s="182"/>
      <c r="AH120" s="182"/>
      <c r="AI120" s="182"/>
      <c r="AJ120" s="182"/>
      <c r="AK120" s="182"/>
      <c r="AL120" s="182"/>
      <c r="AM120" s="182"/>
      <c r="AN120" s="182"/>
      <c r="AO120" s="449">
        <f ca="1">IF(AND(TblMagic[[#This Row],[Active DnD]]&lt;12,TblMagic[[#This Row],[Active DnD]]&gt;5),OFFSET(TblPop[[#This Row],[Draft Growth]],-1,0)/2,0)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45525.583333333052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1040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1240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3.6399999999999997</v>
      </c>
      <c r="CP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0" s="97">
        <f ca="1">TblMili[[#This Row],[Mystic bonus]]*TblMili[[#This Row],[Unit 3]]+TblMili[[#This Row],[Druid bonus]]*TblMili[[#This Row],[Unit 4]]</f>
        <v>0</v>
      </c>
      <c r="CR120" s="158">
        <f ca="1">MIN(6,TblMili[[#This Row],[Dryad]]+Races!$F$35)*1.8 +  IF(TblMili[[#This Row],[Dryad]]+Races!$F$35&gt;6,(TblMili[[#This Row],[Dryad]]+Races!$F$35-6)*0.2,0) - Races!$I$19</f>
        <v>2.1599999999999993</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5.8500000000000005</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0</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3.9599999999999991</v>
      </c>
      <c r="CY120" s="158">
        <f ca="1">1.8 * MIN(MAX(TblMili[[#This Row],[Ice Elemental]]+Races!$E$71,Races!$F$71),6)  +  0.45 * MIN(MIN(TblMili[[#This Row],[Ice Elemental]]+Races!$E$71,Races!$F$71),6)  +  0.2 * ( MAX(TblMili[[#This Row],[Ice Elemental]]+Races!$E$71-6,0) + MAX(Races!$F$71-6,0) )  -  Races!$I$71</f>
        <v>0.17999999999999972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45525.624999999716</v>
      </c>
      <c r="AG121" s="182"/>
      <c r="AH121" s="182"/>
      <c r="AI121" s="182"/>
      <c r="AJ121" s="182"/>
      <c r="AK121" s="182"/>
      <c r="AL121" s="182"/>
      <c r="AM121" s="182"/>
      <c r="AN121" s="182"/>
      <c r="AO121" s="449">
        <f ca="1">IF(AND(TblMagic[[#This Row],[Active DnD]]&lt;12,TblMagic[[#This Row],[Active DnD]]&gt;5),OFFSET(TblPop[[#This Row],[Draft Growth]],-1,0)/2,0)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45525.624999999716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1040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1240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3.6399999999999997</v>
      </c>
      <c r="CP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1" s="97">
        <f ca="1">TblMili[[#This Row],[Mystic bonus]]*TblMili[[#This Row],[Unit 3]]+TblMili[[#This Row],[Druid bonus]]*TblMili[[#This Row],[Unit 4]]</f>
        <v>0</v>
      </c>
      <c r="CR121" s="158">
        <f ca="1">MIN(6,TblMili[[#This Row],[Dryad]]+Races!$F$35)*1.8 +  IF(TblMili[[#This Row],[Dryad]]+Races!$F$35&gt;6,(TblMili[[#This Row],[Dryad]]+Races!$F$35-6)*0.2,0) - Races!$I$19</f>
        <v>2.1599999999999993</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5.8500000000000005</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0</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3.9599999999999991</v>
      </c>
      <c r="CY121" s="158">
        <f ca="1">1.8 * MIN(MAX(TblMili[[#This Row],[Ice Elemental]]+Races!$E$71,Races!$F$71),6)  +  0.45 * MIN(MIN(TblMili[[#This Row],[Ice Elemental]]+Races!$E$71,Races!$F$71),6)  +  0.2 * ( MAX(TblMili[[#This Row],[Ice Elemental]]+Races!$E$71-6,0) + MAX(Races!$F$71-6,0) )  -  Races!$I$71</f>
        <v>0.17999999999999972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45525.66666666638</v>
      </c>
      <c r="AG122" s="182"/>
      <c r="AH122" s="182"/>
      <c r="AI122" s="182"/>
      <c r="AJ122" s="182"/>
      <c r="AK122" s="182"/>
      <c r="AL122" s="182"/>
      <c r="AM122" s="182"/>
      <c r="AN122" s="182"/>
      <c r="AO122" s="449">
        <f ca="1">IF(AND(TblMagic[[#This Row],[Active DnD]]&lt;12,TblMagic[[#This Row],[Active DnD]]&gt;5),OFFSET(TblPop[[#This Row],[Draft Growth]],-1,0)/2,0)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45525.66666666638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1040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1240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3.6399999999999997</v>
      </c>
      <c r="CP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2" s="97">
        <f ca="1">TblMili[[#This Row],[Mystic bonus]]*TblMili[[#This Row],[Unit 3]]+TblMili[[#This Row],[Druid bonus]]*TblMili[[#This Row],[Unit 4]]</f>
        <v>0</v>
      </c>
      <c r="CR122" s="158">
        <f ca="1">MIN(6,TblMili[[#This Row],[Dryad]]+Races!$F$35)*1.8 +  IF(TblMili[[#This Row],[Dryad]]+Races!$F$35&gt;6,(TblMili[[#This Row],[Dryad]]+Races!$F$35-6)*0.2,0) - Races!$I$19</f>
        <v>2.1599999999999993</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5.8500000000000005</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0</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3.9599999999999991</v>
      </c>
      <c r="CY122" s="158">
        <f ca="1">1.8 * MIN(MAX(TblMili[[#This Row],[Ice Elemental]]+Races!$E$71,Races!$F$71),6)  +  0.45 * MIN(MIN(TblMili[[#This Row],[Ice Elemental]]+Races!$E$71,Races!$F$71),6)  +  0.2 * ( MAX(TblMili[[#This Row],[Ice Elemental]]+Races!$E$71-6,0) + MAX(Races!$F$71-6,0) )  -  Races!$I$71</f>
        <v>0.17999999999999972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45525.708333333045</v>
      </c>
      <c r="AG123" s="182"/>
      <c r="AH123" s="182"/>
      <c r="AI123" s="182"/>
      <c r="AJ123" s="182"/>
      <c r="AK123" s="182"/>
      <c r="AL123" s="182"/>
      <c r="AM123" s="182"/>
      <c r="AN123" s="182"/>
      <c r="AO123" s="449">
        <f ca="1">IF(AND(TblMagic[[#This Row],[Active DnD]]&lt;12,TblMagic[[#This Row],[Active DnD]]&gt;5),OFFSET(TblPop[[#This Row],[Draft Growth]],-1,0)/2,0)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45525.708333333045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1040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1240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3.6399999999999997</v>
      </c>
      <c r="CP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3" s="97">
        <f ca="1">TblMili[[#This Row],[Mystic bonus]]*TblMili[[#This Row],[Unit 3]]+TblMili[[#This Row],[Druid bonus]]*TblMili[[#This Row],[Unit 4]]</f>
        <v>0</v>
      </c>
      <c r="CR123" s="158">
        <f ca="1">MIN(6,TblMili[[#This Row],[Dryad]]+Races!$F$35)*1.8 +  IF(TblMili[[#This Row],[Dryad]]+Races!$F$35&gt;6,(TblMili[[#This Row],[Dryad]]+Races!$F$35-6)*0.2,0) - Races!$I$19</f>
        <v>2.1599999999999993</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5.8500000000000005</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0</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3.9599999999999991</v>
      </c>
      <c r="CY123" s="158">
        <f ca="1">1.8 * MIN(MAX(TblMili[[#This Row],[Ice Elemental]]+Races!$E$71,Races!$F$71),6)  +  0.45 * MIN(MIN(TblMili[[#This Row],[Ice Elemental]]+Races!$E$71,Races!$F$71),6)  +  0.2 * ( MAX(TblMili[[#This Row],[Ice Elemental]]+Races!$E$71-6,0) + MAX(Races!$F$71-6,0) )  -  Races!$I$71</f>
        <v>0.17999999999999972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45525.749999999709</v>
      </c>
      <c r="AG124" s="182"/>
      <c r="AH124" s="182"/>
      <c r="AI124" s="182"/>
      <c r="AJ124" s="182"/>
      <c r="AK124" s="182"/>
      <c r="AL124" s="182"/>
      <c r="AM124" s="182"/>
      <c r="AN124" s="182"/>
      <c r="AO124" s="449">
        <f ca="1">IF(AND(TblMagic[[#This Row],[Active DnD]]&lt;12,TblMagic[[#This Row],[Active DnD]]&gt;5),OFFSET(TblPop[[#This Row],[Draft Growth]],-1,0)/2,0)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45525.749999999709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1040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1240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3.6399999999999997</v>
      </c>
      <c r="CP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4" s="97">
        <f ca="1">TblMili[[#This Row],[Mystic bonus]]*TblMili[[#This Row],[Unit 3]]+TblMili[[#This Row],[Druid bonus]]*TblMili[[#This Row],[Unit 4]]</f>
        <v>0</v>
      </c>
      <c r="CR124" s="158">
        <f ca="1">MIN(6,TblMili[[#This Row],[Dryad]]+Races!$F$35)*1.8 +  IF(TblMili[[#This Row],[Dryad]]+Races!$F$35&gt;6,(TblMili[[#This Row],[Dryad]]+Races!$F$35-6)*0.2,0) - Races!$I$19</f>
        <v>2.1599999999999993</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5.8500000000000005</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0</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3.9599999999999991</v>
      </c>
      <c r="CY124" s="158">
        <f ca="1">1.8 * MIN(MAX(TblMili[[#This Row],[Ice Elemental]]+Races!$E$71,Races!$F$71),6)  +  0.45 * MIN(MIN(TblMili[[#This Row],[Ice Elemental]]+Races!$E$71,Races!$F$71),6)  +  0.2 * ( MAX(TblMili[[#This Row],[Ice Elemental]]+Races!$E$71-6,0) + MAX(Races!$F$71-6,0) )  -  Races!$I$71</f>
        <v>0.17999999999999972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45525.791666666373</v>
      </c>
      <c r="AG125" s="161"/>
      <c r="AH125" s="182"/>
      <c r="AI125" s="161"/>
      <c r="AJ125" s="182"/>
      <c r="AK125" s="182"/>
      <c r="AL125" s="182"/>
      <c r="AM125" s="182"/>
      <c r="AN125" s="182"/>
      <c r="AO125" s="449">
        <f ca="1">IF(AND(TblMagic[[#This Row],[Active DnD]]&lt;12,TblMagic[[#This Row],[Active DnD]]&gt;5),OFFSET(TblPop[[#This Row],[Draft Growth]],-1,0)/2,0)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45525.791666666373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1040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1240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3.6399999999999997</v>
      </c>
      <c r="CP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5" s="97">
        <f ca="1">TblMili[[#This Row],[Mystic bonus]]*TblMili[[#This Row],[Unit 3]]+TblMili[[#This Row],[Druid bonus]]*TblMili[[#This Row],[Unit 4]]</f>
        <v>0</v>
      </c>
      <c r="CR125" s="158">
        <f ca="1">MIN(6,TblMili[[#This Row],[Dryad]]+Races!$F$35)*1.8 +  IF(TblMili[[#This Row],[Dryad]]+Races!$F$35&gt;6,(TblMili[[#This Row],[Dryad]]+Races!$F$35-6)*0.2,0) - Races!$I$19</f>
        <v>2.1599999999999993</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5.8500000000000005</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0</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3.9599999999999991</v>
      </c>
      <c r="CY125" s="158">
        <f ca="1">1.8 * MIN(MAX(TblMili[[#This Row],[Ice Elemental]]+Races!$E$71,Races!$F$71),6)  +  0.45 * MIN(MIN(TblMili[[#This Row],[Ice Elemental]]+Races!$E$71,Races!$F$71),6)  +  0.2 * ( MAX(TblMili[[#This Row],[Ice Elemental]]+Races!$E$71-6,0) + MAX(Races!$F$71-6,0) )  -  Races!$I$71</f>
        <v>0.17999999999999972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45525.833333333037</v>
      </c>
      <c r="AG126" s="182"/>
      <c r="AH126" s="182"/>
      <c r="AI126" s="182"/>
      <c r="AJ126" s="182"/>
      <c r="AK126" s="182"/>
      <c r="AL126" s="182"/>
      <c r="AM126" s="182"/>
      <c r="AN126" s="182"/>
      <c r="AO126" s="449">
        <f ca="1">IF(AND(TblMagic[[#This Row],[Active DnD]]&lt;12,TblMagic[[#This Row],[Active DnD]]&gt;5),OFFSET(TblPop[[#This Row],[Draft Growth]],-1,0)/2,0)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45525.833333333037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1040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1240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3.6399999999999997</v>
      </c>
      <c r="CP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6" s="97">
        <f ca="1">TblMili[[#This Row],[Mystic bonus]]*TblMili[[#This Row],[Unit 3]]+TblMili[[#This Row],[Druid bonus]]*TblMili[[#This Row],[Unit 4]]</f>
        <v>0</v>
      </c>
      <c r="CR126" s="158">
        <f ca="1">MIN(6,TblMili[[#This Row],[Dryad]]+Races!$F$35)*1.8 +  IF(TblMili[[#This Row],[Dryad]]+Races!$F$35&gt;6,(TblMili[[#This Row],[Dryad]]+Races!$F$35-6)*0.2,0) - Races!$I$19</f>
        <v>2.1599999999999993</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5.8500000000000005</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0</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3.9599999999999991</v>
      </c>
      <c r="CY126" s="158">
        <f ca="1">1.8 * MIN(MAX(TblMili[[#This Row],[Ice Elemental]]+Races!$E$71,Races!$F$71),6)  +  0.45 * MIN(MIN(TblMili[[#This Row],[Ice Elemental]]+Races!$E$71,Races!$F$71),6)  +  0.2 * ( MAX(TblMili[[#This Row],[Ice Elemental]]+Races!$E$71-6,0) + MAX(Races!$F$71-6,0) )  -  Races!$I$71</f>
        <v>0.17999999999999972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45525.874999999702</v>
      </c>
      <c r="AG127" s="182"/>
      <c r="AH127" s="182"/>
      <c r="AI127" s="182"/>
      <c r="AJ127" s="182"/>
      <c r="AK127" s="182"/>
      <c r="AL127" s="182"/>
      <c r="AM127" s="182"/>
      <c r="AN127" s="182"/>
      <c r="AO127" s="449">
        <f ca="1">IF(AND(TblMagic[[#This Row],[Active DnD]]&lt;12,TblMagic[[#This Row],[Active DnD]]&gt;5),OFFSET(TblPop[[#This Row],[Draft Growth]],-1,0)/2,0)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45525.874999999702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1040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1240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3.6399999999999997</v>
      </c>
      <c r="CP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7" s="97">
        <f ca="1">TblMili[[#This Row],[Mystic bonus]]*TblMili[[#This Row],[Unit 3]]+TblMili[[#This Row],[Druid bonus]]*TblMili[[#This Row],[Unit 4]]</f>
        <v>0</v>
      </c>
      <c r="CR127" s="158">
        <f ca="1">MIN(6,TblMili[[#This Row],[Dryad]]+Races!$F$35)*1.8 +  IF(TblMili[[#This Row],[Dryad]]+Races!$F$35&gt;6,(TblMili[[#This Row],[Dryad]]+Races!$F$35-6)*0.2,0) - Races!$I$19</f>
        <v>2.1599999999999993</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5.8500000000000005</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0</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3.9599999999999991</v>
      </c>
      <c r="CY127" s="158">
        <f ca="1">1.8 * MIN(MAX(TblMili[[#This Row],[Ice Elemental]]+Races!$E$71,Races!$F$71),6)  +  0.45 * MIN(MIN(TblMili[[#This Row],[Ice Elemental]]+Races!$E$71,Races!$F$71),6)  +  0.2 * ( MAX(TblMili[[#This Row],[Ice Elemental]]+Races!$E$71-6,0) + MAX(Races!$F$71-6,0) )  -  Races!$I$71</f>
        <v>0.17999999999999972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45525.916666666366</v>
      </c>
      <c r="AG128" s="182"/>
      <c r="AH128" s="182"/>
      <c r="AI128" s="182"/>
      <c r="AJ128" s="182"/>
      <c r="AK128" s="182"/>
      <c r="AL128" s="182"/>
      <c r="AM128" s="182"/>
      <c r="AN128" s="182"/>
      <c r="AO128" s="449">
        <f ca="1">IF(AND(TblMagic[[#This Row],[Active DnD]]&lt;12,TblMagic[[#This Row],[Active DnD]]&gt;5),OFFSET(TblPop[[#This Row],[Draft Growth]],-1,0)/2,0)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45525.916666666366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1040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1240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3.6399999999999997</v>
      </c>
      <c r="CP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8" s="97">
        <f ca="1">TblMili[[#This Row],[Mystic bonus]]*TblMili[[#This Row],[Unit 3]]+TblMili[[#This Row],[Druid bonus]]*TblMili[[#This Row],[Unit 4]]</f>
        <v>0</v>
      </c>
      <c r="CR128" s="158">
        <f ca="1">MIN(6,TblMili[[#This Row],[Dryad]]+Races!$F$35)*1.8 +  IF(TblMili[[#This Row],[Dryad]]+Races!$F$35&gt;6,(TblMili[[#This Row],[Dryad]]+Races!$F$35-6)*0.2,0) - Races!$I$19</f>
        <v>2.1599999999999993</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5.8500000000000005</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0</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3.9599999999999991</v>
      </c>
      <c r="CY128" s="158">
        <f ca="1">1.8 * MIN(MAX(TblMili[[#This Row],[Ice Elemental]]+Races!$E$71,Races!$F$71),6)  +  0.45 * MIN(MIN(TblMili[[#This Row],[Ice Elemental]]+Races!$E$71,Races!$F$71),6)  +  0.2 * ( MAX(TblMili[[#This Row],[Ice Elemental]]+Races!$E$71-6,0) + MAX(Races!$F$71-6,0) )  -  Races!$I$71</f>
        <v>0.17999999999999972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45525.95833333303</v>
      </c>
      <c r="AG129" s="182"/>
      <c r="AH129" s="182"/>
      <c r="AI129" s="182"/>
      <c r="AJ129" s="182"/>
      <c r="AK129" s="182"/>
      <c r="AL129" s="182"/>
      <c r="AM129" s="182"/>
      <c r="AN129" s="182"/>
      <c r="AO129" s="449">
        <f ca="1">IF(AND(TblMagic[[#This Row],[Active DnD]]&lt;12,TblMagic[[#This Row],[Active DnD]]&gt;5),OFFSET(TblPop[[#This Row],[Draft Growth]],-1,0)/2,0)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45525.95833333303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1040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1240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3.6399999999999997</v>
      </c>
      <c r="CP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9" s="97">
        <f ca="1">TblMili[[#This Row],[Mystic bonus]]*TblMili[[#This Row],[Unit 3]]+TblMili[[#This Row],[Druid bonus]]*TblMili[[#This Row],[Unit 4]]</f>
        <v>0</v>
      </c>
      <c r="CR129" s="158">
        <f ca="1">MIN(6,TblMili[[#This Row],[Dryad]]+Races!$F$35)*1.8 +  IF(TblMili[[#This Row],[Dryad]]+Races!$F$35&gt;6,(TblMili[[#This Row],[Dryad]]+Races!$F$35-6)*0.2,0) - Races!$I$19</f>
        <v>2.1599999999999993</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5.8500000000000005</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0</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3.9599999999999991</v>
      </c>
      <c r="CY129" s="158">
        <f ca="1">1.8 * MIN(MAX(TblMili[[#This Row],[Ice Elemental]]+Races!$E$71,Races!$F$71),6)  +  0.45 * MIN(MIN(TblMili[[#This Row],[Ice Elemental]]+Races!$E$71,Races!$F$71),6)  +  0.2 * ( MAX(TblMili[[#This Row],[Ice Elemental]]+Races!$E$71-6,0) + MAX(Races!$F$71-6,0) )  -  Races!$I$71</f>
        <v>0.17999999999999972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45525.999999999694</v>
      </c>
      <c r="AG130" s="182"/>
      <c r="AH130" s="182"/>
      <c r="AI130" s="182"/>
      <c r="AJ130" s="182"/>
      <c r="AK130" s="182"/>
      <c r="AL130" s="182"/>
      <c r="AM130" s="182"/>
      <c r="AN130" s="182"/>
      <c r="AO130" s="449">
        <f ca="1">IF(AND(TblMagic[[#This Row],[Active DnD]]&lt;12,TblMagic[[#This Row],[Active DnD]]&gt;5),OFFSET(TblPop[[#This Row],[Draft Growth]],-1,0)/2,0)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45525.999999999694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1040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1240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3.6399999999999997</v>
      </c>
      <c r="CP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0" s="97">
        <f ca="1">TblMili[[#This Row],[Mystic bonus]]*TblMili[[#This Row],[Unit 3]]+TblMili[[#This Row],[Druid bonus]]*TblMili[[#This Row],[Unit 4]]</f>
        <v>0</v>
      </c>
      <c r="CR130" s="158">
        <f ca="1">MIN(6,TblMili[[#This Row],[Dryad]]+Races!$F$35)*1.8 +  IF(TblMili[[#This Row],[Dryad]]+Races!$F$35&gt;6,(TblMili[[#This Row],[Dryad]]+Races!$F$35-6)*0.2,0) - Races!$I$19</f>
        <v>2.1599999999999993</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5.8500000000000005</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0</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3.9599999999999991</v>
      </c>
      <c r="CY130" s="158">
        <f ca="1">1.8 * MIN(MAX(TblMili[[#This Row],[Ice Elemental]]+Races!$E$71,Races!$F$71),6)  +  0.45 * MIN(MIN(TblMili[[#This Row],[Ice Elemental]]+Races!$E$71,Races!$F$71),6)  +  0.2 * ( MAX(TblMili[[#This Row],[Ice Elemental]]+Races!$E$71-6,0) + MAX(Races!$F$71-6,0) )  -  Races!$I$71</f>
        <v>0.17999999999999972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45526.041666666359</v>
      </c>
      <c r="AG131" s="182"/>
      <c r="AH131" s="182"/>
      <c r="AI131" s="182"/>
      <c r="AJ131" s="182"/>
      <c r="AK131" s="182"/>
      <c r="AL131" s="182"/>
      <c r="AM131" s="182"/>
      <c r="AN131" s="182"/>
      <c r="AO131" s="449">
        <f ca="1">IF(AND(TblMagic[[#This Row],[Active DnD]]&lt;12,TblMagic[[#This Row],[Active DnD]]&gt;5),OFFSET(TblPop[[#This Row],[Draft Growth]],-1,0)/2,0)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45526.041666666359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1040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1240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3.6399999999999997</v>
      </c>
      <c r="CP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1" s="97">
        <f ca="1">TblMili[[#This Row],[Mystic bonus]]*TblMili[[#This Row],[Unit 3]]+TblMili[[#This Row],[Druid bonus]]*TblMili[[#This Row],[Unit 4]]</f>
        <v>0</v>
      </c>
      <c r="CR131" s="158">
        <f ca="1">MIN(6,TblMili[[#This Row],[Dryad]]+Races!$F$35)*1.8 +  IF(TblMili[[#This Row],[Dryad]]+Races!$F$35&gt;6,(TblMili[[#This Row],[Dryad]]+Races!$F$35-6)*0.2,0) - Races!$I$19</f>
        <v>2.1599999999999993</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5.8500000000000005</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0</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3.9599999999999991</v>
      </c>
      <c r="CY131" s="158">
        <f ca="1">1.8 * MIN(MAX(TblMili[[#This Row],[Ice Elemental]]+Races!$E$71,Races!$F$71),6)  +  0.45 * MIN(MIN(TblMili[[#This Row],[Ice Elemental]]+Races!$E$71,Races!$F$71),6)  +  0.2 * ( MAX(TblMili[[#This Row],[Ice Elemental]]+Races!$E$71-6,0) + MAX(Races!$F$71-6,0) )  -  Races!$I$71</f>
        <v>0.17999999999999972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45526.083333333023</v>
      </c>
      <c r="AG132" s="182"/>
      <c r="AH132" s="182"/>
      <c r="AI132" s="182"/>
      <c r="AJ132" s="182"/>
      <c r="AK132" s="182"/>
      <c r="AL132" s="182"/>
      <c r="AM132" s="182"/>
      <c r="AN132" s="182"/>
      <c r="AO132" s="449">
        <f ca="1">IF(AND(TblMagic[[#This Row],[Active DnD]]&lt;12,TblMagic[[#This Row],[Active DnD]]&gt;5),OFFSET(TblPop[[#This Row],[Draft Growth]],-1,0)/2,0)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45526.083333333023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1040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1240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3.6399999999999997</v>
      </c>
      <c r="CP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2" s="97">
        <f ca="1">TblMili[[#This Row],[Mystic bonus]]*TblMili[[#This Row],[Unit 3]]+TblMili[[#This Row],[Druid bonus]]*TblMili[[#This Row],[Unit 4]]</f>
        <v>0</v>
      </c>
      <c r="CR132" s="158">
        <f ca="1">MIN(6,TblMili[[#This Row],[Dryad]]+Races!$F$35)*1.8 +  IF(TblMili[[#This Row],[Dryad]]+Races!$F$35&gt;6,(TblMili[[#This Row],[Dryad]]+Races!$F$35-6)*0.2,0) - Races!$I$19</f>
        <v>2.1599999999999993</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5.8500000000000005</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0</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3.9599999999999991</v>
      </c>
      <c r="CY132" s="158">
        <f ca="1">1.8 * MIN(MAX(TblMili[[#This Row],[Ice Elemental]]+Races!$E$71,Races!$F$71),6)  +  0.45 * MIN(MIN(TblMili[[#This Row],[Ice Elemental]]+Races!$E$71,Races!$F$71),6)  +  0.2 * ( MAX(TblMili[[#This Row],[Ice Elemental]]+Races!$E$71-6,0) + MAX(Races!$F$71-6,0) )  -  Races!$I$71</f>
        <v>0.17999999999999972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45526.124999999687</v>
      </c>
      <c r="AG133" s="182"/>
      <c r="AH133" s="182"/>
      <c r="AI133" s="182"/>
      <c r="AJ133" s="182"/>
      <c r="AK133" s="182"/>
      <c r="AL133" s="182"/>
      <c r="AM133" s="182"/>
      <c r="AN133" s="182"/>
      <c r="AO133" s="449">
        <f ca="1">IF(AND(TblMagic[[#This Row],[Active DnD]]&lt;12,TblMagic[[#This Row],[Active DnD]]&gt;5),OFFSET(TblPop[[#This Row],[Draft Growth]],-1,0)/2,0)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45526.124999999687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1040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1240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3.6399999999999997</v>
      </c>
      <c r="CP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3" s="97">
        <f ca="1">TblMili[[#This Row],[Mystic bonus]]*TblMili[[#This Row],[Unit 3]]+TblMili[[#This Row],[Druid bonus]]*TblMili[[#This Row],[Unit 4]]</f>
        <v>0</v>
      </c>
      <c r="CR133" s="158">
        <f ca="1">MIN(6,TblMili[[#This Row],[Dryad]]+Races!$F$35)*1.8 +  IF(TblMili[[#This Row],[Dryad]]+Races!$F$35&gt;6,(TblMili[[#This Row],[Dryad]]+Races!$F$35-6)*0.2,0) - Races!$I$19</f>
        <v>2.1599999999999993</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5.8500000000000005</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0</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3.9599999999999991</v>
      </c>
      <c r="CY133" s="158">
        <f ca="1">1.8 * MIN(MAX(TblMili[[#This Row],[Ice Elemental]]+Races!$E$71,Races!$F$71),6)  +  0.45 * MIN(MIN(TblMili[[#This Row],[Ice Elemental]]+Races!$E$71,Races!$F$71),6)  +  0.2 * ( MAX(TblMili[[#This Row],[Ice Elemental]]+Races!$E$71-6,0) + MAX(Races!$F$71-6,0) )  -  Races!$I$71</f>
        <v>0.17999999999999972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45526.166666666351</v>
      </c>
      <c r="AG134" s="182"/>
      <c r="AH134" s="182"/>
      <c r="AI134" s="182"/>
      <c r="AJ134" s="182"/>
      <c r="AK134" s="182"/>
      <c r="AL134" s="182"/>
      <c r="AM134" s="182"/>
      <c r="AN134" s="182"/>
      <c r="AO134" s="449">
        <f ca="1">IF(AND(TblMagic[[#This Row],[Active DnD]]&lt;12,TblMagic[[#This Row],[Active DnD]]&gt;5),OFFSET(TblPop[[#This Row],[Draft Growth]],-1,0)/2,0)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45526.166666666351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1040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1240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3.6399999999999997</v>
      </c>
      <c r="CP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4" s="97">
        <f ca="1">TblMili[[#This Row],[Mystic bonus]]*TblMili[[#This Row],[Unit 3]]+TblMili[[#This Row],[Druid bonus]]*TblMili[[#This Row],[Unit 4]]</f>
        <v>0</v>
      </c>
      <c r="CR134" s="158">
        <f ca="1">MIN(6,TblMili[[#This Row],[Dryad]]+Races!$F$35)*1.8 +  IF(TblMili[[#This Row],[Dryad]]+Races!$F$35&gt;6,(TblMili[[#This Row],[Dryad]]+Races!$F$35-6)*0.2,0) - Races!$I$19</f>
        <v>2.1599999999999993</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5.8500000000000005</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0</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3.9599999999999991</v>
      </c>
      <c r="CY134" s="158">
        <f ca="1">1.8 * MIN(MAX(TblMili[[#This Row],[Ice Elemental]]+Races!$E$71,Races!$F$71),6)  +  0.45 * MIN(MIN(TblMili[[#This Row],[Ice Elemental]]+Races!$E$71,Races!$F$71),6)  +  0.2 * ( MAX(TblMili[[#This Row],[Ice Elemental]]+Races!$E$71-6,0) + MAX(Races!$F$71-6,0) )  -  Races!$I$71</f>
        <v>0.17999999999999972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45526.208333333016</v>
      </c>
      <c r="AG135" s="182"/>
      <c r="AH135" s="182"/>
      <c r="AI135" s="182"/>
      <c r="AJ135" s="182"/>
      <c r="AK135" s="182"/>
      <c r="AL135" s="182"/>
      <c r="AM135" s="182"/>
      <c r="AN135" s="182"/>
      <c r="AO135" s="449">
        <f ca="1">IF(AND(TblMagic[[#This Row],[Active DnD]]&lt;12,TblMagic[[#This Row],[Active DnD]]&gt;5),OFFSET(TblPop[[#This Row],[Draft Growth]],-1,0)/2,0)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45526.208333333016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1040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1240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3.6399999999999997</v>
      </c>
      <c r="CP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5" s="97">
        <f ca="1">TblMili[[#This Row],[Mystic bonus]]*TblMili[[#This Row],[Unit 3]]+TblMili[[#This Row],[Druid bonus]]*TblMili[[#This Row],[Unit 4]]</f>
        <v>0</v>
      </c>
      <c r="CR135" s="158">
        <f ca="1">MIN(6,TblMili[[#This Row],[Dryad]]+Races!$F$35)*1.8 +  IF(TblMili[[#This Row],[Dryad]]+Races!$F$35&gt;6,(TblMili[[#This Row],[Dryad]]+Races!$F$35-6)*0.2,0) - Races!$I$19</f>
        <v>2.1599999999999993</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5.8500000000000005</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0</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3.9599999999999991</v>
      </c>
      <c r="CY135" s="158">
        <f ca="1">1.8 * MIN(MAX(TblMili[[#This Row],[Ice Elemental]]+Races!$E$71,Races!$F$71),6)  +  0.45 * MIN(MIN(TblMili[[#This Row],[Ice Elemental]]+Races!$E$71,Races!$F$71),6)  +  0.2 * ( MAX(TblMili[[#This Row],[Ice Elemental]]+Races!$E$71-6,0) + MAX(Races!$F$71-6,0) )  -  Races!$I$71</f>
        <v>0.17999999999999972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45526.24999999968</v>
      </c>
      <c r="AG136" s="182"/>
      <c r="AH136" s="161"/>
      <c r="AI136" s="182"/>
      <c r="AJ136" s="161"/>
      <c r="AK136" s="161"/>
      <c r="AL136" s="161"/>
      <c r="AM136" s="161"/>
      <c r="AN136" s="182"/>
      <c r="AO136" s="449">
        <f ca="1">IF(AND(TblMagic[[#This Row],[Active DnD]]&lt;12,TblMagic[[#This Row],[Active DnD]]&gt;5),OFFSET(TblPop[[#This Row],[Draft Growth]],-1,0)/2,0)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45526.24999999968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1040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1240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3.6399999999999997</v>
      </c>
      <c r="CP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6" s="97">
        <f ca="1">TblMili[[#This Row],[Mystic bonus]]*TblMili[[#This Row],[Unit 3]]+TblMili[[#This Row],[Druid bonus]]*TblMili[[#This Row],[Unit 4]]</f>
        <v>0</v>
      </c>
      <c r="CR136" s="158">
        <f ca="1">MIN(6,TblMili[[#This Row],[Dryad]]+Races!$F$35)*1.8 +  IF(TblMili[[#This Row],[Dryad]]+Races!$F$35&gt;6,(TblMili[[#This Row],[Dryad]]+Races!$F$35-6)*0.2,0) - Races!$I$19</f>
        <v>2.1599999999999993</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5.8500000000000005</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0</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3.9599999999999991</v>
      </c>
      <c r="CY136" s="158">
        <f ca="1">1.8 * MIN(MAX(TblMili[[#This Row],[Ice Elemental]]+Races!$E$71,Races!$F$71),6)  +  0.45 * MIN(MIN(TblMili[[#This Row],[Ice Elemental]]+Races!$E$71,Races!$F$71),6)  +  0.2 * ( MAX(TblMili[[#This Row],[Ice Elemental]]+Races!$E$71-6,0) + MAX(Races!$F$71-6,0) )  -  Races!$I$71</f>
        <v>0.17999999999999972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G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G136">
    <cfRule type="expression" dxfId="384" priority="39">
      <formula>ROUND(($A3-1)/12,0)=INT($A3-1)/12</formula>
    </cfRule>
  </conditionalFormatting>
  <conditionalFormatting sqref="A3:XFD3 A1:AO2 AQ1:AV2 AX1:BU2 BW1:CM1 BY2:CN2 CX2:XFD2 CO1:DD1 DF1:XFD1">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1077</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1116</v>
      </c>
      <c r="O3" s="138" t="s">
        <v>1078</v>
      </c>
      <c r="P3" s="138" t="s">
        <v>298</v>
      </c>
      <c r="Q3" s="138" t="s">
        <v>335</v>
      </c>
      <c r="R3" s="138" t="s">
        <v>1079</v>
      </c>
      <c r="S3" s="138" t="s">
        <v>341</v>
      </c>
      <c r="T3" s="138" t="s">
        <v>425</v>
      </c>
      <c r="U3" s="138" t="s">
        <v>1072</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1117</v>
      </c>
      <c r="AI3" s="138" t="s">
        <v>923</v>
      </c>
      <c r="AJ3" s="138" t="s">
        <v>927</v>
      </c>
      <c r="AK3" s="138" t="s">
        <v>928</v>
      </c>
      <c r="AL3" s="138" t="s">
        <v>1088</v>
      </c>
      <c r="AM3" s="138" t="s">
        <v>929</v>
      </c>
      <c r="AN3" s="138" t="s">
        <v>924</v>
      </c>
      <c r="AO3" s="439" t="s">
        <v>1073</v>
      </c>
    </row>
    <row r="4" spans="1:41" x14ac:dyDescent="0.2">
      <c r="A4" s="140">
        <f>TblRezone[[#This Row],[Hour]]</f>
        <v>1</v>
      </c>
      <c r="B4" s="157">
        <f ca="1">TblConstr[[#This Row],[Land]]</f>
        <v>250</v>
      </c>
      <c r="C4" s="97">
        <f ca="1">TblProd[[#This Row],[Mana]]</f>
        <v>0</v>
      </c>
      <c r="D4" s="424">
        <f>1-TblMagic[[#This Row],[Wiz str cost]]</f>
        <v>1</v>
      </c>
      <c r="E4" s="162">
        <f>Imps!L4</f>
        <v>45520.75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45520.791666666664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45520.833333333328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45520.874999999993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45520.916666666657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45520.958333333321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45520.999999999985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45521.04166666665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45521.083333333314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45521.124999999978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45521.166666666642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45521.208333333307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45521.249999999971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45521.291666666635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45521.333333333299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45521.374999999964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45521.416666666628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45521.458333333292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45521.499999999956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45521.541666666621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45521.583333333285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45521.624999999949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45521.666666666613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45521.708333333278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45521.749999999942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45521.791666666606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45521.83333333327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45521.874999999935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45521.916666666599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45521.958333333263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45521.999999999927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45522.041666666591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45522.083333333256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45522.12499999992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45522.166666666584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45522.208333333248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45522.249999999913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45522.291666666577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45522.333333333241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45522.374999999905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45522.41666666657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45522.458333333234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45522.499999999898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45522.541666666562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45522.583333333227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45522.624999999891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45522.666666666555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45522.708333333219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45522.749999999884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45522.791666666548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45522.833333333212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45522.874999999876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45522.916666666541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45522.958333333205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45522.999999999869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45523.041666666533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45523.083333333198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45523.124999999862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45523.166666666526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45523.20833333319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45523.249999999854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45523.291666666519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45523.333333333183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45523.374999999847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45523.416666666511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45523.458333333176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45523.49999999984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45523.541666666504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45523.583333333168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45523.624999999833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45523.666666666497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45523.708333333161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45523.749999999825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45523.79166666649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45523.833333333154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45523.874999999818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45523.916666666482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45523.958333333147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45523.999999999811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45524.041666666475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45524.083333333139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45524.124999999804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45524.166666666468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45524.208333333132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45524.249999999796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45524.291666666461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45524.333333333125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45524.374999999789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45524.416666666453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45524.458333333117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45524.499999999782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45524.541666666446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45524.58333333311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45524.624999999774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45524.666666666439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45524.708333333103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45524.749999999767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45524.791666666431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45524.833333333096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45524.87499999976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45524.916666666424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45524.958333333088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45524.999999999753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45525.041666666417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45525.083333333081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45525.124999999745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45525.16666666641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45525.208333333074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45525.249999999738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45525.291666666402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45525.333333333067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45525.374999999731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45525.416666666395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45525.458333333059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45525.499999999724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45525.541666666388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45525.583333333052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45525.624999999716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45525.66666666638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45525.708333333045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45525.749999999709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45525.791666666373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45525.833333333037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45525.874999999702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45525.916666666366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45525.95833333303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45525.999999999694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45526.041666666359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45526.083333333023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45526.124999999687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45526.166666666351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45526.208333333016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45526.24999999968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2"/>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1098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1097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1099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1124</v>
      </c>
      <c r="I34" s="296" t="s">
        <v>1125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1109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1110</v>
      </c>
      <c r="AB2" s="289" t="s">
        <v>213</v>
      </c>
      <c r="AC2" s="289" t="s">
        <v>214</v>
      </c>
      <c r="AD2" s="289" t="s">
        <v>527</v>
      </c>
      <c r="AF2" s="289" t="s">
        <v>209</v>
      </c>
      <c r="AG2" s="289" t="s">
        <v>211</v>
      </c>
      <c r="AH2" s="289" t="s">
        <v>1110</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1110</v>
      </c>
      <c r="AB3" s="138" t="s">
        <v>213</v>
      </c>
      <c r="AC3" s="138" t="s">
        <v>214</v>
      </c>
      <c r="AD3" s="138" t="s">
        <v>527</v>
      </c>
      <c r="AE3" s="138" t="s">
        <v>786</v>
      </c>
      <c r="AF3" s="138" t="s">
        <v>1032</v>
      </c>
      <c r="AG3" s="138" t="s">
        <v>932</v>
      </c>
      <c r="AH3" s="138" t="s">
        <v>1111</v>
      </c>
      <c r="AI3" s="138" t="s">
        <v>933</v>
      </c>
      <c r="AJ3" s="138" t="s">
        <v>934</v>
      </c>
      <c r="AK3" s="138" t="s">
        <v>1112</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45520.75</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45520.75</v>
      </c>
      <c r="BZ4" s="313">
        <f>Overview!B15</f>
        <v>45521</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45520.791666666664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45520.791666666664</v>
      </c>
      <c r="BZ5" s="317">
        <f ca="1">OFFSET(TblImps[[#This Row],[Servertime]],-1,0)+1/24</f>
        <v>45521.041666666664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45520.833333333328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45520.833333333328</v>
      </c>
      <c r="BZ6" s="317">
        <f ca="1">OFFSET(TblImps[[#This Row],[Servertime]],-1,0)+1/24</f>
        <v>45521.083333333328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45520.874999999993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45520.874999999993</v>
      </c>
      <c r="BZ7" s="317">
        <f ca="1">OFFSET(TblImps[[#This Row],[Servertime]],-1,0)+1/24</f>
        <v>45521.124999999993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45520.916666666657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45520.916666666657</v>
      </c>
      <c r="BZ8" s="317">
        <f ca="1">OFFSET(TblImps[[#This Row],[Servertime]],-1,0)+1/24</f>
        <v>45521.166666666657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45520.958333333321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45520.958333333321</v>
      </c>
      <c r="BZ9" s="317">
        <f ca="1">OFFSET(TblImps[[#This Row],[Servertime]],-1,0)+1/24</f>
        <v>45521.208333333321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45520.999999999985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45520.999999999985</v>
      </c>
      <c r="BZ10" s="317">
        <f ca="1">OFFSET(TblImps[[#This Row],[Servertime]],-1,0)+1/24</f>
        <v>45521.249999999985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45521.04166666665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45521.04166666665</v>
      </c>
      <c r="BZ11" s="317">
        <f ca="1">OFFSET(TblImps[[#This Row],[Servertime]],-1,0)+1/24</f>
        <v>45521.29166666665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45521.083333333314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45521.083333333314</v>
      </c>
      <c r="BZ12" s="317">
        <f ca="1">OFFSET(TblImps[[#This Row],[Servertime]],-1,0)+1/24</f>
        <v>45521.333333333314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45521.124999999978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45521.124999999978</v>
      </c>
      <c r="BZ13" s="317">
        <f ca="1">OFFSET(TblImps[[#This Row],[Servertime]],-1,0)+1/24</f>
        <v>45521.374999999978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45521.166666666642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45521.166666666642</v>
      </c>
      <c r="BZ14" s="317">
        <f ca="1">OFFSET(TblImps[[#This Row],[Servertime]],-1,0)+1/24</f>
        <v>45521.416666666642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45521.208333333307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45521.208333333307</v>
      </c>
      <c r="BZ15" s="317">
        <f ca="1">OFFSET(TblImps[[#This Row],[Servertime]],-1,0)+1/24</f>
        <v>45521.458333333307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45521.249999999971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45521.249999999971</v>
      </c>
      <c r="BZ16" s="317">
        <f ca="1">OFFSET(TblImps[[#This Row],[Servertime]],-1,0)+1/24</f>
        <v>45521.499999999971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45521.291666666635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45521.291666666635</v>
      </c>
      <c r="BZ17" s="317">
        <f ca="1">OFFSET(TblImps[[#This Row],[Servertime]],-1,0)+1/24</f>
        <v>45521.541666666635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45521.333333333299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45521.333333333299</v>
      </c>
      <c r="BZ18" s="317">
        <f ca="1">OFFSET(TblImps[[#This Row],[Servertime]],-1,0)+1/24</f>
        <v>45521.583333333299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45521.374999999964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45521.374999999964</v>
      </c>
      <c r="BZ19" s="317">
        <f ca="1">OFFSET(TblImps[[#This Row],[Servertime]],-1,0)+1/24</f>
        <v>45521.624999999964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45521.416666666628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45521.416666666628</v>
      </c>
      <c r="BZ20" s="317">
        <f ca="1">OFFSET(TblImps[[#This Row],[Servertime]],-1,0)+1/24</f>
        <v>45521.666666666628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45521.458333333292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45521.458333333292</v>
      </c>
      <c r="BZ21" s="317">
        <f ca="1">OFFSET(TblImps[[#This Row],[Servertime]],-1,0)+1/24</f>
        <v>45521.708333333292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45521.499999999956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45521.499999999956</v>
      </c>
      <c r="BZ22" s="317">
        <f ca="1">OFFSET(TblImps[[#This Row],[Servertime]],-1,0)+1/24</f>
        <v>45521.749999999956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45521.541666666621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45521.541666666621</v>
      </c>
      <c r="BZ23" s="317">
        <f ca="1">OFFSET(TblImps[[#This Row],[Servertime]],-1,0)+1/24</f>
        <v>45521.791666666621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45521.583333333285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45521.583333333285</v>
      </c>
      <c r="BZ24" s="317">
        <f ca="1">OFFSET(TblImps[[#This Row],[Servertime]],-1,0)+1/24</f>
        <v>45521.833333333285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45521.624999999949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45521.624999999949</v>
      </c>
      <c r="BZ25" s="317">
        <f ca="1">OFFSET(TblImps[[#This Row],[Servertime]],-1,0)+1/24</f>
        <v>45521.874999999949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45521.666666666613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45521.666666666613</v>
      </c>
      <c r="BZ26" s="317">
        <f ca="1">OFFSET(TblImps[[#This Row],[Servertime]],-1,0)+1/24</f>
        <v>45521.916666666613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45521.708333333278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45521.708333333278</v>
      </c>
      <c r="BZ27" s="317">
        <f ca="1">OFFSET(TblImps[[#This Row],[Servertime]],-1,0)+1/24</f>
        <v>45521.958333333278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45521.749999999942</v>
      </c>
      <c r="M28" s="62">
        <f>IF(ISERROR(TblImps[[#This Row],[algorithm]]),0,TblImps[[#This Row],[algorithm]]*1)</f>
        <v>0</v>
      </c>
      <c r="N28" s="97">
        <f ca="1">TblImps[[#This Row],[Land]]</f>
        <v>250</v>
      </c>
      <c r="O28" s="308" t="s">
        <v>4</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45521.749999999942</v>
      </c>
      <c r="BZ28" s="317">
        <f ca="1">OFFSET(TblImps[[#This Row],[Servertime]],-1,0)+1/24</f>
        <v>45521.999999999942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45521.791666666606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45521.791666666606</v>
      </c>
      <c r="BZ29" s="317">
        <f ca="1">OFFSET(TblImps[[#This Row],[Servertime]],-1,0)+1/24</f>
        <v>45522.041666666606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45521.83333333327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45521.83333333327</v>
      </c>
      <c r="BZ30" s="317">
        <f ca="1">OFFSET(TblImps[[#This Row],[Servertime]],-1,0)+1/24</f>
        <v>45522.08333333327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45521.874999999935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45521.874999999935</v>
      </c>
      <c r="BZ31" s="317">
        <f ca="1">OFFSET(TblImps[[#This Row],[Servertime]],-1,0)+1/24</f>
        <v>45522.124999999935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45521.916666666599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45521.916666666599</v>
      </c>
      <c r="BZ32" s="317">
        <f ca="1">OFFSET(TblImps[[#This Row],[Servertime]],-1,0)+1/24</f>
        <v>45522.166666666599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45521.958333333263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45521.958333333263</v>
      </c>
      <c r="BZ33" s="317">
        <f ca="1">OFFSET(TblImps[[#This Row],[Servertime]],-1,0)+1/24</f>
        <v>45522.208333333263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45521.999999999927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45521.999999999927</v>
      </c>
      <c r="BZ34" s="317">
        <f ca="1">OFFSET(TblImps[[#This Row],[Servertime]],-1,0)+1/24</f>
        <v>45522.249999999927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45522.041666666591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45522.041666666591</v>
      </c>
      <c r="BZ35" s="317">
        <f ca="1">OFFSET(TblImps[[#This Row],[Servertime]],-1,0)+1/24</f>
        <v>45522.291666666591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45522.083333333256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45522.083333333256</v>
      </c>
      <c r="BZ36" s="317">
        <f ca="1">OFFSET(TblImps[[#This Row],[Servertime]],-1,0)+1/24</f>
        <v>45522.333333333256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45522.12499999992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45522.12499999992</v>
      </c>
      <c r="BZ37" s="317">
        <f ca="1">OFFSET(TblImps[[#This Row],[Servertime]],-1,0)+1/24</f>
        <v>45522.37499999992</v>
      </c>
      <c r="CA37" s="57"/>
      <c r="CB37" s="315"/>
      <c r="CC37" s="315"/>
      <c r="CD37" s="45" t="s">
        <v>1110</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45522.166666666584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45522.166666666584</v>
      </c>
      <c r="BZ38" s="317">
        <f ca="1">OFFSET(TblImps[[#This Row],[Servertime]],-1,0)+1/24</f>
        <v>45522.416666666584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45522.208333333248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45522.208333333248</v>
      </c>
      <c r="BZ39" s="317">
        <f ca="1">OFFSET(TblImps[[#This Row],[Servertime]],-1,0)+1/24</f>
        <v>45522.458333333248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45522.249999999913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45522.249999999913</v>
      </c>
      <c r="BZ40" s="317">
        <f ca="1">OFFSET(TblImps[[#This Row],[Servertime]],-1,0)+1/24</f>
        <v>45522.499999999913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45522.291666666577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45522.291666666577</v>
      </c>
      <c r="BZ41" s="317">
        <f ca="1">OFFSET(TblImps[[#This Row],[Servertime]],-1,0)+1/24</f>
        <v>45522.541666666577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45522.333333333241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45522.333333333241</v>
      </c>
      <c r="BZ42" s="317">
        <f ca="1">OFFSET(TblImps[[#This Row],[Servertime]],-1,0)+1/24</f>
        <v>45522.583333333241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45522.374999999905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45522.374999999905</v>
      </c>
      <c r="BZ43" s="317">
        <f ca="1">OFFSET(TblImps[[#This Row],[Servertime]],-1,0)+1/24</f>
        <v>45522.624999999905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45522.41666666657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45522.41666666657</v>
      </c>
      <c r="BZ44" s="317">
        <f ca="1">OFFSET(TblImps[[#This Row],[Servertime]],-1,0)+1/24</f>
        <v>45522.66666666657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45522.458333333234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45522.458333333234</v>
      </c>
      <c r="BZ45" s="317">
        <f ca="1">OFFSET(TblImps[[#This Row],[Servertime]],-1,0)+1/24</f>
        <v>45522.708333333234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45522.499999999898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45522.499999999898</v>
      </c>
      <c r="BZ46" s="317">
        <f ca="1">OFFSET(TblImps[[#This Row],[Servertime]],-1,0)+1/24</f>
        <v>45522.749999999898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45522.541666666562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45522.541666666562</v>
      </c>
      <c r="BZ47" s="317">
        <f ca="1">OFFSET(TblImps[[#This Row],[Servertime]],-1,0)+1/24</f>
        <v>45522.791666666562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45522.583333333227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45522.583333333227</v>
      </c>
      <c r="BZ48" s="317">
        <f ca="1">OFFSET(TblImps[[#This Row],[Servertime]],-1,0)+1/24</f>
        <v>45522.833333333227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45522.624999999891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45522.624999999891</v>
      </c>
      <c r="BZ49" s="317">
        <f ca="1">OFFSET(TblImps[[#This Row],[Servertime]],-1,0)+1/24</f>
        <v>45522.874999999891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45522.666666666555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45522.666666666555</v>
      </c>
      <c r="BZ50" s="317">
        <f ca="1">OFFSET(TblImps[[#This Row],[Servertime]],-1,0)+1/24</f>
        <v>45522.916666666555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45522.708333333219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45522.708333333219</v>
      </c>
      <c r="BZ51" s="317">
        <f ca="1">OFFSET(TblImps[[#This Row],[Servertime]],-1,0)+1/24</f>
        <v>45522.958333333219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45522.749999999884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45522.749999999884</v>
      </c>
      <c r="BZ52" s="317">
        <f ca="1">OFFSET(TblImps[[#This Row],[Servertime]],-1,0)+1/24</f>
        <v>45522.999999999884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45522.791666666548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45522.791666666548</v>
      </c>
      <c r="BZ53" s="317">
        <f ca="1">OFFSET(TblImps[[#This Row],[Servertime]],-1,0)+1/24</f>
        <v>45523.041666666548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45522.833333333212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45522.833333333212</v>
      </c>
      <c r="BZ54" s="317">
        <f ca="1">OFFSET(TblImps[[#This Row],[Servertime]],-1,0)+1/24</f>
        <v>45523.083333333212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45522.874999999876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45522.874999999876</v>
      </c>
      <c r="BZ55" s="317">
        <f ca="1">OFFSET(TblImps[[#This Row],[Servertime]],-1,0)+1/24</f>
        <v>45523.124999999876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45522.916666666541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45522.916666666541</v>
      </c>
      <c r="BZ56" s="317">
        <f ca="1">OFFSET(TblImps[[#This Row],[Servertime]],-1,0)+1/24</f>
        <v>45523.166666666541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45522.958333333205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45522.958333333205</v>
      </c>
      <c r="BZ57" s="317">
        <f ca="1">OFFSET(TblImps[[#This Row],[Servertime]],-1,0)+1/24</f>
        <v>45523.208333333205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45522.999999999869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45522.999999999869</v>
      </c>
      <c r="BZ58" s="317">
        <f ca="1">OFFSET(TblImps[[#This Row],[Servertime]],-1,0)+1/24</f>
        <v>45523.249999999869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45523.041666666533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45523.041666666533</v>
      </c>
      <c r="BZ59" s="317">
        <f ca="1">OFFSET(TblImps[[#This Row],[Servertime]],-1,0)+1/24</f>
        <v>45523.291666666533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45523.083333333198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45523.083333333198</v>
      </c>
      <c r="BZ60" s="317">
        <f ca="1">OFFSET(TblImps[[#This Row],[Servertime]],-1,0)+1/24</f>
        <v>45523.333333333198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45523.124999999862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45523.124999999862</v>
      </c>
      <c r="BZ61" s="317">
        <f ca="1">OFFSET(TblImps[[#This Row],[Servertime]],-1,0)+1/24</f>
        <v>45523.374999999862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45523.166666666526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45523.166666666526</v>
      </c>
      <c r="BZ62" s="317">
        <f ca="1">OFFSET(TblImps[[#This Row],[Servertime]],-1,0)+1/24</f>
        <v>45523.416666666526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45523.20833333319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45523.20833333319</v>
      </c>
      <c r="BZ63" s="317">
        <f ca="1">OFFSET(TblImps[[#This Row],[Servertime]],-1,0)+1/24</f>
        <v>45523.45833333319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45523.249999999854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45523.249999999854</v>
      </c>
      <c r="BZ64" s="317">
        <f ca="1">OFFSET(TblImps[[#This Row],[Servertime]],-1,0)+1/24</f>
        <v>45523.499999999854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45523.291666666519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45523.291666666519</v>
      </c>
      <c r="BZ65" s="317">
        <f ca="1">OFFSET(TblImps[[#This Row],[Servertime]],-1,0)+1/24</f>
        <v>45523.541666666519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45523.333333333183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45523.333333333183</v>
      </c>
      <c r="BZ66" s="317">
        <f ca="1">OFFSET(TblImps[[#This Row],[Servertime]],-1,0)+1/24</f>
        <v>45523.583333333183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45523.374999999847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45523.374999999847</v>
      </c>
      <c r="BZ67" s="317">
        <f ca="1">OFFSET(TblImps[[#This Row],[Servertime]],-1,0)+1/24</f>
        <v>45523.624999999847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45523.416666666511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45523.416666666511</v>
      </c>
      <c r="BZ68" s="317">
        <f ca="1">OFFSET(TblImps[[#This Row],[Servertime]],-1,0)+1/24</f>
        <v>45523.666666666511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45523.458333333176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45523.458333333176</v>
      </c>
      <c r="BZ69" s="317">
        <f ca="1">OFFSET(TblImps[[#This Row],[Servertime]],-1,0)+1/24</f>
        <v>45523.708333333176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45523.49999999984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45523.49999999984</v>
      </c>
      <c r="BZ70" s="317">
        <f ca="1">OFFSET(TblImps[[#This Row],[Servertime]],-1,0)+1/24</f>
        <v>45523.74999999984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45523.541666666504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45523.541666666504</v>
      </c>
      <c r="BZ71" s="317">
        <f ca="1">OFFSET(TblImps[[#This Row],[Servertime]],-1,0)+1/24</f>
        <v>45523.791666666504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45523.583333333168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45523.583333333168</v>
      </c>
      <c r="BZ72" s="317">
        <f ca="1">OFFSET(TblImps[[#This Row],[Servertime]],-1,0)+1/24</f>
        <v>45523.833333333168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45523.624999999833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45523.624999999833</v>
      </c>
      <c r="BZ73" s="317">
        <f ca="1">OFFSET(TblImps[[#This Row],[Servertime]],-1,0)+1/24</f>
        <v>45523.874999999833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45523.666666666497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45523.666666666497</v>
      </c>
      <c r="BZ74" s="317">
        <f ca="1">OFFSET(TblImps[[#This Row],[Servertime]],-1,0)+1/24</f>
        <v>45523.916666666497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45523.708333333161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45523.708333333161</v>
      </c>
      <c r="BZ75" s="317">
        <f ca="1">OFFSET(TblImps[[#This Row],[Servertime]],-1,0)+1/24</f>
        <v>45523.958333333161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45523.749999999825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45523.749999999825</v>
      </c>
      <c r="BZ76" s="327">
        <f ca="1">OFFSET(TblImps[[#This Row],[Servertime]],-1,0)+1/24</f>
        <v>45523.999999999825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45523.79166666649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45523.79166666649</v>
      </c>
      <c r="BZ77" s="317">
        <f ca="1">OFFSET(TblImps[[#This Row],[Servertime]],-1,0)+1/24</f>
        <v>45524.04166666649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45523.833333333154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45523.833333333154</v>
      </c>
      <c r="BZ78" s="317">
        <f ca="1">OFFSET(TblImps[[#This Row],[Servertime]],-1,0)+1/24</f>
        <v>45524.083333333154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45523.874999999818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45523.874999999818</v>
      </c>
      <c r="BZ79" s="317">
        <f ca="1">OFFSET(TblImps[[#This Row],[Servertime]],-1,0)+1/24</f>
        <v>45524.124999999818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45523.916666666482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45523.916666666482</v>
      </c>
      <c r="BZ80" s="317">
        <f ca="1">OFFSET(TblImps[[#This Row],[Servertime]],-1,0)+1/24</f>
        <v>45524.166666666482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45523.958333333147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45523.958333333147</v>
      </c>
      <c r="BZ81" s="317">
        <f ca="1">OFFSET(TblImps[[#This Row],[Servertime]],-1,0)+1/24</f>
        <v>45524.208333333147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45523.999999999811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45523.999999999811</v>
      </c>
      <c r="BZ82" s="317">
        <f ca="1">OFFSET(TblImps[[#This Row],[Servertime]],-1,0)+1/24</f>
        <v>45524.249999999811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45524.041666666475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45524.041666666475</v>
      </c>
      <c r="BZ83" s="317">
        <f ca="1">OFFSET(TblImps[[#This Row],[Servertime]],-1,0)+1/24</f>
        <v>45524.291666666475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45524.083333333139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45524.083333333139</v>
      </c>
      <c r="BZ84" s="317">
        <f ca="1">OFFSET(TblImps[[#This Row],[Servertime]],-1,0)+1/24</f>
        <v>45524.333333333139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45524.124999999804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45524.124999999804</v>
      </c>
      <c r="BZ85" s="317">
        <f ca="1">OFFSET(TblImps[[#This Row],[Servertime]],-1,0)+1/24</f>
        <v>45524.374999999804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45524.166666666468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45524.166666666468</v>
      </c>
      <c r="BZ86" s="317">
        <f ca="1">OFFSET(TblImps[[#This Row],[Servertime]],-1,0)+1/24</f>
        <v>45524.416666666468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45524.208333333132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45524.208333333132</v>
      </c>
      <c r="BZ87" s="317">
        <f ca="1">OFFSET(TblImps[[#This Row],[Servertime]],-1,0)+1/24</f>
        <v>45524.458333333132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45524.249999999796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45524.249999999796</v>
      </c>
      <c r="BZ88" s="317">
        <f ca="1">OFFSET(TblImps[[#This Row],[Servertime]],-1,0)+1/24</f>
        <v>45524.499999999796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45524.291666666461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45524.291666666461</v>
      </c>
      <c r="BZ89" s="317">
        <f ca="1">OFFSET(TblImps[[#This Row],[Servertime]],-1,0)+1/24</f>
        <v>45524.541666666461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45524.333333333125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45524.333333333125</v>
      </c>
      <c r="BZ90" s="317">
        <f ca="1">OFFSET(TblImps[[#This Row],[Servertime]],-1,0)+1/24</f>
        <v>45524.583333333125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45524.374999999789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45524.374999999789</v>
      </c>
      <c r="BZ91" s="317">
        <f ca="1">OFFSET(TblImps[[#This Row],[Servertime]],-1,0)+1/24</f>
        <v>45524.624999999789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45524.416666666453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45524.416666666453</v>
      </c>
      <c r="BZ92" s="317">
        <f ca="1">OFFSET(TblImps[[#This Row],[Servertime]],-1,0)+1/24</f>
        <v>45524.666666666453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45524.458333333117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45524.458333333117</v>
      </c>
      <c r="BZ93" s="317">
        <f ca="1">OFFSET(TblImps[[#This Row],[Servertime]],-1,0)+1/24</f>
        <v>45524.708333333117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45524.499999999782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45524.499999999782</v>
      </c>
      <c r="BZ94" s="317">
        <f ca="1">OFFSET(TblImps[[#This Row],[Servertime]],-1,0)+1/24</f>
        <v>45524.749999999782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45524.541666666446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45524.541666666446</v>
      </c>
      <c r="BZ95" s="317">
        <f ca="1">OFFSET(TblImps[[#This Row],[Servertime]],-1,0)+1/24</f>
        <v>45524.791666666446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45524.58333333311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45524.58333333311</v>
      </c>
      <c r="BZ96" s="317">
        <f ca="1">OFFSET(TblImps[[#This Row],[Servertime]],-1,0)+1/24</f>
        <v>45524.83333333311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45524.624999999774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45524.624999999774</v>
      </c>
      <c r="BZ97" s="317">
        <f ca="1">OFFSET(TblImps[[#This Row],[Servertime]],-1,0)+1/24</f>
        <v>45524.874999999774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45524.666666666439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45524.666666666439</v>
      </c>
      <c r="BZ98" s="317">
        <f ca="1">OFFSET(TblImps[[#This Row],[Servertime]],-1,0)+1/24</f>
        <v>45524.916666666439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45524.708333333103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45524.708333333103</v>
      </c>
      <c r="BZ99" s="317">
        <f ca="1">OFFSET(TblImps[[#This Row],[Servertime]],-1,0)+1/24</f>
        <v>45524.958333333103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45524.749999999767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45524.749999999767</v>
      </c>
      <c r="BZ100" s="317">
        <f ca="1">OFFSET(TblImps[[#This Row],[Servertime]],-1,0)+1/24</f>
        <v>45524.999999999767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45524.791666666431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45524.791666666431</v>
      </c>
      <c r="BZ101" s="317">
        <f ca="1">OFFSET(TblImps[[#This Row],[Servertime]],-1,0)+1/24</f>
        <v>45525.041666666431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45524.833333333096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45524.833333333096</v>
      </c>
      <c r="BZ102" s="317">
        <f ca="1">OFFSET(TblImps[[#This Row],[Servertime]],-1,0)+1/24</f>
        <v>45525.083333333096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45524.87499999976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45524.87499999976</v>
      </c>
      <c r="BZ103" s="317">
        <f ca="1">OFFSET(TblImps[[#This Row],[Servertime]],-1,0)+1/24</f>
        <v>45525.12499999976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45524.916666666424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45524.916666666424</v>
      </c>
      <c r="BZ104" s="317">
        <f ca="1">OFFSET(TblImps[[#This Row],[Servertime]],-1,0)+1/24</f>
        <v>45525.166666666424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45524.958333333088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45524.958333333088</v>
      </c>
      <c r="BZ105" s="317">
        <f ca="1">OFFSET(TblImps[[#This Row],[Servertime]],-1,0)+1/24</f>
        <v>45525.208333333088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45524.999999999753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45524.999999999753</v>
      </c>
      <c r="BZ106" s="317">
        <f ca="1">OFFSET(TblImps[[#This Row],[Servertime]],-1,0)+1/24</f>
        <v>45525.249999999753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45525.041666666417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45525.041666666417</v>
      </c>
      <c r="BZ107" s="317">
        <f ca="1">OFFSET(TblImps[[#This Row],[Servertime]],-1,0)+1/24</f>
        <v>45525.291666666417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45525.083333333081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45525.083333333081</v>
      </c>
      <c r="BZ108" s="317">
        <f ca="1">OFFSET(TblImps[[#This Row],[Servertime]],-1,0)+1/24</f>
        <v>45525.333333333081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45525.124999999745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45525.124999999745</v>
      </c>
      <c r="BZ109" s="317">
        <f ca="1">OFFSET(TblImps[[#This Row],[Servertime]],-1,0)+1/24</f>
        <v>45525.374999999745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45525.16666666641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45525.16666666641</v>
      </c>
      <c r="BZ110" s="317">
        <f ca="1">OFFSET(TblImps[[#This Row],[Servertime]],-1,0)+1/24</f>
        <v>45525.41666666641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45525.208333333074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45525.208333333074</v>
      </c>
      <c r="BZ111" s="317">
        <f ca="1">OFFSET(TblImps[[#This Row],[Servertime]],-1,0)+1/24</f>
        <v>45525.458333333074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45525.249999999738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45525.249999999738</v>
      </c>
      <c r="BZ112" s="317">
        <f ca="1">OFFSET(TblImps[[#This Row],[Servertime]],-1,0)+1/24</f>
        <v>45525.499999999738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45525.291666666402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45525.291666666402</v>
      </c>
      <c r="BZ113" s="317">
        <f ca="1">OFFSET(TblImps[[#This Row],[Servertime]],-1,0)+1/24</f>
        <v>45525.541666666402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45525.333333333067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45525.333333333067</v>
      </c>
      <c r="BZ114" s="317">
        <f ca="1">OFFSET(TblImps[[#This Row],[Servertime]],-1,0)+1/24</f>
        <v>45525.583333333067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45525.374999999731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45525.374999999731</v>
      </c>
      <c r="BZ115" s="317">
        <f ca="1">OFFSET(TblImps[[#This Row],[Servertime]],-1,0)+1/24</f>
        <v>45525.624999999731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45525.416666666395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45525.416666666395</v>
      </c>
      <c r="BZ116" s="317">
        <f ca="1">OFFSET(TblImps[[#This Row],[Servertime]],-1,0)+1/24</f>
        <v>45525.666666666395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45525.458333333059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45525.458333333059</v>
      </c>
      <c r="BZ117" s="317">
        <f ca="1">OFFSET(TblImps[[#This Row],[Servertime]],-1,0)+1/24</f>
        <v>45525.708333333059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45525.499999999724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45525.499999999724</v>
      </c>
      <c r="BZ118" s="317">
        <f ca="1">OFFSET(TblImps[[#This Row],[Servertime]],-1,0)+1/24</f>
        <v>45525.749999999724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45525.541666666388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45525.541666666388</v>
      </c>
      <c r="BZ119" s="317">
        <f ca="1">OFFSET(TblImps[[#This Row],[Servertime]],-1,0)+1/24</f>
        <v>45525.791666666388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45525.583333333052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45525.583333333052</v>
      </c>
      <c r="BZ120" s="317">
        <f ca="1">OFFSET(TblImps[[#This Row],[Servertime]],-1,0)+1/24</f>
        <v>45525.833333333052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45525.624999999716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45525.624999999716</v>
      </c>
      <c r="BZ121" s="317">
        <f ca="1">OFFSET(TblImps[[#This Row],[Servertime]],-1,0)+1/24</f>
        <v>45525.874999999716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45525.66666666638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45525.66666666638</v>
      </c>
      <c r="BZ122" s="317">
        <f ca="1">OFFSET(TblImps[[#This Row],[Servertime]],-1,0)+1/24</f>
        <v>45525.91666666638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45525.708333333045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45525.708333333045</v>
      </c>
      <c r="BZ123" s="317">
        <f ca="1">OFFSET(TblImps[[#This Row],[Servertime]],-1,0)+1/24</f>
        <v>45525.958333333045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45525.749999999709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45525.749999999709</v>
      </c>
      <c r="BZ124" s="317">
        <f ca="1">OFFSET(TblImps[[#This Row],[Servertime]],-1,0)+1/24</f>
        <v>45525.999999999709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45525.791666666373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45525.791666666373</v>
      </c>
      <c r="BZ125" s="317">
        <f ca="1">OFFSET(TblImps[[#This Row],[Servertime]],-1,0)+1/24</f>
        <v>45526.041666666373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45525.833333333037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45525.833333333037</v>
      </c>
      <c r="BZ126" s="317">
        <f ca="1">OFFSET(TblImps[[#This Row],[Servertime]],-1,0)+1/24</f>
        <v>45526.083333333037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45525.874999999702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45525.874999999702</v>
      </c>
      <c r="BZ127" s="317">
        <f ca="1">OFFSET(TblImps[[#This Row],[Servertime]],-1,0)+1/24</f>
        <v>45526.124999999702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45525.916666666366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45525.916666666366</v>
      </c>
      <c r="BZ128" s="317">
        <f ca="1">OFFSET(TblImps[[#This Row],[Servertime]],-1,0)+1/24</f>
        <v>45526.166666666366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45525.95833333303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45525.95833333303</v>
      </c>
      <c r="BZ129" s="317">
        <f ca="1">OFFSET(TblImps[[#This Row],[Servertime]],-1,0)+1/24</f>
        <v>45526.20833333303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45525.999999999694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45525.999999999694</v>
      </c>
      <c r="BZ130" s="317">
        <f ca="1">OFFSET(TblImps[[#This Row],[Servertime]],-1,0)+1/24</f>
        <v>45526.249999999694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45526.041666666359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45526.041666666359</v>
      </c>
      <c r="BZ131" s="317">
        <f ca="1">OFFSET(TblImps[[#This Row],[Servertime]],-1,0)+1/24</f>
        <v>45526.291666666359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45526.083333333023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45526.083333333023</v>
      </c>
      <c r="BZ132" s="317">
        <f ca="1">OFFSET(TblImps[[#This Row],[Servertime]],-1,0)+1/24</f>
        <v>45526.333333333023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45526.124999999687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45526.124999999687</v>
      </c>
      <c r="BZ133" s="317">
        <f ca="1">OFFSET(TblImps[[#This Row],[Servertime]],-1,0)+1/24</f>
        <v>45526.374999999687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45526.166666666351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45526.166666666351</v>
      </c>
      <c r="BZ134" s="317">
        <f ca="1">OFFSET(TblImps[[#This Row],[Servertime]],-1,0)+1/24</f>
        <v>45526.416666666351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45526.208333333016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45526.208333333016</v>
      </c>
      <c r="BZ135" s="317">
        <f ca="1">OFFSET(TblImps[[#This Row],[Servertime]],-1,0)+1/24</f>
        <v>45526.458333333016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45526.24999999968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45526.24999999968</v>
      </c>
      <c r="BZ136" s="317">
        <f ca="1">OFFSET(TblImps[[#This Row],[Servertime]],-1,0)+1/24</f>
        <v>45526.49999999968</v>
      </c>
      <c r="CA136" s="57"/>
      <c r="CB136" s="315"/>
      <c r="CC136" s="315"/>
    </row>
    <row r="1269" spans="2:23" x14ac:dyDescent="0.2">
      <c r="B1269" s="499" t="s">
        <v>315</v>
      </c>
      <c r="C1269" s="452"/>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1.75</v>
      </c>
      <c r="C12" s="45" t="s">
        <v>510</v>
      </c>
      <c r="D12" s="159">
        <v>0.35</v>
      </c>
      <c r="E12" s="45" t="s">
        <v>436</v>
      </c>
    </row>
    <row r="13" spans="1:6" x14ac:dyDescent="0.2">
      <c r="A13" s="329" t="s">
        <v>65</v>
      </c>
      <c r="B13" s="266">
        <v>1.75</v>
      </c>
      <c r="C13" s="45" t="s">
        <v>511</v>
      </c>
      <c r="D13" s="159">
        <v>0.35</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1082</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1090</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1072</v>
      </c>
      <c r="B89" s="45">
        <v>5</v>
      </c>
      <c r="C89" s="45" t="str">
        <f t="shared" si="0"/>
        <v>* Landsize</v>
      </c>
      <c r="D89" s="121">
        <v>0.01</v>
      </c>
      <c r="E89" s="45" t="s">
        <v>358</v>
      </c>
      <c r="F89" s="159">
        <v>0.1</v>
      </c>
      <c r="G89" s="45" t="s">
        <v>1074</v>
      </c>
      <c r="M89"/>
      <c r="S89" s="111"/>
      <c r="T89" s="111"/>
    </row>
    <row r="90" spans="1:23" x14ac:dyDescent="0.2">
      <c r="A90" s="329" t="s">
        <v>1079</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1126</v>
      </c>
      <c r="S97" s="111" t="s">
        <v>1124</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1089</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1119</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1119</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1108</v>
      </c>
    </row>
    <row r="165" spans="1:2" x14ac:dyDescent="0.2">
      <c r="A165" s="329" t="s">
        <v>453</v>
      </c>
      <c r="B165" s="45">
        <v>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1040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1069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1070</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70">
        <v>0.05</v>
      </c>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5.5</v>
      </c>
      <c r="F43" s="96">
        <v>2</v>
      </c>
      <c r="G43" s="96">
        <v>1100</v>
      </c>
      <c r="H43" s="298">
        <v>100</v>
      </c>
      <c r="I43" s="352">
        <f>1.8 * MIN(6, MAX(E43,F43)) + 0.45 * MIN(6, MIN(E43,F43)) + IF(E43&gt;6, (E43-6)*0.2) + IF(F43&gt;6, (F43-6)*0.2)</f>
        <v>10.8</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1113</v>
      </c>
      <c r="E49" s="368">
        <v>3</v>
      </c>
      <c r="F49" s="368"/>
      <c r="G49" s="368">
        <v>200</v>
      </c>
      <c r="H49" s="358">
        <v>25</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1101</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1114</v>
      </c>
      <c r="E51" s="96">
        <v>0</v>
      </c>
      <c r="F51" s="96">
        <v>6</v>
      </c>
      <c r="G51" s="96">
        <v>1130</v>
      </c>
      <c r="H51" s="298">
        <v>15</v>
      </c>
      <c r="I51" s="352">
        <f>1.8 * MIN(6, MAX(E51,F51)) + 0.45 * MIN(6, MIN(E51,F51)) + IF(E51&gt;6, (E51-6)*0.2) + IF(F51&gt;6, (F51-6)*0.2)</f>
        <v>10.8</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1115</v>
      </c>
      <c r="E52" s="360">
        <v>4</v>
      </c>
      <c r="F52" s="360">
        <v>3</v>
      </c>
      <c r="G52" s="360">
        <v>700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62</v>
      </c>
      <c r="D53" s="367" t="s">
        <v>1130</v>
      </c>
      <c r="E53" s="368">
        <v>3</v>
      </c>
      <c r="F53" s="368"/>
      <c r="G53" s="368">
        <v>300</v>
      </c>
      <c r="H53" s="358">
        <v>10</v>
      </c>
      <c r="I53" s="366">
        <v>5</v>
      </c>
      <c r="J53" s="369"/>
      <c r="K53" s="370"/>
      <c r="L53" s="370"/>
      <c r="M53" s="370"/>
      <c r="N53" s="370"/>
      <c r="O53" s="370"/>
      <c r="P53" s="370"/>
      <c r="Q53" s="370"/>
      <c r="R53" s="370">
        <v>-0.9</v>
      </c>
      <c r="S53" s="370"/>
      <c r="T53" s="370"/>
      <c r="U53" s="370"/>
      <c r="V53" s="370"/>
      <c r="W53" s="96"/>
      <c r="X53" s="356"/>
      <c r="Y53" s="368"/>
      <c r="Z53" s="368"/>
      <c r="AA53" s="357"/>
    </row>
    <row r="54" spans="1:27" ht="19.5" customHeight="1" x14ac:dyDescent="0.2">
      <c r="A54" s="298" t="s">
        <v>101</v>
      </c>
      <c r="B54" s="352" t="s">
        <v>98</v>
      </c>
      <c r="C54" s="298" t="s">
        <v>62</v>
      </c>
      <c r="D54" s="353" t="s">
        <v>150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62</v>
      </c>
      <c r="D55" s="353" t="s">
        <v>1131</v>
      </c>
      <c r="E55" s="96">
        <v>3</v>
      </c>
      <c r="F55" s="96">
        <v>5</v>
      </c>
      <c r="G55" s="96">
        <v>1100</v>
      </c>
      <c r="H55" s="298">
        <v>25</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62</v>
      </c>
      <c r="D56" s="359" t="s">
        <v>1132</v>
      </c>
      <c r="E56" s="360">
        <v>6</v>
      </c>
      <c r="F56" s="360">
        <v>0</v>
      </c>
      <c r="G56" s="360">
        <v>1075</v>
      </c>
      <c r="H56" s="361">
        <v>30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1103</v>
      </c>
      <c r="E63" s="96">
        <v>3</v>
      </c>
      <c r="F63" s="96">
        <v>3</v>
      </c>
      <c r="G63" s="96">
        <v>1350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1104</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1106</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-0.25</v>
      </c>
      <c r="S81" s="370"/>
      <c r="T81" s="370"/>
      <c r="U81" s="370"/>
      <c r="V81" s="370"/>
      <c r="W81" s="96"/>
      <c r="X81" s="356"/>
      <c r="Y81" s="96"/>
      <c r="Z81" s="355"/>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1119</v>
      </c>
      <c r="B85" s="352" t="s">
        <v>30</v>
      </c>
      <c r="C85" s="373" t="s">
        <v>60</v>
      </c>
      <c r="D85" s="298" t="s">
        <v>1120</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1119</v>
      </c>
      <c r="B86" s="352" t="s">
        <v>30</v>
      </c>
      <c r="C86" s="373" t="s">
        <v>60</v>
      </c>
      <c r="D86" s="298" t="s">
        <v>1121</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1119</v>
      </c>
      <c r="B87" s="352" t="s">
        <v>30</v>
      </c>
      <c r="C87" s="373" t="s">
        <v>60</v>
      </c>
      <c r="D87" s="298" t="s">
        <v>1122</v>
      </c>
      <c r="E87" s="96">
        <v>2</v>
      </c>
      <c r="F87" s="96">
        <v>5</v>
      </c>
      <c r="G87" s="96">
        <v>1000</v>
      </c>
      <c r="H87" s="298">
        <v>0</v>
      </c>
      <c r="I87" s="352">
        <f t="shared" ref="I87:I88" si="0">1.8 * MIN(6, MAX(E87,F87)) + 0.45 * MIN(6, MIN(E87,F87)) + IF(E87&gt;6, (E87-6)*0.2) + IF(F87&gt;6, (F87-6)*0.2)</f>
        <v>9.9</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1119</v>
      </c>
      <c r="B88" s="352" t="s">
        <v>30</v>
      </c>
      <c r="C88" s="373" t="s">
        <v>60</v>
      </c>
      <c r="D88" s="298" t="s">
        <v>1123</v>
      </c>
      <c r="E88" s="96">
        <v>4</v>
      </c>
      <c r="F88" s="96">
        <v>3</v>
      </c>
      <c r="G88" s="96">
        <v>1000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1086</v>
      </c>
      <c r="G90" s="96">
        <v>1000</v>
      </c>
      <c r="H90" s="96" t="s">
        <v>1087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1119</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2024-08-07T16:29:36Z</dcterms:modified>
</cp:coreProperties>
</file>