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saveExternalLinkValues="0" codeName="ThisWorkbook"/>
  <mc:AlternateContent xmlns:mc="http://schemas.openxmlformats.org/markup-compatibility/2006">
    <mc:Choice Requires="x15">
      <x15ac:absPath xmlns:x15ac="http://schemas.microsoft.com/office/spreadsheetml/2010/11/ac" url="D:\OpenDominion\"/>
    </mc:Choice>
  </mc:AlternateContent>
  <xr:revisionPtr revIDLastSave="0" documentId="13_ncr:1_{1FFF05BB-FF6B-4689-9A79-529578EEAF81}" xr6:coauthVersionLast="47" xr6:coauthVersionMax="47" xr10:uidLastSave="{00000000-0000-0000-0000-000000000000}"/>
  <bookViews>
    <workbookView xWindow="-108" yWindow="-108" windowWidth="23256" windowHeight="12456"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K35" i="12"/>
  <c r="C1270" i="1"/>
  <c r="B1270" i="11"/>
  <c r="C1270" i="2"/>
  <c r="A1270" i="10"/>
  <c r="B1270" i="7"/>
  <c r="A1270" i="5"/>
  <c r="B1270" i="8"/>
  <c r="P5" i="2"/>
  <c r="J36" i="12" l="1"/>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BI6" i="5" l="1" a="1"/>
  <c r="BI6" i="5" s="1"/>
  <c r="BI7" i="5" s="1" a="1"/>
  <c r="BI7" i="5" s="1"/>
  <c r="BH6" i="5" a="1"/>
  <c r="BH6" i="5" s="1"/>
  <c r="G8" i="8"/>
  <c r="CE7" i="8"/>
  <c r="O7" i="2"/>
  <c r="BD6" i="5"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G9" i="8" l="1"/>
  <c r="CE8" i="8"/>
  <c r="O8" i="2"/>
  <c r="BQ8" i="5" a="1"/>
  <c r="BQ8" i="5" s="1"/>
  <c r="BJ8" i="5" a="1"/>
  <c r="BJ8"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9" i="5" l="1"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E18" i="4"/>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<sst xmlns="http://schemas.openxmlformats.org/spreadsheetml/2006/main" count="3005" uniqueCount="1127">
  <si>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</si>
  <si>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</si>
  <si>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</si>
  <si>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</si>
  <si>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</si>
  <si>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</si>
  <si>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</si>
  <si>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</si>
  <si>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</si>
  <si>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</si>
  <si>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</si>
  <si>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</si>
  <si>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</si>
  <si>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</si>
  <si>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</si>
  <si>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</si>
  <si>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</si>
  <si>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</si>
  <si>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</si>
  <si>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</si>
  <si>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</si>
  <si>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</si>
  <si>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</si>
  <si>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</si>
  <si>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</si>
  <si>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</si>
  <si>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</si>
  <si>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</si>
  <si>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</si>
  <si>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</si>
  <si>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</si>
  <si>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</si>
  <si>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</si>
  <si>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</si>
  <si>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</si>
  <si>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</si>
  <si>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</si>
  <si>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</si>
  <si>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</si>
  <si>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</si>
  <si>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</si>
  <si>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</si>
  <si>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</si>
  <si>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</si>
  <si>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</si>
  <si>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</si>
  <si>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</si>
  <si>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</si>
  <si>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</si>
  <si>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</si>
  <si>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</si>
  <si>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</si>
  <si>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</si>
  <si>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</si>
  <si>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</si>
  <si>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</si>
  <si>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</si>
  <si>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</si>
  <si>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</si>
  <si>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</si>
  <si>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</si>
  <si>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</si>
  <si>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</si>
  <si>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</si>
  <si>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</si>
  <si>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</si>
  <si>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</si>
  <si>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</si>
  <si>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</si>
  <si>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</si>
  <si>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</si>
  <si>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</si>
  <si>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</si>
  <si>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</si>
  <si>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</si>
  <si>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</si>
  <si>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</si>
  <si>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</si>
  <si>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</si>
  <si>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</si>
  <si>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</si>
  <si>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</si>
  <si>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</si>
  <si>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</si>
  <si>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</si>
  <si>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</si>
  <si>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</si>
  <si>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</si>
  <si>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</si>
  <si>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</si>
  <si>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</si>
  <si>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</si>
  <si>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</si>
  <si>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</si>
  <si>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</si>
  <si>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</si>
  <si>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</si>
  <si>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</si>
  <si>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</si>
  <si>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</si>
  <si>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</si>
  <si>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</si>
  <si>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</si>
  <si>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</si>
  <si>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</si>
  <si>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</si>
  <si>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</si>
  <si>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</si>
  <si>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</si>
  <si>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</si>
  <si>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</si>
  <si>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</si>
  <si>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</si>
  <si>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</si>
  <si>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</si>
  <si>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</si>
  <si>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</si>
  <si>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</si>
  <si>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</si>
  <si>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</si>
  <si>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</si>
  <si>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</si>
  <si>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</si>
  <si>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</si>
  <si>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</si>
  <si>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</si>
  <si>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</si>
  <si>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</si>
  <si>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</si>
  <si>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</si>
  <si>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</si>
  <si>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</si>
  <si>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</si>
  <si>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</si>
  <si>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</si>
  <si>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</si>
  <si>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</si>
  <si>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</si>
  <si>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</si>
  <si>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</si>
  <si>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</si>
  <si>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</si>
  <si>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</si>
  <si>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</si>
  <si>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</si>
  <si>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</si>
  <si>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</si>
  <si>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</si>
  <si>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</si>
  <si>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</si>
  <si>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</si>
  <si>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</si>
  <si>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</si>
  <si>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</si>
  <si>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</si>
  <si>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</si>
  <si>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</si>
  <si>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</si>
  <si>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</si>
  <si>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</si>
  <si>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</si>
  <si>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</si>
  <si>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</si>
  <si>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</si>
  <si>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</si>
  <si>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</si>
  <si>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</si>
  <si>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</si>
  <si>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</si>
  <si>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</si>
  <si>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</si>
  <si>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</si>
  <si>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</si>
  <si>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</si>
  <si>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</si>
  <si>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</si>
  <si>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</si>
  <si>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</si>
  <si>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</si>
  <si>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</si>
  <si>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</si>
  <si>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</si>
  <si>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</si>
  <si>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</si>
  <si>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</si>
  <si>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</si>
  <si>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</si>
  <si>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</si>
  <si>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</si>
  <si>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</si>
  <si>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</si>
  <si>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</si>
  <si>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</si>
  <si>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</si>
  <si>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</si>
  <si>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</si>
  <si>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</si>
  <si>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</si>
  <si>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</si>
  <si>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</si>
  <si>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</si>
  <si>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</si>
  <si>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</si>
  <si>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</si>
  <si>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</si>
  <si>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</si>
  <si>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</si>
  <si>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</si>
  <si>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</si>
  <si>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</si>
  <si>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</si>
  <si>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</si>
  <si>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</si>
  <si>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</si>
  <si>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</si>
  <si>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</si>
  <si>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</si>
  <si>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</si>
  <si>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</si>
  <si>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</si>
  <si>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</si>
  <si>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</si>
  <si>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</si>
  <si>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</si>
  <si>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</si>
  <si>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</si>
  <si>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</si>
  <si>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</si>
  <si>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</si>
  <si>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</si>
  <si>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</si>
  <si>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</si>
  <si>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</si>
  <si>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</si>
  <si>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</si>
  <si>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</si>
  <si>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</si>
  <si>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</si>
  <si>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</si>
  <si>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</si>
  <si>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</si>
  <si>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</si>
  <si>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</si>
  <si>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</si>
  <si>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</si>
  <si>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</si>
  <si>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</si>
  <si>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</si>
  <si>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</si>
  <si>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</si>
  <si>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</si>
  <si>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</si>
  <si>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</si>
  <si>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</si>
  <si>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</si>
  <si>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</si>
  <si>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</si>
  <si>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</si>
  <si>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</si>
  <si>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</si>
  <si>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</si>
  <si>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</si>
  <si>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</si>
  <si>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</si>
  <si>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</si>
  <si>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</si>
  <si>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</si>
  <si>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</si>
  <si>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</si>
  <si>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</si>
  <si>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</si>
  <si>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</si>
  <si>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</si>
  <si>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</si>
  <si>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</si>
  <si>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</si>
  <si>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</si>
  <si>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</si>
  <si>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</si>
  <si>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</si>
  <si>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</si>
  <si>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</si>
  <si>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</si>
  <si>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</si>
  <si>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</si>
  <si>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</si>
  <si>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</si>
  <si>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</si>
  <si>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</si>
  <si>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</si>
  <si>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</si>
  <si>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</si>
  <si>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</si>
  <si>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</si>
  <si>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</si>
  <si>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</si>
  <si>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</si>
  <si>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</si>
  <si>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</si>
  <si>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</si>
  <si>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</si>
  <si>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</si>
  <si>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</si>
  <si>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</si>
  <si>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</si>
  <si>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</si>
  <si>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</si>
  <si>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</si>
  <si>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</si>
  <si>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</si>
  <si>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</si>
  <si>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</si>
  <si>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</si>
  <si>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</si>
  <si>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</si>
  <si>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</si>
  <si>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</si>
  <si>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</si>
  <si>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</si>
  <si>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</si>
  <si>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</si>
  <si>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</si>
  <si>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</si>
  <si>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</si>
  <si>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</si>
  <si>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</si>
  <si>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</si>
  <si>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</si>
  <si>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</si>
  <si>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</si>
  <si>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</si>
  <si>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</si>
  <si>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</si>
  <si>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</si>
  <si>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</si>
  <si>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</si>
  <si>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</si>
  <si>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</si>
  <si>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</si>
  <si>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</si>
  <si>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</si>
  <si>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</si>
  <si>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</si>
  <si>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</si>
  <si>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</si>
  <si>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</si>
  <si>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</si>
  <si>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</si>
  <si>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</si>
  <si>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</si>
  <si>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</si>
  <si>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</si>
  <si>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</si>
  <si>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</si>
  <si>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</si>
  <si>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</si>
  <si>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</si>
  <si>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</si>
  <si>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</si>
  <si>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</si>
  <si>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</si>
  <si>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</si>
  <si>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</si>
  <si>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</si>
  <si>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</si>
  <si>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</si>
  <si>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</si>
  <si>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</si>
  <si>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</si>
  <si>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</si>
  <si>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</si>
  <si>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</si>
  <si>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</si>
  <si>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</si>
  <si>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</si>
  <si>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</si>
  <si>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</si>
  <si>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</si>
  <si>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</si>
  <si>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</si>
  <si>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</si>
  <si>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</si>
  <si>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</si>
  <si>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</si>
  <si>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</si>
  <si>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</si>
  <si>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</si>
  <si>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</si>
  <si>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</si>
  <si>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</si>
  <si>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</si>
  <si>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</si>
  <si>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</si>
  <si>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</si>
  <si>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</si>
  <si>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</si>
  <si>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</si>
  <si>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</si>
  <si>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</si>
  <si>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</si>
  <si>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</si>
  <si>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</si>
  <si>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</si>
  <si>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</si>
  <si>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</si>
  <si>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</si>
  <si>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</si>
  <si>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</si>
  <si>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</si>
  <si>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</si>
  <si>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</si>
  <si>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</si>
  <si>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</si>
  <si>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</si>
  <si>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</si>
  <si>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</si>
  <si>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</si>
  <si>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</si>
  <si>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</si>
  <si>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</si>
  <si>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</si>
  <si>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</si>
  <si>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</si>
  <si>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</si>
  <si>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</si>
  <si>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</si>
  <si>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</si>
  <si>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</si>
  <si>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</si>
  <si>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</si>
  <si>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</si>
  <si>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</si>
  <si>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</si>
  <si>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</si>
  <si>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</si>
  <si>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</si>
  <si>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</si>
  <si>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</si>
  <si>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</si>
  <si>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</si>
  <si>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</si>
  <si>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</si>
  <si>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</si>
  <si>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</si>
  <si>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</si>
  <si>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</si>
  <si>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</si>
  <si>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</si>
  <si>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</si>
  <si>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</si>
  <si>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</si>
  <si>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</si>
  <si>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</si>
  <si>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</si>
  <si>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</si>
  <si>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</si>
  <si>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</si>
  <si>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</si>
  <si>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</si>
  <si>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</si>
  <si>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</si>
  <si>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</si>
  <si>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</si>
  <si>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</si>
  <si>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</si>
  <si>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</si>
  <si>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</si>
  <si>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</si>
  <si>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</si>
  <si>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</si>
  <si>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</si>
  <si>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</si>
  <si>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</si>
  <si>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</si>
  <si>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</si>
  <si>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</si>
  <si>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</si>
  <si>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</si>
  <si>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</si>
  <si>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</si>
  <si>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</si>
  <si>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</si>
  <si>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</si>
  <si>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</si>
  <si>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</si>
  <si>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</si>
  <si>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</si>
  <si>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</si>
  <si>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</si>
  <si>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</si>
  <si>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</si>
  <si>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</si>
  <si>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</si>
  <si>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</si>
  <si>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</si>
  <si>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</si>
  <si>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</si>
  <si>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</si>
  <si>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</si>
  <si>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</si>
  <si>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</si>
  <si>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</si>
  <si>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</si>
  <si>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</si>
  <si>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</si>
  <si>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</si>
  <si>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</si>
  <si>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</si>
  <si>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</si>
  <si>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</si>
  <si>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</si>
  <si>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</si>
  <si>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</si>
  <si>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</si>
  <si>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</si>
  <si>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</si>
  <si>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</si>
  <si>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</si>
  <si>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</si>
  <si>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</si>
  <si>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</si>
  <si>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</si>
  <si>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</si>
  <si>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</si>
  <si>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</si>
  <si>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</si>
  <si>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</si>
  <si>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</si>
  <si>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</si>
  <si>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</si>
  <si>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</si>
  <si>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</si>
  <si>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</si>
  <si>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</si>
  <si>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</si>
  <si>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</si>
  <si>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</si>
  <si>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</si>
  <si>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</si>
  <si>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</si>
  <si>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</si>
  <si>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</si>
  <si>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</si>
  <si>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</si>
  <si>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</si>
  <si>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</si>
  <si>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</si>
  <si>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</si>
  <si>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</si>
  <si>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</si>
  <si>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</si>
  <si>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</si>
  <si>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</si>
  <si>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</si>
  <si>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</si>
  <si>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</si>
  <si>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</si>
  <si>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</si>
  <si>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</si>
  <si>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</si>
  <si>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</si>
  <si>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</si>
  <si>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</si>
  <si>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</si>
  <si>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</si>
  <si>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</si>
  <si>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</si>
  <si>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</si>
  <si>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</si>
  <si>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</si>
  <si>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</si>
  <si>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</si>
  <si>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</si>
  <si>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</si>
  <si>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</si>
  <si>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</si>
  <si>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</si>
  <si>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</si>
  <si>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</si>
  <si>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</si>
  <si>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</si>
  <si>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</si>
  <si>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</si>
  <si>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</si>
  <si>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</si>
  <si>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</si>
  <si>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</si>
  <si>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</si>
  <si>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</si>
  <si>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</si>
  <si>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</si>
  <si>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</si>
  <si>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</si>
  <si>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</si>
  <si>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</si>
  <si>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</si>
  <si>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</si>
  <si>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</si>
  <si>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</si>
  <si>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</si>
  <si>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</si>
  <si>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</si>
  <si>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</si>
  <si>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</si>
  <si>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</si>
  <si>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</si>
  <si>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</si>
  <si>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</si>
  <si>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</si>
  <si>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</si>
  <si>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</si>
  <si>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</si>
  <si>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</si>
  <si>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</si>
  <si>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</si>
  <si>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</si>
  <si>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</si>
  <si>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</si>
  <si>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</si>
  <si>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</si>
  <si>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</si>
  <si>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</si>
  <si>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</si>
  <si>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</si>
  <si>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</si>
  <si>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</si>
  <si>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</si>
  <si>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</si>
  <si>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</si>
  <si>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</si>
  <si>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</si>
  <si>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</si>
  <si>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</si>
  <si>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</si>
  <si>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</si>
  <si>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</si>
  <si>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</si>
  <si>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</si>
  <si>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</si>
  <si>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</si>
  <si>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</si>
  <si>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</si>
  <si>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</si>
  <si>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</si>
  <si>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</si>
  <si>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</si>
  <si>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</si>
  <si>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</si>
  <si>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</si>
  <si>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</si>
  <si>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</si>
  <si>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</si>
  <si>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</si>
  <si>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</si>
  <si>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</si>
  <si>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</si>
  <si>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</si>
  <si>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</si>
  <si>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</si>
  <si>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</si>
  <si>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</si>
  <si>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</si>
  <si>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</si>
  <si>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</si>
  <si>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</si>
  <si>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</si>
  <si>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</si>
  <si>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</si>
  <si>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</si>
  <si>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</si>
  <si>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</si>
  <si>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</si>
  <si>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</si>
  <si>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</si>
  <si>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</si>
  <si>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</si>
  <si>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</si>
  <si>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</si>
  <si>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</si>
  <si>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</si>
  <si>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</si>
  <si>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</si>
  <si>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</si>
  <si>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</si>
  <si>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</si>
  <si>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</si>
  <si>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</si>
  <si>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</si>
  <si>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</si>
  <si>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</si>
  <si>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</si>
  <si>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</si>
  <si>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</si>
  <si>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</si>
  <si>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</si>
  <si>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</si>
  <si>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</si>
  <si>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</si>
  <si>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</si>
  <si>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</si>
  <si>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</si>
  <si>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</si>
  <si>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</si>
  <si>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</si>
  <si>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</si>
  <si>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</si>
  <si>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</si>
  <si>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</si>
  <si>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</si>
  <si>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</si>
  <si>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</si>
  <si>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</si>
  <si>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</si>
  <si>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</si>
  <si>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</si>
  <si>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</si>
  <si>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</si>
  <si>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</si>
  <si>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</si>
  <si>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</si>
  <si>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</si>
  <si>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</si>
  <si>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</si>
  <si>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</si>
  <si>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</si>
  <si>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</si>
  <si>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</si>
  <si>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</si>
  <si>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</si>
  <si>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</si>
  <si>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</si>
  <si>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</si>
  <si>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</si>
  <si>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</si>
  <si>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</si>
  <si>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</si>
  <si>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</si>
  <si>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</si>
  <si>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</si>
  <si>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</si>
  <si>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</si>
  <si>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</si>
  <si>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</si>
  <si>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</si>
  <si>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</si>
  <si>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</si>
  <si>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</si>
  <si>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</si>
  <si>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</si>
  <si>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</si>
  <si>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</si>
  <si>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</si>
  <si>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</si>
  <si>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</si>
  <si>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</si>
  <si>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</si>
  <si>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</si>
  <si>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</si>
  <si>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</si>
  <si>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</si>
  <si>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</si>
  <si>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</si>
  <si>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</si>
  <si>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</si>
  <si>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</si>
  <si>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</si>
  <si>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</si>
  <si>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</si>
  <si>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</si>
  <si>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</si>
  <si>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</si>
  <si>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</si>
  <si>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</si>
  <si>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</si>
  <si>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</si>
  <si>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</si>
  <si>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</si>
  <si>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</si>
  <si>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</si>
  <si>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</si>
  <si>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</si>
  <si>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</si>
  <si>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</si>
  <si>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</si>
  <si>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</si>
  <si>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</si>
  <si>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</si>
  <si>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</si>
  <si>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</si>
  <si>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</si>
  <si>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</si>
  <si>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</si>
  <si>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</si>
  <si>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</si>
  <si>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</si>
  <si>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</si>
  <si>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</si>
  <si>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</si>
  <si>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</si>
  <si>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</si>
  <si>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</si>
  <si>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</si>
  <si>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</si>
  <si>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</si>
  <si>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</si>
  <si>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</si>
  <si>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</si>
  <si>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</si>
  <si>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</si>
  <si>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</si>
  <si>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</si>
  <si>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</si>
  <si>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</si>
  <si>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</si>
  <si>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</si>
  <si>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</si>
  <si>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</si>
  <si>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</si>
  <si>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</si>
  <si>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</si>
  <si>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</si>
  <si>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</si>
  <si>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</si>
  <si>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</si>
  <si>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</si>
  <si>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</si>
  <si>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</si>
  <si>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</si>
  <si>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</si>
  <si>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</si>
  <si>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</si>
  <si>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</si>
  <si>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</si>
  <si>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</si>
  <si>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</si>
  <si>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</si>
  <si>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</si>
  <si>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</si>
  <si>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</si>
  <si>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</si>
  <si>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</si>
  <si>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</si>
  <si>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</si>
  <si>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</si>
  <si>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</si>
  <si>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</si>
  <si>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</si>
  <si>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</si>
  <si>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</si>
  <si>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</si>
  <si>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</si>
  <si>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</si>
  <si>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</si>
  <si>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</si>
  <si>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</si>
  <si>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</si>
  <si>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</si>
  <si>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</si>
  <si>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</si>
  <si>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</si>
  <si>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</si>
  <si>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</si>
  <si>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</si>
  <si>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</si>
  <si>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</si>
  <si>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</si>
  <si>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</si>
  <si>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</si>
  <si>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</si>
  <si>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</si>
  <si>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</si>
  <si>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</si>
  <si>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</si>
  <si>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</si>
  <si>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</si>
  <si>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</si>
  <si>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</si>
  <si>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</si>
  <si>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</si>
  <si>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</si>
  <si>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</si>
  <si>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</si>
  <si>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</si>
  <si>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</si>
  <si>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</si>
  <si>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</si>
  <si>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</si>
  <si>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</si>
  <si>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</si>
  <si>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</si>
  <si>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</si>
  <si>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</si>
  <si>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</si>
  <si>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</si>
  <si>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</si>
  <si>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</si>
  <si>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</si>
  <si>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</si>
  <si>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</si>
  <si>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</si>
  <si>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</si>
  <si>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</si>
  <si>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</si>
  <si>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</si>
  <si>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</si>
  <si>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</si>
  <si>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</si>
  <si>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</si>
  <si>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</si>
  <si>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</si>
  <si>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</si>
  <si>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</si>
  <si>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</si>
  <si>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</si>
  <si>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</si>
  <si>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</si>
  <si>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</si>
  <si>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</si>
  <si>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</si>
  <si>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</si>
  <si>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</si>
  <si>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</si>
  <si>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</si>
  <si>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</si>
  <si>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</si>
  <si>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</si>
  <si>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</si>
  <si>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</si>
  <si>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</si>
  <si>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</si>
  <si>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</si>
  <si>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</si>
  <si>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</si>
  <si>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</si>
  <si>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</si>
  <si>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</si>
  <si>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</si>
  <si>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</si>
  <si>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</si>
  <si>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</si>
  <si>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</si>
  <si>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</si>
  <si>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</si>
  <si>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</si>
  <si>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</si>
  <si>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</si>
  <si>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</si>
  <si>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</si>
  <si>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</si>
  <si>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</si>
  <si>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</si>
  <si>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</si>
  <si>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</si>
  <si>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</si>
  <si>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</si>
  <si>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</si>
  <si>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</si>
  <si>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</si>
  <si>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</si>
  <si>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</si>
  <si>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</si>
  <si>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</si>
  <si>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</si>
  <si>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</si>
  <si>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</si>
  <si>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</si>
  <si>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</si>
  <si>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</si>
  <si>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</si>
  <si>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</si>
  <si>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</si>
  <si>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</si>
  <si>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</si>
  <si>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</si>
  <si>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</si>
  <si>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</si>
  <si>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</si>
  <si>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</si>
  <si>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</si>
  <si>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</si>
  <si>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</si>
  <si>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</si>
  <si>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</si>
  <si>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</si>
  <si>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</si>
  <si>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</si>
  <si>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</si>
  <si>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</si>
  <si>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</si>
  <si>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</si>
  <si>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</si>
  <si>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</si>
  <si>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</si>
  <si>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</si>
  <si>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</si>
  <si>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</si>
  <si>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</si>
  <si>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</si>
  <si>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</si>
  <si>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</si>
  <si>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</si>
  <si>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</si>
  <si>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</si>
  <si>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</si>
  <si>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</si>
  <si>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</si>
  <si>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</si>
  <si>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</si>
  <si>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</si>
  <si>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</si>
  <si>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</si>
  <si>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</si>
  <si>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</si>
  <si>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</si>
  <si>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</si>
  <si>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</si>
  <si>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</si>
  <si>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</si>
  <si>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</si>
  <si>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</si>
  <si>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</si>
  <si>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</si>
  <si>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</si>
  <si>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</si>
  <si>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</si>
  <si>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</si>
  <si>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</si>
  <si>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</si>
  <si>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</si>
  <si>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</si>
  <si>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</si>
  <si>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</si>
  <si>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</si>
  <si>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</si>
  <si>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</si>
  <si>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</si>
  <si>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</si>
  <si>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</si>
  <si>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</si>
  <si>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</si>
  <si>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</si>
  <si>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</si>
  <si>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</si>
  <si>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</si>
  <si>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</si>
  <si>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</si>
  <si>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</si>
  <si>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</si>
  <si>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</si>
  <si>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</si>
  <si>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</si>
  <si>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</si>
  <si>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</si>
  <si>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</si>
  <si>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</si>
  <si>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</si>
  <si>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</si>
  <si>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</si>
  <si>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</si>
  <si>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</si>
  <si>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</si>
  <si>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</si>
  <si>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</si>
  <si>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</si>
  <si>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</si>
  <si>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</si>
  <si>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</si>
  <si>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</si>
  <si>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</si>
  <si>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</si>
  <si>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</si>
  <si>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</si>
  <si>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</si>
  <si>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</si>
  <si>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</si>
  <si>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</si>
  <si>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</si>
  <si>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</si>
  <si>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</si>
  <si>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</si>
  <si>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</si>
  <si>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</si>
  <si>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</si>
  <si>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</si>
  <si>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</si>
  <si>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</si>
  <si>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</si>
  <si>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</si>
  <si>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</si>
  <si>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</si>
  <si>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</si>
  <si>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</si>
  <si>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</si>
  <si>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</si>
  <si>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</si>
  <si>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</si>
  <si>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</si>
  <si>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</si>
  <si>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</si>
  <si>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</si>
  <si>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</si>
  <si>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</si>
  <si>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</si>
  <si>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</si>
  <si>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</si>
  <si>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</si>
  <si>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</si>
  <si>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</si>
  <si>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</si>
  <si>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</si>
  <si>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</si>
  <si>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</si>
  <si>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</si>
  <si>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</si>
  <si>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</si>
  <si>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</si>
  <si>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</si>
  <si>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</si>
  <si>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</si>
  <si>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</si>
  <si>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</si>
  <si>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</si>
  <si>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</si>
  <si>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</si>
  <si>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</si>
  <si>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OD Round 36</t>
  </si>
  <si>
    <t>Voodoo 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</si>
</sst>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289560</xdr:colOff>
          <xdr:row>14</xdr:row>
          <xdr:rowOff>175260</xdr:rowOff>
        </xdr:from>
        <xdr:to>
          <xdr:col>6</xdr:col>
          <xdr:colOff>525780</xdr:colOff>
          <xdr:row>16</xdr:row>
          <xdr:rowOff>121920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556260</xdr:colOff>
          <xdr:row>2</xdr:row>
          <xdr:rowOff>7620</xdr:rowOff>
        </xdr:from>
        <xdr:to>
          <xdr:col>16</xdr:col>
          <xdr:colOff>137160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556260</xdr:colOff>
          <xdr:row>5</xdr:row>
          <xdr:rowOff>7620</xdr:rowOff>
        </xdr:from>
        <xdr:to>
          <xdr:col>16</xdr:col>
          <xdr:colOff>137160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556260</xdr:colOff>
          <xdr:row>8</xdr:row>
          <xdr:rowOff>99060</xdr:rowOff>
        </xdr:from>
        <xdr:to>
          <xdr:col>16</xdr:col>
          <xdr:colOff>137160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541020</xdr:colOff>
          <xdr:row>11</xdr:row>
          <xdr:rowOff>114300</xdr:rowOff>
        </xdr:from>
        <xdr:to>
          <xdr:col>16</xdr:col>
          <xdr:colOff>137160</xdr:colOff>
          <xdr:row>13</xdr:row>
          <xdr:rowOff>99060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22860</xdr:rowOff>
        </xdr:from>
        <xdr:to>
          <xdr:col>5</xdr:col>
          <xdr:colOff>769620</xdr:colOff>
          <xdr:row>56</xdr:row>
          <xdr:rowOff>175260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769620</xdr:colOff>
          <xdr:row>29</xdr:row>
          <xdr:rowOff>45720</xdr:rowOff>
        </xdr:from>
        <xdr:to>
          <xdr:col>9</xdr:col>
          <xdr:colOff>137160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769620</xdr:colOff>
          <xdr:row>32</xdr:row>
          <xdr:rowOff>99060</xdr:rowOff>
        </xdr:from>
        <xdr:to>
          <xdr:col>9</xdr:col>
          <xdr:colOff>137160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769620</xdr:colOff>
          <xdr:row>35</xdr:row>
          <xdr:rowOff>137160</xdr:rowOff>
        </xdr:from>
        <xdr:to>
          <xdr:col>9</xdr:col>
          <xdr:colOff>137160</xdr:colOff>
          <xdr:row>37</xdr:row>
          <xdr:rowOff>137160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502920</xdr:colOff>
          <xdr:row>16</xdr:row>
          <xdr:rowOff>121920</xdr:rowOff>
        </xdr:from>
        <xdr:to>
          <xdr:col>16</xdr:col>
          <xdr:colOff>99060</xdr:colOff>
          <xdr:row>18</xdr:row>
          <xdr:rowOff>106680</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09375" defaultRowHeight="13.2" x14ac:dyDescent="0.25"/>
  <cols>
    <col min="1" max="1" width="18" style="45" customWidth="1"/>
    <col min="2" max="2" width="13.88671875" style="45" bestFit="1" customWidth="1"/>
    <col min="3" max="3" width="11.33203125" style="45" customWidth="1"/>
    <col min="4" max="4" width="14" style="45" customWidth="1"/>
    <col min="5" max="5" width="11.6640625" style="45" customWidth="1"/>
    <col min="6" max="6" width="12.6640625" style="45" customWidth="1"/>
    <col min="7" max="7" width="11.6640625" style="45" customWidth="1"/>
    <col min="8" max="10" width="16.33203125" style="45" customWidth="1"/>
    <col min="11" max="11" width="5.5546875" style="45" bestFit="1" customWidth="1"/>
    <col min="12" max="12" width="12.33203125" style="45" bestFit="1" customWidth="1"/>
    <col min="13" max="13" width="7.88671875" style="45" bestFit="1" customWidth="1"/>
    <col min="14" max="14" width="12.44140625" style="45" bestFit="1" customWidth="1"/>
    <col min="15" max="15" width="9.88671875" style="45" customWidth="1"/>
    <col min="16" max="16384" width="9.109375" style="45"/>
  </cols>
  <sheetData>
    <row r="1" spans="1:15" s="44" customFormat="1" ht="18.75" customHeight="1" thickTop="1" x14ac:dyDescent="0.3">
      <c r="A1" s="471" t="s">
        <v>452</v>
      </c>
      <c r="B1" s="471"/>
      <c r="C1" s="471"/>
      <c r="D1" s="471"/>
      <c r="E1" s="471"/>
      <c r="F1" s="471"/>
      <c r="G1" s="471"/>
      <c r="H1" s="471"/>
      <c r="I1" s="471"/>
      <c r="J1" s="471"/>
      <c r="K1" s="471"/>
      <c r="L1" s="472"/>
      <c r="M1" s="478" t="s">
        <v>1052</v>
      </c>
      <c r="N1" s="479"/>
      <c r="O1" s="480"/>
    </row>
    <row r="2" spans="1:15" s="44" customFormat="1" ht="12.75" customHeight="1" x14ac:dyDescent="0.25">
      <c r="A2" s="465" t="s">
        <v>1092</v>
      </c>
      <c r="B2" s="466"/>
      <c r="C2" s="466"/>
      <c r="D2" s="466"/>
      <c r="E2" s="466"/>
      <c r="F2" s="466"/>
      <c r="G2" s="466"/>
      <c r="H2" s="466"/>
      <c r="I2" s="466"/>
      <c r="J2" s="466"/>
      <c r="K2" s="466"/>
      <c r="L2" s="467"/>
      <c r="M2" s="452" t="s">
        <v>1093</v>
      </c>
      <c r="N2" s="453"/>
      <c r="O2" s="454"/>
    </row>
    <row r="3" spans="1:15" s="44" customFormat="1" x14ac:dyDescent="0.25">
      <c r="A3" s="465"/>
      <c r="B3" s="466"/>
      <c r="C3" s="466"/>
      <c r="D3" s="466"/>
      <c r="E3" s="466"/>
      <c r="F3" s="466"/>
      <c r="G3" s="466"/>
      <c r="H3" s="466"/>
      <c r="I3" s="466"/>
      <c r="J3" s="466"/>
      <c r="K3" s="466"/>
      <c r="L3" s="467"/>
      <c r="M3" s="452"/>
      <c r="N3" s="453"/>
      <c r="O3" s="454"/>
    </row>
    <row r="4" spans="1:15" s="44" customFormat="1" x14ac:dyDescent="0.25">
      <c r="A4" s="465"/>
      <c r="B4" s="466"/>
      <c r="C4" s="466"/>
      <c r="D4" s="466"/>
      <c r="E4" s="466"/>
      <c r="F4" s="466"/>
      <c r="G4" s="466"/>
      <c r="H4" s="466"/>
      <c r="I4" s="466"/>
      <c r="J4" s="466"/>
      <c r="K4" s="466"/>
      <c r="L4" s="467"/>
      <c r="M4" s="452"/>
      <c r="N4" s="453"/>
      <c r="O4" s="454"/>
    </row>
    <row r="5" spans="1:15" s="44" customFormat="1" x14ac:dyDescent="0.25">
      <c r="A5" s="465"/>
      <c r="B5" s="466"/>
      <c r="C5" s="466"/>
      <c r="D5" s="466"/>
      <c r="E5" s="466"/>
      <c r="F5" s="466"/>
      <c r="G5" s="466"/>
      <c r="H5" s="466"/>
      <c r="I5" s="466"/>
      <c r="J5" s="466"/>
      <c r="K5" s="466"/>
      <c r="L5" s="467"/>
      <c r="M5" s="452"/>
      <c r="N5" s="453"/>
      <c r="O5" s="454"/>
    </row>
    <row r="6" spans="1:15" s="44" customFormat="1" x14ac:dyDescent="0.25">
      <c r="A6" s="465"/>
      <c r="B6" s="466"/>
      <c r="C6" s="466"/>
      <c r="D6" s="466"/>
      <c r="E6" s="466"/>
      <c r="F6" s="466"/>
      <c r="G6" s="466"/>
      <c r="H6" s="466"/>
      <c r="I6" s="466"/>
      <c r="J6" s="466"/>
      <c r="K6" s="466"/>
      <c r="L6" s="467"/>
      <c r="M6" s="452"/>
      <c r="N6" s="453"/>
      <c r="O6" s="454"/>
    </row>
    <row r="7" spans="1:15" s="44" customFormat="1" ht="13.8" thickBot="1" x14ac:dyDescent="0.3">
      <c r="A7" s="468"/>
      <c r="B7" s="469"/>
      <c r="C7" s="469"/>
      <c r="D7" s="469"/>
      <c r="E7" s="469"/>
      <c r="F7" s="469"/>
      <c r="G7" s="469"/>
      <c r="H7" s="469"/>
      <c r="I7" s="469"/>
      <c r="J7" s="469"/>
      <c r="K7" s="469"/>
      <c r="L7" s="470"/>
      <c r="M7" s="452"/>
      <c r="N7" s="453"/>
      <c r="O7" s="454"/>
    </row>
    <row r="8" spans="1:15" s="44" customFormat="1" ht="15.6" x14ac:dyDescent="0.25">
      <c r="A8" s="473" t="s">
        <v>451</v>
      </c>
      <c r="B8" s="474"/>
      <c r="C8" s="474"/>
      <c r="D8" s="474"/>
      <c r="E8" s="474"/>
      <c r="F8" s="474"/>
      <c r="G8" s="474"/>
      <c r="H8" s="474"/>
      <c r="I8" s="475"/>
      <c r="J8" s="481" t="s">
        <v>1125</v>
      </c>
      <c r="K8" s="482"/>
      <c r="L8" s="483"/>
      <c r="M8" s="455"/>
      <c r="N8" s="456"/>
      <c r="O8" s="457"/>
    </row>
    <row r="9" spans="1:15" s="44" customFormat="1" ht="12.75" customHeight="1" x14ac:dyDescent="0.25">
      <c r="A9" s="476" t="s">
        <v>1051</v>
      </c>
      <c r="B9" s="477"/>
      <c r="C9" s="477"/>
      <c r="D9" s="477"/>
      <c r="E9" s="477"/>
      <c r="F9" s="477"/>
      <c r="G9" s="477"/>
      <c r="H9" s="477"/>
      <c r="I9" s="477"/>
      <c r="J9" s="484"/>
      <c r="K9" s="485"/>
      <c r="L9" s="486"/>
      <c r="M9" s="455"/>
      <c r="N9" s="456"/>
      <c r="O9" s="457"/>
    </row>
    <row r="10" spans="1:15" s="44" customFormat="1" ht="12.75" customHeight="1" x14ac:dyDescent="0.25">
      <c r="A10" s="476"/>
      <c r="B10" s="477"/>
      <c r="C10" s="477"/>
      <c r="D10" s="477"/>
      <c r="E10" s="477"/>
      <c r="F10" s="477"/>
      <c r="G10" s="477"/>
      <c r="H10" s="477"/>
      <c r="I10" s="477"/>
      <c r="J10" s="484"/>
      <c r="K10" s="485"/>
      <c r="L10" s="486"/>
      <c r="M10" s="455"/>
      <c r="N10" s="456"/>
      <c r="O10" s="457"/>
    </row>
    <row r="11" spans="1:15" s="44" customFormat="1" ht="12.75" customHeight="1" x14ac:dyDescent="0.25">
      <c r="A11" s="476"/>
      <c r="B11" s="477"/>
      <c r="C11" s="477"/>
      <c r="D11" s="477"/>
      <c r="E11" s="477"/>
      <c r="F11" s="477"/>
      <c r="G11" s="477"/>
      <c r="H11" s="477"/>
      <c r="I11" s="477"/>
      <c r="J11" s="484"/>
      <c r="K11" s="485"/>
      <c r="L11" s="486"/>
      <c r="M11" s="455"/>
      <c r="N11" s="456"/>
      <c r="O11" s="457"/>
    </row>
    <row r="12" spans="1:15" s="44" customFormat="1" ht="28.5" customHeight="1" thickBot="1" x14ac:dyDescent="0.3">
      <c r="A12" s="476"/>
      <c r="B12" s="477"/>
      <c r="C12" s="477"/>
      <c r="D12" s="477"/>
      <c r="E12" s="477"/>
      <c r="F12" s="477"/>
      <c r="G12" s="477"/>
      <c r="H12" s="477"/>
      <c r="I12" s="477"/>
      <c r="J12" s="487"/>
      <c r="K12" s="488"/>
      <c r="L12" s="489"/>
      <c r="M12" s="458"/>
      <c r="N12" s="459"/>
      <c r="O12" s="460"/>
    </row>
    <row r="13" spans="1:15" s="44" customFormat="1" ht="25.5" customHeight="1" thickBot="1" x14ac:dyDescent="0.3">
      <c r="A13" s="461" t="s">
        <v>258</v>
      </c>
      <c r="B13" s="462"/>
      <c r="C13" s="463"/>
      <c r="D13" s="463"/>
      <c r="E13" s="463"/>
      <c r="F13" s="463"/>
      <c r="G13" s="463"/>
      <c r="H13" s="463"/>
      <c r="I13" s="463"/>
      <c r="J13" s="463"/>
      <c r="K13" s="463"/>
      <c r="L13" s="463"/>
      <c r="M13" s="463"/>
      <c r="N13" s="463"/>
      <c r="O13" s="463"/>
    </row>
    <row r="14" spans="1:15" s="52" customFormat="1" ht="12.75" customHeight="1" x14ac:dyDescent="0.25">
      <c r="A14" s="45" t="s">
        <v>28</v>
      </c>
      <c r="B14" s="133" t="s">
        <v>89</v>
      </c>
      <c r="C14" s="46"/>
      <c r="D14" s="47" t="s">
        <v>324</v>
      </c>
      <c r="E14" s="47" t="s">
        <v>778</v>
      </c>
      <c r="F14" s="44"/>
      <c r="G14" s="44"/>
      <c r="H14" s="47" t="s">
        <v>489</v>
      </c>
      <c r="I14" s="48" t="s">
        <v>208</v>
      </c>
      <c r="J14" s="49"/>
      <c r="K14" s="50"/>
      <c r="L14" s="44"/>
      <c r="M14" s="44"/>
      <c r="N14" s="44"/>
      <c r="O14" s="51"/>
    </row>
    <row r="15" spans="1:15" s="44" customFormat="1" ht="12.75" customHeight="1" x14ac:dyDescent="0.25">
      <c r="A15" s="45" t="s">
        <v>449</v>
      </c>
      <c r="B15" s="134">
        <v>45144</v>
      </c>
      <c r="D15" s="45" t="s">
        <v>325</v>
      </c>
      <c r="E15" s="53">
        <f>B15+(1+B16-1)/24+B18-0/24</f>
        <v>45144</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3">
      <c r="A16" s="45" t="s">
        <v>321</v>
      </c>
      <c r="B16" s="135">
        <v>0</v>
      </c>
      <c r="C16" s="44" t="s">
        <v>529</v>
      </c>
      <c r="D16" s="45" t="s">
        <v>318</v>
      </c>
      <c r="E16" s="53">
        <f ca="1">NOW()</f>
        <v>45132.956887962966</v>
      </c>
      <c r="H16" s="45" t="s">
        <v>105</v>
      </c>
      <c r="I16" s="54">
        <f>INDEX(TblRaces[[Max population]:[Explore Cost]],MATCH(race,TblRaces[Race],0),MATCH(Table4[[#This Row],[Race Bonuses]],TblRaces[[#Headers],[Max population]:[Explore Cost]],0))</f>
        <v>0</v>
      </c>
      <c r="K16" s="464" t="s">
        <v>453</v>
      </c>
      <c r="L16" s="449"/>
      <c r="M16" s="449"/>
      <c r="N16" s="449"/>
      <c r="O16" s="51"/>
    </row>
    <row r="17" spans="1:15" s="44" customFormat="1" ht="12.75" customHeight="1" thickBot="1" x14ac:dyDescent="0.3">
      <c r="A17" s="45" t="s">
        <v>322</v>
      </c>
      <c r="B17" s="55">
        <f ca="1">TODAY()</f>
        <v>45132</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3">
      <c r="A18" s="59" t="s">
        <v>503</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5">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5">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5">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5">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5">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5">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5">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5">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64"/>
      <c r="L26" s="464"/>
      <c r="M26" s="464"/>
      <c r="N26" s="464"/>
      <c r="O26" s="60"/>
    </row>
    <row r="27" spans="1:15" s="44" customFormat="1" x14ac:dyDescent="0.25">
      <c r="A27" s="442" t="s">
        <v>1103</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64"/>
      <c r="L27" s="464"/>
      <c r="M27" s="464"/>
      <c r="N27" s="464"/>
      <c r="O27" s="60"/>
    </row>
    <row r="28" spans="1:15" s="44" customFormat="1" x14ac:dyDescent="0.25">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5">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490</v>
      </c>
      <c r="I29" s="54">
        <f>INDEX(TblRaces[[Max population]:[Explore Cost]],MATCH(race,TblRaces[Race],0),MATCH(Table4[[#This Row],[Race Bonuses]],TblRaces[[#Headers],[Max population]:[Explore Cost]],0))</f>
        <v>0</v>
      </c>
      <c r="O29" s="60"/>
    </row>
    <row r="30" spans="1:15" s="44" customFormat="1" x14ac:dyDescent="0.25">
      <c r="A30" s="66" t="s">
        <v>1087</v>
      </c>
      <c r="D30" s="67"/>
      <c r="E30" s="68"/>
      <c r="G30" s="51"/>
      <c r="H30" s="45" t="s">
        <v>491</v>
      </c>
      <c r="I30" s="54">
        <f>INDEX(TblRaces[[Max population]:[Explore Cost]],MATCH(race,TblRaces[Race],0),MATCH(Table4[[#This Row],[Race Bonuses]],TblRaces[[#Headers],[Max population]:[Explore Cost]],0))</f>
        <v>0</v>
      </c>
      <c r="O30" s="60"/>
    </row>
    <row r="31" spans="1:15" s="44" customFormat="1" x14ac:dyDescent="0.25">
      <c r="A31" s="66"/>
      <c r="D31" s="67"/>
      <c r="E31" s="68"/>
      <c r="G31" s="51"/>
      <c r="H31" s="45" t="s">
        <v>528</v>
      </c>
      <c r="I31" s="54">
        <f>INDEX(TblRaces[[Max population]:[Explore Cost]],MATCH(race,TblRaces[Race],0),MATCH(Table4[[#This Row],[Race Bonuses]],TblRaces[[#Headers],[Max population]:[Explore Cost]],0))</f>
        <v>0</v>
      </c>
      <c r="O31" s="60"/>
    </row>
    <row r="32" spans="1:15" s="44" customFormat="1" x14ac:dyDescent="0.25">
      <c r="A32" s="69"/>
      <c r="B32" s="70"/>
      <c r="C32" s="70"/>
      <c r="D32" s="71"/>
      <c r="E32" s="72"/>
      <c r="F32" s="70"/>
      <c r="G32" s="70"/>
      <c r="H32" s="74" t="s">
        <v>1079</v>
      </c>
      <c r="I32" s="438">
        <f>INDEX(TblRaces[[Max population]:[Explore Cost]],MATCH(race,TblRaces[Race],0),MATCH(Table4[[#This Row],[Race Bonuses]],TblRaces[[#Headers],[Max population]:[Explore Cost]],0))</f>
        <v>0</v>
      </c>
      <c r="J32" s="70"/>
      <c r="O32" s="75"/>
    </row>
    <row r="33" spans="1:15" s="76" customFormat="1" ht="29.25" customHeight="1" x14ac:dyDescent="0.25">
      <c r="A33" s="448" t="s">
        <v>378</v>
      </c>
      <c r="B33" s="449"/>
      <c r="C33" s="449"/>
      <c r="D33" s="449"/>
      <c r="E33" s="449"/>
      <c r="F33" s="449"/>
      <c r="G33" s="449"/>
      <c r="H33" s="449"/>
      <c r="I33" s="449"/>
      <c r="J33" s="450"/>
      <c r="K33" s="451"/>
      <c r="L33" s="451"/>
      <c r="M33" s="451"/>
      <c r="N33" s="451"/>
      <c r="O33" s="451"/>
    </row>
    <row r="34" spans="1:15" x14ac:dyDescent="0.25">
      <c r="A34" s="5" t="s">
        <v>22</v>
      </c>
      <c r="B34" s="45" t="s">
        <v>356</v>
      </c>
      <c r="C34" s="77" t="s">
        <v>31</v>
      </c>
      <c r="D34" s="78" t="s">
        <v>208</v>
      </c>
      <c r="E34" s="79" t="s">
        <v>1023</v>
      </c>
      <c r="F34" s="77" t="s">
        <v>32</v>
      </c>
      <c r="G34" s="78" t="s">
        <v>1021</v>
      </c>
      <c r="H34" s="78" t="s">
        <v>1022</v>
      </c>
      <c r="I34" s="80" t="s">
        <v>778</v>
      </c>
      <c r="J34" s="44"/>
      <c r="K34" s="44"/>
      <c r="L34" s="44"/>
      <c r="M34" s="44"/>
      <c r="N34" s="44"/>
      <c r="O34" s="81"/>
    </row>
    <row r="35" spans="1:15" x14ac:dyDescent="0.25">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5">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430</v>
      </c>
      <c r="L36" s="494"/>
      <c r="M36" s="494"/>
      <c r="N36" s="494"/>
      <c r="O36" s="51"/>
    </row>
    <row r="37" spans="1:15" x14ac:dyDescent="0.25">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5">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8" thickBot="1" x14ac:dyDescent="0.3">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450</v>
      </c>
      <c r="L39" s="495"/>
      <c r="M39" s="495"/>
      <c r="N39" s="495"/>
      <c r="O39" s="51"/>
    </row>
    <row r="40" spans="1:15" ht="13.8" thickTop="1" x14ac:dyDescent="0.25">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5">
      <c r="A41" s="104" t="s">
        <v>24</v>
      </c>
      <c r="B41" s="97">
        <f ca="1">F41</f>
        <v>626</v>
      </c>
      <c r="C41" s="104"/>
      <c r="E41" s="105"/>
      <c r="F41" s="97">
        <f ca="1">Military!AA76</f>
        <v>626</v>
      </c>
      <c r="H41" s="97">
        <f ca="1">F41*(1+$G$36)</f>
        <v>626</v>
      </c>
      <c r="I41" s="92" t="s">
        <v>421</v>
      </c>
      <c r="J41" s="44"/>
      <c r="K41" s="493" t="s">
        <v>448</v>
      </c>
      <c r="L41" s="494"/>
      <c r="M41" s="494"/>
      <c r="N41" s="494"/>
      <c r="O41" s="51"/>
    </row>
    <row r="42" spans="1:15" ht="13.8" thickBot="1" x14ac:dyDescent="0.3">
      <c r="A42" s="104" t="s">
        <v>420</v>
      </c>
      <c r="B42" s="45">
        <f ca="1">E54</f>
        <v>0</v>
      </c>
      <c r="C42" s="104"/>
      <c r="E42" s="105"/>
      <c r="F42" s="106">
        <f ca="1">MIN(Population!C76/2,Constants!B14*20*Construction!BE76)</f>
        <v>0</v>
      </c>
      <c r="H42" s="107">
        <f ca="1">F42*(1+$G$36)</f>
        <v>0</v>
      </c>
      <c r="I42" s="92" t="s">
        <v>379</v>
      </c>
      <c r="J42" s="44"/>
      <c r="K42" s="494"/>
      <c r="L42" s="494"/>
      <c r="M42" s="494"/>
      <c r="N42" s="494"/>
      <c r="O42" s="51"/>
    </row>
    <row r="43" spans="1:15" ht="13.8" thickTop="1" x14ac:dyDescent="0.25">
      <c r="C43" s="104"/>
      <c r="E43" s="105"/>
      <c r="F43" s="35">
        <f ca="1">F41+F40+F42</f>
        <v>1076</v>
      </c>
      <c r="H43" s="103">
        <f ca="1">H41+H40+H42</f>
        <v>1076</v>
      </c>
      <c r="I43" s="92"/>
      <c r="J43" s="44"/>
      <c r="K43" s="449"/>
      <c r="L43" s="449"/>
      <c r="M43" s="449"/>
      <c r="N43" s="449"/>
      <c r="O43" s="51"/>
    </row>
    <row r="44" spans="1:15" x14ac:dyDescent="0.25">
      <c r="A44" s="44"/>
      <c r="B44" s="44"/>
      <c r="C44" s="44"/>
      <c r="D44" s="492"/>
      <c r="E44" s="492"/>
      <c r="F44" s="492"/>
      <c r="G44" s="492"/>
      <c r="H44" s="492"/>
      <c r="I44" s="44"/>
      <c r="J44" s="44"/>
      <c r="K44" s="44"/>
      <c r="L44" s="44"/>
      <c r="M44" s="44"/>
      <c r="N44" s="44"/>
      <c r="O44" s="51"/>
    </row>
    <row r="45" spans="1:15" x14ac:dyDescent="0.25">
      <c r="A45" s="108" t="str">
        <f>A26</f>
        <v>Spy</v>
      </c>
      <c r="B45" s="429">
        <f ca="1">Military!I76</f>
        <v>25</v>
      </c>
      <c r="D45" s="44"/>
      <c r="E45" s="44"/>
      <c r="F45" s="44"/>
      <c r="G45" s="44"/>
      <c r="I45" s="44"/>
      <c r="J45" s="44"/>
      <c r="K45" s="44"/>
      <c r="L45" s="44"/>
      <c r="M45" s="44"/>
      <c r="N45" s="44"/>
      <c r="O45" s="51"/>
    </row>
    <row r="46" spans="1:15" x14ac:dyDescent="0.25">
      <c r="A46" s="446" t="s">
        <v>1103</v>
      </c>
      <c r="B46" s="443">
        <f ca="1">Military!J76</f>
        <v>0</v>
      </c>
      <c r="C46" s="44"/>
      <c r="D46" s="5" t="s">
        <v>254</v>
      </c>
      <c r="E46" s="57" t="s">
        <v>356</v>
      </c>
      <c r="F46" s="45" t="s">
        <v>1024</v>
      </c>
      <c r="G46" s="44"/>
      <c r="H46" s="50" t="s">
        <v>256</v>
      </c>
      <c r="I46" s="44"/>
      <c r="J46" s="44"/>
      <c r="K46" s="44"/>
      <c r="L46" s="44"/>
      <c r="M46" s="44"/>
      <c r="N46" s="44"/>
      <c r="O46" s="51"/>
    </row>
    <row r="47" spans="1:15" x14ac:dyDescent="0.25">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5">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5">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5">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5">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5">
      <c r="C52" s="44"/>
      <c r="D52" s="111" t="str">
        <f>Construction!BC3</f>
        <v>Tot Mas</v>
      </c>
      <c r="E52" s="45">
        <f ca="1">Construction!BC76</f>
        <v>0</v>
      </c>
      <c r="F52" s="113">
        <f t="shared" ca="1" si="0"/>
        <v>0</v>
      </c>
      <c r="G52" s="44"/>
      <c r="H52" s="44"/>
      <c r="I52" s="44"/>
      <c r="J52" s="44"/>
      <c r="K52" s="44"/>
      <c r="L52" s="44"/>
      <c r="M52" s="44"/>
      <c r="N52" s="44"/>
      <c r="O52" s="51"/>
    </row>
    <row r="53" spans="1:15" x14ac:dyDescent="0.25">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5">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5">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5">
      <c r="A56" s="117" t="s">
        <v>232</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5">
      <c r="A57" s="118" t="s">
        <v>268</v>
      </c>
      <c r="B57" s="428">
        <f ca="1">H40</f>
        <v>450</v>
      </c>
      <c r="C57" s="44"/>
      <c r="D57" s="111" t="str">
        <f>Construction!BJ3</f>
        <v>Tot Bar</v>
      </c>
      <c r="E57" s="45">
        <f ca="1">Construction!BJ76</f>
        <v>0</v>
      </c>
      <c r="F57" s="113">
        <f t="shared" ca="1" si="0"/>
        <v>0</v>
      </c>
      <c r="G57" s="44"/>
      <c r="H57" s="119" t="s">
        <v>231</v>
      </c>
      <c r="I57" s="62">
        <f ca="1">Production!H76</f>
        <v>495870</v>
      </c>
      <c r="J57" s="62">
        <f ca="1">Production!H76+SUM(Military!AR4:AR76)</f>
        <v>495870</v>
      </c>
      <c r="K57" s="120"/>
      <c r="L57" s="44"/>
      <c r="M57" s="44"/>
      <c r="N57" s="44"/>
      <c r="O57" s="51"/>
    </row>
    <row r="58" spans="1:15" x14ac:dyDescent="0.25">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5">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5">
      <c r="A60" s="117" t="s">
        <v>2</v>
      </c>
      <c r="B60" s="427">
        <f ca="1">Production!H$76</f>
        <v>495870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5">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5">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5">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5">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5">
      <c r="A65" s="118" t="s">
        <v>4</v>
      </c>
      <c r="B65" s="428">
        <f ca="1">Production!M$76</f>
        <v>10000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5">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5">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5">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5">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5">
      <c r="A70" s="124" t="s">
        <v>380</v>
      </c>
      <c r="B70" s="125" t="str">
        <f>VLOOKUP($B$14,Races!$A$4:$C$112,3,FALSE)</f>
        <v>Plain</v>
      </c>
      <c r="C70" s="44"/>
      <c r="D70" s="44"/>
      <c r="E70" s="44"/>
      <c r="F70" s="44"/>
      <c r="G70" s="44"/>
      <c r="H70" s="44"/>
      <c r="I70" s="44"/>
      <c r="J70" s="44"/>
      <c r="K70" s="44"/>
      <c r="L70" s="44"/>
      <c r="M70" s="44"/>
      <c r="N70" s="44"/>
      <c r="O70" s="51"/>
    </row>
    <row r="71" spans="1:15" x14ac:dyDescent="0.25">
      <c r="A71" s="44"/>
      <c r="B71" s="44"/>
      <c r="C71" s="44"/>
      <c r="D71" s="44"/>
      <c r="E71" s="44"/>
      <c r="F71" s="44"/>
      <c r="G71" s="44"/>
      <c r="H71" s="44"/>
      <c r="I71" s="44"/>
      <c r="J71" s="44"/>
      <c r="K71" s="44"/>
      <c r="L71" s="44"/>
      <c r="M71" s="44"/>
      <c r="N71" s="44"/>
      <c r="O71" s="51"/>
    </row>
    <row r="72" spans="1:15" x14ac:dyDescent="0.25">
      <c r="A72" s="44"/>
      <c r="B72" s="44"/>
      <c r="C72" s="70"/>
      <c r="D72" s="70"/>
      <c r="E72" s="70"/>
      <c r="F72" s="70"/>
      <c r="G72" s="70"/>
      <c r="H72" s="70"/>
      <c r="I72" s="70"/>
      <c r="J72" s="70"/>
      <c r="K72" s="70"/>
      <c r="L72" s="70"/>
      <c r="M72" s="70"/>
      <c r="N72" s="70"/>
      <c r="O72" s="73"/>
    </row>
    <row r="73" spans="1:15" x14ac:dyDescent="0.25">
      <c r="A73" s="490" t="s">
        <v>289</v>
      </c>
      <c r="B73" s="491"/>
      <c r="C73" s="127"/>
      <c r="D73" s="127"/>
      <c r="E73" s="127"/>
    </row>
    <row r="74" spans="1:15" x14ac:dyDescent="0.25">
      <c r="A74" s="128" t="s">
        <v>290</v>
      </c>
      <c r="B74" s="129"/>
      <c r="C74" s="127"/>
      <c r="D74" s="127"/>
      <c r="E74" s="129"/>
    </row>
    <row r="75" spans="1:15" x14ac:dyDescent="0.25">
      <c r="A75" s="130" t="s">
        <v>292</v>
      </c>
      <c r="B75" s="130" t="s">
        <v>293</v>
      </c>
      <c r="C75" s="130" t="s">
        <v>295</v>
      </c>
      <c r="D75" s="130" t="s">
        <v>294</v>
      </c>
      <c r="E75" s="127"/>
    </row>
    <row r="76" spans="1:15" x14ac:dyDescent="0.25">
      <c r="A76" s="127" t="s">
        <v>92</v>
      </c>
      <c r="B76" s="127" t="s">
        <v>125</v>
      </c>
      <c r="C76" s="131"/>
      <c r="D76" s="131">
        <f ca="1">IF(Constants!F115="none",$F$67/Constants!C115,MIN(Constants!F115,$F$67/Constants!C115))</f>
        <v>2.1999999999999997</v>
      </c>
      <c r="E76" s="127" t="b">
        <f>$B$14=A76</f>
        <v>0</v>
      </c>
    </row>
    <row r="77" spans="1:15" x14ac:dyDescent="0.25">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5">
      <c r="A78" s="127" t="s">
        <v>96</v>
      </c>
      <c r="B78" s="127" t="s">
        <v>140</v>
      </c>
      <c r="C78" s="131"/>
      <c r="D78" s="131">
        <f ca="1">MIN(Constants!F118,$F$67/Constants!C118)</f>
        <v>2.1999999999999997</v>
      </c>
      <c r="E78" s="127" t="b">
        <f>$B$14=A78</f>
        <v>0</v>
      </c>
    </row>
    <row r="79" spans="1:15" x14ac:dyDescent="0.25">
      <c r="A79" s="127" t="s">
        <v>94</v>
      </c>
      <c r="B79" s="127" t="s">
        <v>133</v>
      </c>
      <c r="C79" s="131"/>
      <c r="D79" s="131">
        <f ca="1">MIN(Constants!F119,$F$67/Constants!C119)</f>
        <v>2</v>
      </c>
      <c r="E79" s="127" t="b">
        <f>$B$14=A79</f>
        <v>0</v>
      </c>
    </row>
    <row r="80" spans="1:15" x14ac:dyDescent="0.25">
      <c r="A80" s="127" t="s">
        <v>99</v>
      </c>
      <c r="B80" s="127" t="s">
        <v>148</v>
      </c>
      <c r="C80" s="131">
        <f ca="1">MIN(Constants!F120,F63/Constants!C120)</f>
        <v>0</v>
      </c>
      <c r="D80" s="131">
        <f ca="1">MIN(Constants!F121,F63/Constants!C121)</f>
        <v>0</v>
      </c>
      <c r="E80" s="127" t="b">
        <f>$B$14=A80</f>
        <v>0</v>
      </c>
    </row>
    <row r="81" spans="1:5" x14ac:dyDescent="0.25">
      <c r="A81" s="127" t="s">
        <v>331</v>
      </c>
      <c r="B81" s="127" t="s">
        <v>334</v>
      </c>
      <c r="C81" s="127"/>
      <c r="D81" s="131">
        <f ca="1">MIN(Constants!F122,F67/Constants!C122)</f>
        <v>2.1999999999999997</v>
      </c>
      <c r="E81" s="127" t="b">
        <f>$B$14=A81</f>
        <v>0</v>
      </c>
    </row>
    <row r="82" spans="1:5" x14ac:dyDescent="0.25">
      <c r="A82" s="127"/>
      <c r="B82" s="127" t="s">
        <v>335</v>
      </c>
      <c r="C82" s="127">
        <f ca="1">MIN(Constants!F123,I51*Constants!C123)</f>
        <v>0.1</v>
      </c>
      <c r="D82" s="127"/>
      <c r="E82" s="127"/>
    </row>
    <row r="83" spans="1:5" x14ac:dyDescent="0.25">
      <c r="A83" s="127" t="s">
        <v>144</v>
      </c>
      <c r="B83" s="127" t="s">
        <v>376</v>
      </c>
      <c r="C83" s="127"/>
      <c r="D83" s="131">
        <f>MIN(Constants!F124,250/Constants!C124)</f>
        <v>0</v>
      </c>
      <c r="E83" s="127" t="b">
        <f>$B$14=A83</f>
        <v>0</v>
      </c>
    </row>
    <row r="84" spans="1:5" x14ac:dyDescent="0.25">
      <c r="A84" s="127" t="s">
        <v>144</v>
      </c>
      <c r="B84" s="127" t="s">
        <v>359</v>
      </c>
      <c r="C84" s="132">
        <f>MIN(bone_breaker_cap,250/bone_breaker_bonus)</f>
        <v>1</v>
      </c>
      <c r="E84" s="127" t="b">
        <f>$B$14=A84</f>
        <v>0</v>
      </c>
    </row>
    <row r="85" spans="1:5" x14ac:dyDescent="0.25">
      <c r="A85" s="127" t="s">
        <v>502</v>
      </c>
      <c r="B85" s="127" t="s">
        <v>425</v>
      </c>
      <c r="C85" s="127"/>
      <c r="D85" s="131">
        <f ca="1">MIN(nox_nightshade_cap,E67/E47/nox_nightshade_swamp_bonus)</f>
        <v>4</v>
      </c>
      <c r="E85" s="127" t="b">
        <f>$B$14=A85</f>
        <v>0</v>
      </c>
    </row>
    <row r="86" spans="1:5" x14ac:dyDescent="0.25">
      <c r="A86" s="127"/>
      <c r="B86" s="127"/>
      <c r="C86" s="127"/>
      <c r="D86" s="131"/>
      <c r="E86" s="127"/>
    </row>
    <row r="87" spans="1:5" x14ac:dyDescent="0.25">
      <c r="A87" s="128" t="s">
        <v>291</v>
      </c>
      <c r="B87" s="127"/>
      <c r="C87" s="127"/>
      <c r="D87" s="127"/>
      <c r="E87" s="127"/>
    </row>
    <row r="88" spans="1:5" x14ac:dyDescent="0.25">
      <c r="A88" s="127" t="s">
        <v>103</v>
      </c>
      <c r="B88" s="127" t="s">
        <v>329</v>
      </c>
      <c r="C88" s="127"/>
      <c r="D88" s="127">
        <f ca="1">MIN(B38,B37)*2</f>
        <v>0</v>
      </c>
      <c r="E88" s="127" t="b">
        <f>$B$14=A88</f>
        <v>0</v>
      </c>
    </row>
    <row r="89" spans="1:5" x14ac:dyDescent="0.25">
      <c r="A89" s="127"/>
      <c r="B89" s="127" t="s">
        <v>330</v>
      </c>
      <c r="C89" s="127">
        <f ca="1">MIN(B39,B36)*2</f>
        <v>0</v>
      </c>
      <c r="D89" s="127"/>
      <c r="E89" s="127"/>
    </row>
    <row r="90" spans="1:5" x14ac:dyDescent="0.25">
      <c r="A90" s="127" t="s">
        <v>93</v>
      </c>
      <c r="B90" s="127" t="s">
        <v>130</v>
      </c>
      <c r="C90" s="441">
        <v>0.2</v>
      </c>
      <c r="D90" s="441">
        <f>1/3</f>
        <v>0.33333333333333331</v>
      </c>
      <c r="E90" s="127" t="b">
        <f t="shared" ref="E90:E93" si="1">$B$14=A90</f>
        <v>0</v>
      </c>
    </row>
    <row r="91" spans="1:5" x14ac:dyDescent="0.25">
      <c r="A91" s="127" t="s">
        <v>104</v>
      </c>
      <c r="B91" s="127" t="s">
        <v>160</v>
      </c>
      <c r="C91" s="441">
        <v>0.2</v>
      </c>
      <c r="D91" s="441">
        <v>0.2</v>
      </c>
      <c r="E91" s="127" t="b">
        <f t="shared" si="1"/>
        <v>0</v>
      </c>
    </row>
    <row r="92" spans="1:5" x14ac:dyDescent="0.25">
      <c r="A92" s="127" t="s">
        <v>96</v>
      </c>
      <c r="B92" s="127" t="s">
        <v>140</v>
      </c>
      <c r="C92" s="441">
        <v>0.2</v>
      </c>
      <c r="D92" s="441">
        <v>0.25</v>
      </c>
      <c r="E92" s="127" t="b">
        <f t="shared" si="1"/>
        <v>0</v>
      </c>
    </row>
    <row r="93" spans="1:5" x14ac:dyDescent="0.25">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289560</xdr:colOff>
                    <xdr:row>14</xdr:row>
                    <xdr:rowOff>175260</xdr:rowOff>
                  </from>
                  <to>
                    <xdr:col>6</xdr:col>
                    <xdr:colOff>525780</xdr:colOff>
                    <xdr:row>16</xdr:row>
                    <xdr:rowOff>121920</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09375" defaultRowHeight="13.2" x14ac:dyDescent="0.25"/>
  <cols>
    <col min="1" max="1" width="8.5546875" style="57" customWidth="1"/>
    <col min="2" max="2" width="8.5546875" style="45" customWidth="1"/>
    <col min="3" max="3" width="11.6640625" style="45" customWidth="1"/>
    <col min="4" max="4" width="9.88671875" style="45" customWidth="1"/>
    <col min="5" max="5" width="11.109375" style="45" customWidth="1"/>
    <col min="6" max="6" width="7.6640625" style="45" customWidth="1"/>
    <col min="7" max="7" width="11.44140625" style="45" customWidth="1"/>
    <col min="8" max="8" width="12.33203125" style="45" customWidth="1"/>
    <col min="9" max="9" width="14.88671875" style="45" customWidth="1"/>
    <col min="10" max="10" width="9.6640625" style="45" customWidth="1"/>
    <col min="11" max="11" width="2.88671875" style="45" customWidth="1"/>
    <col min="12" max="19" width="11.33203125" style="45" customWidth="1"/>
    <col min="20" max="20" width="2.88671875" style="45" customWidth="1"/>
    <col min="21" max="21" width="10.5546875" style="45" customWidth="1"/>
    <col min="22" max="22" width="11.44140625" style="45" customWidth="1"/>
    <col min="23" max="26" width="15.33203125" style="45" customWidth="1"/>
    <col min="27" max="27" width="2.88671875" style="45" customWidth="1"/>
    <col min="28" max="28" width="10.109375" style="45" customWidth="1"/>
    <col min="29" max="29" width="10.88671875" style="45" customWidth="1"/>
    <col min="30" max="16384" width="9.109375" style="45"/>
  </cols>
  <sheetData>
    <row r="1" spans="1:30" s="5" customFormat="1" x14ac:dyDescent="0.25">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5">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5">
      <c r="A3" s="138" t="s">
        <v>0</v>
      </c>
      <c r="B3" s="138" t="s">
        <v>312</v>
      </c>
      <c r="C3" s="138" t="s">
        <v>21</v>
      </c>
      <c r="D3" s="138" t="s">
        <v>22</v>
      </c>
      <c r="E3" s="138" t="s">
        <v>24</v>
      </c>
      <c r="F3" s="138" t="s">
        <v>188</v>
      </c>
      <c r="G3" s="138" t="s">
        <v>189</v>
      </c>
      <c r="H3" s="138" t="s">
        <v>226</v>
      </c>
      <c r="I3" s="138" t="s">
        <v>266</v>
      </c>
      <c r="J3" s="138" t="s">
        <v>314</v>
      </c>
      <c r="K3" s="138" t="s">
        <v>778</v>
      </c>
      <c r="L3" s="138" t="s">
        <v>1025</v>
      </c>
      <c r="M3" s="138" t="s">
        <v>774</v>
      </c>
      <c r="N3" s="138" t="s">
        <v>775</v>
      </c>
      <c r="O3" s="138" t="s">
        <v>776</v>
      </c>
      <c r="P3" s="138" t="s">
        <v>777</v>
      </c>
      <c r="Q3" s="138" t="s">
        <v>25</v>
      </c>
      <c r="R3" s="138" t="s">
        <v>26</v>
      </c>
      <c r="S3" s="138" t="s">
        <v>184</v>
      </c>
      <c r="T3" s="138" t="s">
        <v>779</v>
      </c>
      <c r="U3" s="138" t="s">
        <v>228</v>
      </c>
      <c r="V3" s="138" t="s">
        <v>176</v>
      </c>
      <c r="W3" s="138" t="s">
        <v>175</v>
      </c>
      <c r="X3" s="138" t="s">
        <v>234</v>
      </c>
      <c r="Y3" s="138" t="s">
        <v>227</v>
      </c>
      <c r="Z3" s="138" t="s">
        <v>1042</v>
      </c>
      <c r="AA3" s="138" t="s">
        <v>781</v>
      </c>
      <c r="AB3" s="138" t="s">
        <v>169</v>
      </c>
      <c r="AC3" s="138" t="s">
        <v>173</v>
      </c>
    </row>
    <row r="4" spans="1:30" x14ac:dyDescent="0.25">
      <c r="A4" s="140">
        <f>TblRezone[[#This Row],[Hour]]</f>
        <v>1</v>
      </c>
      <c r="B4" s="141">
        <f>TblImps[[#This Row],[Time]]</f>
        <v>45144</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5">
      <c r="A5" s="140">
        <f>TblRezone[[#This Row],[Hour]]</f>
        <v>2</v>
      </c>
      <c r="B5" s="141">
        <f ca="1">TblImps[[#This Row],[Time]]</f>
        <v>45144.041666666664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5">
      <c r="A6" s="140">
        <f>TblRezone[[#This Row],[Hour]]</f>
        <v>3</v>
      </c>
      <c r="B6" s="141">
        <f ca="1">TblImps[[#This Row],[Time]]</f>
        <v>45144.083333333328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5">
      <c r="A7" s="140">
        <f>TblRezone[[#This Row],[Hour]]</f>
        <v>4</v>
      </c>
      <c r="B7" s="141">
        <f ca="1">TblImps[[#This Row],[Time]]</f>
        <v>45144.124999999993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5">
      <c r="A8" s="140">
        <f>TblRezone[[#This Row],[Hour]]</f>
        <v>5</v>
      </c>
      <c r="B8" s="141">
        <f ca="1">TblImps[[#This Row],[Time]]</f>
        <v>45144.166666666657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5">
      <c r="A9" s="140">
        <f>TblRezone[[#This Row],[Hour]]</f>
        <v>6</v>
      </c>
      <c r="B9" s="141">
        <f ca="1">TblImps[[#This Row],[Time]]</f>
        <v>45144.208333333321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5">
      <c r="A10" s="140">
        <f>TblRezone[[#This Row],[Hour]]</f>
        <v>7</v>
      </c>
      <c r="B10" s="141">
        <f ca="1">TblImps[[#This Row],[Time]]</f>
        <v>45144.249999999985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5">
      <c r="A11" s="140">
        <f>TblRezone[[#This Row],[Hour]]</f>
        <v>8</v>
      </c>
      <c r="B11" s="141">
        <f ca="1">TblImps[[#This Row],[Time]]</f>
        <v>45144.29166666665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5">
      <c r="A12" s="140">
        <f>TblRezone[[#This Row],[Hour]]</f>
        <v>9</v>
      </c>
      <c r="B12" s="141">
        <f ca="1">TblImps[[#This Row],[Time]]</f>
        <v>45144.333333333314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5">
      <c r="A13" s="140">
        <f>TblRezone[[#This Row],[Hour]]</f>
        <v>10</v>
      </c>
      <c r="B13" s="141">
        <f ca="1">TblImps[[#This Row],[Time]]</f>
        <v>45144.374999999978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5">
      <c r="A14" s="140">
        <f>TblRezone[[#This Row],[Hour]]</f>
        <v>11</v>
      </c>
      <c r="B14" s="141">
        <f ca="1">TblImps[[#This Row],[Time]]</f>
        <v>45144.416666666642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5">
      <c r="A15" s="140">
        <f>TblRezone[[#This Row],[Hour]]</f>
        <v>12</v>
      </c>
      <c r="B15" s="141">
        <f ca="1">TblImps[[#This Row],[Time]]</f>
        <v>45144.458333333307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5">
      <c r="A16" s="140">
        <f>TblRezone[[#This Row],[Hour]]</f>
        <v>13</v>
      </c>
      <c r="B16" s="141">
        <f ca="1">TblImps[[#This Row],[Time]]</f>
        <v>45144.499999999971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5">
      <c r="A17" s="140">
        <f>TblRezone[[#This Row],[Hour]]</f>
        <v>14</v>
      </c>
      <c r="B17" s="141">
        <f ca="1">TblImps[[#This Row],[Time]]</f>
        <v>45144.541666666635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5">
      <c r="A18" s="140">
        <f>TblRezone[[#This Row],[Hour]]</f>
        <v>15</v>
      </c>
      <c r="B18" s="141">
        <f ca="1">TblImps[[#This Row],[Time]]</f>
        <v>45144.583333333299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5">
      <c r="A19" s="140">
        <f>TblRezone[[#This Row],[Hour]]</f>
        <v>16</v>
      </c>
      <c r="B19" s="141">
        <f ca="1">TblImps[[#This Row],[Time]]</f>
        <v>45144.624999999964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5">
      <c r="A20" s="140">
        <f>TblRezone[[#This Row],[Hour]]</f>
        <v>17</v>
      </c>
      <c r="B20" s="141">
        <f ca="1">TblImps[[#This Row],[Time]]</f>
        <v>45144.666666666628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5">
      <c r="A21" s="140">
        <f>TblRezone[[#This Row],[Hour]]</f>
        <v>18</v>
      </c>
      <c r="B21" s="141">
        <f ca="1">TblImps[[#This Row],[Time]]</f>
        <v>45144.708333333292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5">
      <c r="A22" s="140">
        <f>TblRezone[[#This Row],[Hour]]</f>
        <v>19</v>
      </c>
      <c r="B22" s="141">
        <f ca="1">TblImps[[#This Row],[Time]]</f>
        <v>45144.749999999956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5">
      <c r="A23" s="140">
        <f>TblRezone[[#This Row],[Hour]]</f>
        <v>20</v>
      </c>
      <c r="B23" s="141">
        <f ca="1">TblImps[[#This Row],[Time]]</f>
        <v>45144.791666666621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5">
      <c r="A24" s="140">
        <f>TblRezone[[#This Row],[Hour]]</f>
        <v>21</v>
      </c>
      <c r="B24" s="141">
        <f ca="1">TblImps[[#This Row],[Time]]</f>
        <v>45144.833333333285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5">
      <c r="A25" s="140">
        <f>TblRezone[[#This Row],[Hour]]</f>
        <v>22</v>
      </c>
      <c r="B25" s="141">
        <f ca="1">TblImps[[#This Row],[Time]]</f>
        <v>45144.874999999949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5">
      <c r="A26" s="140">
        <f>TblRezone[[#This Row],[Hour]]</f>
        <v>23</v>
      </c>
      <c r="B26" s="141">
        <f ca="1">TblImps[[#This Row],[Time]]</f>
        <v>45144.916666666613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5">
      <c r="A27" s="140">
        <f>TblRezone[[#This Row],[Hour]]</f>
        <v>24</v>
      </c>
      <c r="B27" s="141">
        <f ca="1">TblImps[[#This Row],[Time]]</f>
        <v>45144.958333333278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5">
      <c r="A28" s="140">
        <f>TblRezone[[#This Row],[Hour]]</f>
        <v>25</v>
      </c>
      <c r="B28" s="141">
        <f ca="1">TblImps[[#This Row],[Time]]</f>
        <v>45144.999999999942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5">
      <c r="A29" s="140">
        <f>TblRezone[[#This Row],[Hour]]</f>
        <v>26</v>
      </c>
      <c r="B29" s="141">
        <f ca="1">TblImps[[#This Row],[Time]]</f>
        <v>45145.041666666606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5">
      <c r="A30" s="140">
        <f>TblRezone[[#This Row],[Hour]]</f>
        <v>27</v>
      </c>
      <c r="B30" s="141">
        <f ca="1">TblImps[[#This Row],[Time]]</f>
        <v>45145.08333333327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5">
      <c r="A31" s="140">
        <f>TblRezone[[#This Row],[Hour]]</f>
        <v>28</v>
      </c>
      <c r="B31" s="141">
        <f ca="1">TblImps[[#This Row],[Time]]</f>
        <v>45145.124999999935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5">
      <c r="A32" s="140">
        <f>TblRezone[[#This Row],[Hour]]</f>
        <v>29</v>
      </c>
      <c r="B32" s="141">
        <f ca="1">TblImps[[#This Row],[Time]]</f>
        <v>45145.166666666599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5">
      <c r="A33" s="140">
        <f>TblRezone[[#This Row],[Hour]]</f>
        <v>30</v>
      </c>
      <c r="B33" s="141">
        <f ca="1">TblImps[[#This Row],[Time]]</f>
        <v>45145.208333333263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5">
      <c r="A34" s="140">
        <f>TblRezone[[#This Row],[Hour]]</f>
        <v>31</v>
      </c>
      <c r="B34" s="141">
        <f ca="1">TblImps[[#This Row],[Time]]</f>
        <v>45145.249999999927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5">
      <c r="A35" s="140">
        <f>TblRezone[[#This Row],[Hour]]</f>
        <v>32</v>
      </c>
      <c r="B35" s="141">
        <f ca="1">TblImps[[#This Row],[Time]]</f>
        <v>45145.291666666591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5">
      <c r="A36" s="140">
        <f>TblRezone[[#This Row],[Hour]]</f>
        <v>33</v>
      </c>
      <c r="B36" s="141">
        <f ca="1">TblImps[[#This Row],[Time]]</f>
        <v>45145.333333333256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5">
      <c r="A37" s="140">
        <f>TblRezone[[#This Row],[Hour]]</f>
        <v>34</v>
      </c>
      <c r="B37" s="141">
        <f ca="1">TblImps[[#This Row],[Time]]</f>
        <v>45145.37499999992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5">
      <c r="A38" s="140">
        <f>TblRezone[[#This Row],[Hour]]</f>
        <v>35</v>
      </c>
      <c r="B38" s="141">
        <f ca="1">TblImps[[#This Row],[Time]]</f>
        <v>45145.416666666584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5">
      <c r="A39" s="140">
        <f>TblRezone[[#This Row],[Hour]]</f>
        <v>36</v>
      </c>
      <c r="B39" s="141">
        <f ca="1">TblImps[[#This Row],[Time]]</f>
        <v>45145.458333333248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5">
      <c r="A40" s="140">
        <f>TblRezone[[#This Row],[Hour]]</f>
        <v>37</v>
      </c>
      <c r="B40" s="141">
        <f ca="1">TblImps[[#This Row],[Time]]</f>
        <v>45145.499999999913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5">
      <c r="A41" s="140">
        <f>TblRezone[[#This Row],[Hour]]</f>
        <v>38</v>
      </c>
      <c r="B41" s="141">
        <f ca="1">TblImps[[#This Row],[Time]]</f>
        <v>45145.541666666577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5">
      <c r="A42" s="140">
        <f>TblRezone[[#This Row],[Hour]]</f>
        <v>39</v>
      </c>
      <c r="B42" s="141">
        <f ca="1">TblImps[[#This Row],[Time]]</f>
        <v>45145.583333333241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5">
      <c r="A43" s="140">
        <f>TblRezone[[#This Row],[Hour]]</f>
        <v>40</v>
      </c>
      <c r="B43" s="141">
        <f ca="1">TblImps[[#This Row],[Time]]</f>
        <v>45145.624999999905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5">
      <c r="A44" s="140">
        <f>TblRezone[[#This Row],[Hour]]</f>
        <v>41</v>
      </c>
      <c r="B44" s="141">
        <f ca="1">TblImps[[#This Row],[Time]]</f>
        <v>45145.66666666657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5">
      <c r="A45" s="140">
        <f>TblRezone[[#This Row],[Hour]]</f>
        <v>42</v>
      </c>
      <c r="B45" s="141">
        <f ca="1">TblImps[[#This Row],[Time]]</f>
        <v>45145.708333333234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5">
      <c r="A46" s="140">
        <f>TblRezone[[#This Row],[Hour]]</f>
        <v>43</v>
      </c>
      <c r="B46" s="141">
        <f ca="1">TblImps[[#This Row],[Time]]</f>
        <v>45145.749999999898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5">
      <c r="A47" s="140">
        <f>TblRezone[[#This Row],[Hour]]</f>
        <v>44</v>
      </c>
      <c r="B47" s="141">
        <f ca="1">TblImps[[#This Row],[Time]]</f>
        <v>45145.791666666562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5">
      <c r="A48" s="140">
        <f>TblRezone[[#This Row],[Hour]]</f>
        <v>45</v>
      </c>
      <c r="B48" s="141">
        <f ca="1">TblImps[[#This Row],[Time]]</f>
        <v>45145.833333333227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5">
      <c r="A49" s="140">
        <f>TblRezone[[#This Row],[Hour]]</f>
        <v>46</v>
      </c>
      <c r="B49" s="141">
        <f ca="1">TblImps[[#This Row],[Time]]</f>
        <v>45145.874999999891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5">
      <c r="A50" s="140">
        <f>TblRezone[[#This Row],[Hour]]</f>
        <v>47</v>
      </c>
      <c r="B50" s="141">
        <f ca="1">TblImps[[#This Row],[Time]]</f>
        <v>45145.916666666555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5">
      <c r="A51" s="140">
        <f>TblRezone[[#This Row],[Hour]]</f>
        <v>48</v>
      </c>
      <c r="B51" s="141">
        <f ca="1">TblImps[[#This Row],[Time]]</f>
        <v>45145.958333333219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5">
      <c r="A52" s="140">
        <f>TblRezone[[#This Row],[Hour]]</f>
        <v>49</v>
      </c>
      <c r="B52" s="141">
        <f ca="1">TblImps[[#This Row],[Time]]</f>
        <v>45145.999999999884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5">
      <c r="A53" s="140">
        <f>TblRezone[[#This Row],[Hour]]</f>
        <v>50</v>
      </c>
      <c r="B53" s="141">
        <f ca="1">TblImps[[#This Row],[Time]]</f>
        <v>45146.041666666548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5">
      <c r="A54" s="140">
        <f>TblRezone[[#This Row],[Hour]]</f>
        <v>51</v>
      </c>
      <c r="B54" s="141">
        <f ca="1">TblImps[[#This Row],[Time]]</f>
        <v>45146.083333333212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5">
      <c r="A55" s="140">
        <f>TblRezone[[#This Row],[Hour]]</f>
        <v>52</v>
      </c>
      <c r="B55" s="141">
        <f ca="1">TblImps[[#This Row],[Time]]</f>
        <v>45146.124999999876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5">
      <c r="A56" s="140">
        <f>TblRezone[[#This Row],[Hour]]</f>
        <v>53</v>
      </c>
      <c r="B56" s="141">
        <f ca="1">TblImps[[#This Row],[Time]]</f>
        <v>45146.166666666541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5">
      <c r="A57" s="140">
        <f>TblRezone[[#This Row],[Hour]]</f>
        <v>54</v>
      </c>
      <c r="B57" s="141">
        <f ca="1">TblImps[[#This Row],[Time]]</f>
        <v>45146.208333333205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5">
      <c r="A58" s="140">
        <f>TblRezone[[#This Row],[Hour]]</f>
        <v>55</v>
      </c>
      <c r="B58" s="141">
        <f ca="1">TblImps[[#This Row],[Time]]</f>
        <v>45146.249999999869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5">
      <c r="A59" s="140">
        <f>TblRezone[[#This Row],[Hour]]</f>
        <v>56</v>
      </c>
      <c r="B59" s="141">
        <f ca="1">TblImps[[#This Row],[Time]]</f>
        <v>45146.291666666533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5">
      <c r="A60" s="140">
        <f>TblRezone[[#This Row],[Hour]]</f>
        <v>57</v>
      </c>
      <c r="B60" s="141">
        <f ca="1">TblImps[[#This Row],[Time]]</f>
        <v>45146.333333333198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5">
      <c r="A61" s="140">
        <f>TblRezone[[#This Row],[Hour]]</f>
        <v>58</v>
      </c>
      <c r="B61" s="141">
        <f ca="1">TblImps[[#This Row],[Time]]</f>
        <v>45146.374999999862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5">
      <c r="A62" s="140">
        <f>TblRezone[[#This Row],[Hour]]</f>
        <v>59</v>
      </c>
      <c r="B62" s="141">
        <f ca="1">TblImps[[#This Row],[Time]]</f>
        <v>45146.416666666526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5">
      <c r="A63" s="140">
        <f>TblRezone[[#This Row],[Hour]]</f>
        <v>60</v>
      </c>
      <c r="B63" s="141">
        <f ca="1">TblImps[[#This Row],[Time]]</f>
        <v>45146.45833333319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5">
      <c r="A64" s="140">
        <f>TblRezone[[#This Row],[Hour]]</f>
        <v>61</v>
      </c>
      <c r="B64" s="141">
        <f ca="1">TblImps[[#This Row],[Time]]</f>
        <v>45146.499999999854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5">
      <c r="A65" s="140">
        <f>TblRezone[[#This Row],[Hour]]</f>
        <v>62</v>
      </c>
      <c r="B65" s="141">
        <f ca="1">TblImps[[#This Row],[Time]]</f>
        <v>45146.541666666519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5">
      <c r="A66" s="140">
        <f>TblRezone[[#This Row],[Hour]]</f>
        <v>63</v>
      </c>
      <c r="B66" s="141">
        <f ca="1">TblImps[[#This Row],[Time]]</f>
        <v>45146.583333333183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5">
      <c r="A67" s="140">
        <f>TblRezone[[#This Row],[Hour]]</f>
        <v>64</v>
      </c>
      <c r="B67" s="141">
        <f ca="1">TblImps[[#This Row],[Time]]</f>
        <v>45146.624999999847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5">
      <c r="A68" s="140">
        <f>TblRezone[[#This Row],[Hour]]</f>
        <v>65</v>
      </c>
      <c r="B68" s="141">
        <f ca="1">TblImps[[#This Row],[Time]]</f>
        <v>45146.666666666511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5">
      <c r="A69" s="140">
        <f>TblRezone[[#This Row],[Hour]]</f>
        <v>66</v>
      </c>
      <c r="B69" s="141">
        <f ca="1">TblImps[[#This Row],[Time]]</f>
        <v>45146.708333333176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5">
      <c r="A70" s="140">
        <f>TblRezone[[#This Row],[Hour]]</f>
        <v>67</v>
      </c>
      <c r="B70" s="141">
        <f ca="1">TblImps[[#This Row],[Time]]</f>
        <v>45146.74999999984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5">
      <c r="A71" s="140">
        <f>TblRezone[[#This Row],[Hour]]</f>
        <v>68</v>
      </c>
      <c r="B71" s="141">
        <f ca="1">TblImps[[#This Row],[Time]]</f>
        <v>45146.791666666504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5">
      <c r="A72" s="140">
        <f>TblRezone[[#This Row],[Hour]]</f>
        <v>69</v>
      </c>
      <c r="B72" s="141">
        <f ca="1">TblImps[[#This Row],[Time]]</f>
        <v>45146.833333333168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5">
      <c r="A73" s="140">
        <f>TblRezone[[#This Row],[Hour]]</f>
        <v>70</v>
      </c>
      <c r="B73" s="141">
        <f ca="1">TblImps[[#This Row],[Time]]</f>
        <v>45146.874999999833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5">
      <c r="A74" s="140">
        <f>TblRezone[[#This Row],[Hour]]</f>
        <v>71</v>
      </c>
      <c r="B74" s="141">
        <f ca="1">TblImps[[#This Row],[Time]]</f>
        <v>45146.916666666497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5">
      <c r="A75" s="140">
        <f>TblRezone[[#This Row],[Hour]]</f>
        <v>72</v>
      </c>
      <c r="B75" s="141">
        <f ca="1">TblImps[[#This Row],[Time]]</f>
        <v>45146.958333333161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5">
      <c r="A76" s="147">
        <f>TblRezone[[#This Row],[Hour]]</f>
        <v>73</v>
      </c>
      <c r="B76" s="148">
        <f ca="1">TblImps[[#This Row],[Time]]</f>
        <v>45146.999999999825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5">
      <c r="A77" s="140">
        <f>TblRezone[[#This Row],[Hour]]</f>
        <v>74</v>
      </c>
      <c r="B77" s="141">
        <f ca="1">TblImps[[#This Row],[Time]]</f>
        <v>45147.04166666649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5">
      <c r="A78" s="140">
        <f>TblRezone[[#This Row],[Hour]]</f>
        <v>75</v>
      </c>
      <c r="B78" s="141">
        <f ca="1">TblImps[[#This Row],[Time]]</f>
        <v>45147.083333333154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5">
      <c r="A79" s="140">
        <f>TblRezone[[#This Row],[Hour]]</f>
        <v>76</v>
      </c>
      <c r="B79" s="141">
        <f ca="1">TblImps[[#This Row],[Time]]</f>
        <v>45147.124999999818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5">
      <c r="A80" s="140">
        <f>TblRezone[[#This Row],[Hour]]</f>
        <v>77</v>
      </c>
      <c r="B80" s="141">
        <f ca="1">TblImps[[#This Row],[Time]]</f>
        <v>45147.166666666482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5">
      <c r="A81" s="140">
        <f>TblRezone[[#This Row],[Hour]]</f>
        <v>78</v>
      </c>
      <c r="B81" s="141">
        <f ca="1">TblImps[[#This Row],[Time]]</f>
        <v>45147.208333333147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5">
      <c r="A82" s="140">
        <f>TblRezone[[#This Row],[Hour]]</f>
        <v>79</v>
      </c>
      <c r="B82" s="141">
        <f ca="1">TblImps[[#This Row],[Time]]</f>
        <v>45147.249999999811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5">
      <c r="A83" s="140">
        <f>TblRezone[[#This Row],[Hour]]</f>
        <v>80</v>
      </c>
      <c r="B83" s="141">
        <f ca="1">TblImps[[#This Row],[Time]]</f>
        <v>45147.291666666475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5">
      <c r="A84" s="140">
        <f>TblRezone[[#This Row],[Hour]]</f>
        <v>81</v>
      </c>
      <c r="B84" s="141">
        <f ca="1">TblImps[[#This Row],[Time]]</f>
        <v>45147.333333333139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5">
      <c r="A85" s="140">
        <f>TblRezone[[#This Row],[Hour]]</f>
        <v>82</v>
      </c>
      <c r="B85" s="141">
        <f ca="1">TblImps[[#This Row],[Time]]</f>
        <v>45147.374999999804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5">
      <c r="A86" s="140">
        <f>TblRezone[[#This Row],[Hour]]</f>
        <v>83</v>
      </c>
      <c r="B86" s="141">
        <f ca="1">TblImps[[#This Row],[Time]]</f>
        <v>45147.416666666468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5">
      <c r="A87" s="140">
        <f>TblRezone[[#This Row],[Hour]]</f>
        <v>84</v>
      </c>
      <c r="B87" s="141">
        <f ca="1">TblImps[[#This Row],[Time]]</f>
        <v>45147.458333333132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5">
      <c r="A88" s="140">
        <f>TblRezone[[#This Row],[Hour]]</f>
        <v>85</v>
      </c>
      <c r="B88" s="141">
        <f ca="1">TblImps[[#This Row],[Time]]</f>
        <v>45147.499999999796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5">
      <c r="A89" s="140">
        <f>TblRezone[[#This Row],[Hour]]</f>
        <v>86</v>
      </c>
      <c r="B89" s="141">
        <f ca="1">TblImps[[#This Row],[Time]]</f>
        <v>45147.541666666461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5">
      <c r="A90" s="140">
        <f>TblRezone[[#This Row],[Hour]]</f>
        <v>87</v>
      </c>
      <c r="B90" s="141">
        <f ca="1">TblImps[[#This Row],[Time]]</f>
        <v>45147.583333333125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5">
      <c r="A91" s="140">
        <f>TblRezone[[#This Row],[Hour]]</f>
        <v>88</v>
      </c>
      <c r="B91" s="141">
        <f ca="1">TblImps[[#This Row],[Time]]</f>
        <v>45147.624999999789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5">
      <c r="A92" s="140">
        <f>TblRezone[[#This Row],[Hour]]</f>
        <v>89</v>
      </c>
      <c r="B92" s="141">
        <f ca="1">TblImps[[#This Row],[Time]]</f>
        <v>45147.666666666453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5">
      <c r="A93" s="140">
        <f>TblRezone[[#This Row],[Hour]]</f>
        <v>90</v>
      </c>
      <c r="B93" s="141">
        <f ca="1">TblImps[[#This Row],[Time]]</f>
        <v>45147.708333333117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5">
      <c r="A94" s="140">
        <f>TblRezone[[#This Row],[Hour]]</f>
        <v>91</v>
      </c>
      <c r="B94" s="141">
        <f ca="1">TblImps[[#This Row],[Time]]</f>
        <v>45147.749999999782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5">
      <c r="A95" s="140">
        <f>TblRezone[[#This Row],[Hour]]</f>
        <v>92</v>
      </c>
      <c r="B95" s="141">
        <f ca="1">TblImps[[#This Row],[Time]]</f>
        <v>45147.791666666446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5">
      <c r="A96" s="140">
        <f>TblRezone[[#This Row],[Hour]]</f>
        <v>93</v>
      </c>
      <c r="B96" s="141">
        <f ca="1">TblImps[[#This Row],[Time]]</f>
        <v>45147.83333333311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5">
      <c r="A97" s="140">
        <f>TblRezone[[#This Row],[Hour]]</f>
        <v>94</v>
      </c>
      <c r="B97" s="141">
        <f ca="1">TblImps[[#This Row],[Time]]</f>
        <v>45147.874999999774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5">
      <c r="A98" s="140">
        <f>TblRezone[[#This Row],[Hour]]</f>
        <v>95</v>
      </c>
      <c r="B98" s="141">
        <f ca="1">TblImps[[#This Row],[Time]]</f>
        <v>45147.916666666439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5">
      <c r="A99" s="140">
        <f>TblRezone[[#This Row],[Hour]]</f>
        <v>96</v>
      </c>
      <c r="B99" s="141">
        <f ca="1">TblImps[[#This Row],[Time]]</f>
        <v>45147.958333333103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5">
      <c r="A100" s="140">
        <f>TblRezone[[#This Row],[Hour]]</f>
        <v>97</v>
      </c>
      <c r="B100" s="141">
        <f ca="1">TblImps[[#This Row],[Time]]</f>
        <v>45147.999999999767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5">
      <c r="A101" s="140">
        <f>TblRezone[[#This Row],[Hour]]</f>
        <v>98</v>
      </c>
      <c r="B101" s="141">
        <f ca="1">TblImps[[#This Row],[Time]]</f>
        <v>45148.041666666431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5">
      <c r="A102" s="140">
        <f>TblRezone[[#This Row],[Hour]]</f>
        <v>99</v>
      </c>
      <c r="B102" s="141">
        <f ca="1">TblImps[[#This Row],[Time]]</f>
        <v>45148.083333333096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5">
      <c r="A103" s="140">
        <f>TblRezone[[#This Row],[Hour]]</f>
        <v>100</v>
      </c>
      <c r="B103" s="141">
        <f ca="1">TblImps[[#This Row],[Time]]</f>
        <v>45148.12499999976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5">
      <c r="A104" s="140">
        <f>TblRezone[[#This Row],[Hour]]</f>
        <v>101</v>
      </c>
      <c r="B104" s="141">
        <f ca="1">TblImps[[#This Row],[Time]]</f>
        <v>45148.166666666424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5">
      <c r="A105" s="140">
        <f>TblRezone[[#This Row],[Hour]]</f>
        <v>102</v>
      </c>
      <c r="B105" s="141">
        <f ca="1">TblImps[[#This Row],[Time]]</f>
        <v>45148.208333333088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5">
      <c r="A106" s="140">
        <f>TblRezone[[#This Row],[Hour]]</f>
        <v>103</v>
      </c>
      <c r="B106" s="141">
        <f ca="1">TblImps[[#This Row],[Time]]</f>
        <v>45148.249999999753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5">
      <c r="A107" s="140">
        <f>TblRezone[[#This Row],[Hour]]</f>
        <v>104</v>
      </c>
      <c r="B107" s="141">
        <f ca="1">TblImps[[#This Row],[Time]]</f>
        <v>45148.291666666417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5">
      <c r="A108" s="140">
        <f>TblRezone[[#This Row],[Hour]]</f>
        <v>105</v>
      </c>
      <c r="B108" s="141">
        <f ca="1">TblImps[[#This Row],[Time]]</f>
        <v>45148.333333333081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5">
      <c r="A109" s="140">
        <f>TblRezone[[#This Row],[Hour]]</f>
        <v>106</v>
      </c>
      <c r="B109" s="141">
        <f ca="1">TblImps[[#This Row],[Time]]</f>
        <v>45148.374999999745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5">
      <c r="A110" s="140">
        <f>TblRezone[[#This Row],[Hour]]</f>
        <v>107</v>
      </c>
      <c r="B110" s="141">
        <f ca="1">TblImps[[#This Row],[Time]]</f>
        <v>45148.41666666641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5">
      <c r="A111" s="140">
        <f>TblRezone[[#This Row],[Hour]]</f>
        <v>108</v>
      </c>
      <c r="B111" s="141">
        <f ca="1">TblImps[[#This Row],[Time]]</f>
        <v>45148.458333333074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5">
      <c r="A112" s="140">
        <f>TblRezone[[#This Row],[Hour]]</f>
        <v>109</v>
      </c>
      <c r="B112" s="141">
        <f ca="1">TblImps[[#This Row],[Time]]</f>
        <v>45148.499999999738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5">
      <c r="A113" s="140">
        <f>TblRezone[[#This Row],[Hour]]</f>
        <v>110</v>
      </c>
      <c r="B113" s="141">
        <f ca="1">TblImps[[#This Row],[Time]]</f>
        <v>45148.541666666402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5">
      <c r="A114" s="140">
        <f>TblRezone[[#This Row],[Hour]]</f>
        <v>111</v>
      </c>
      <c r="B114" s="141">
        <f ca="1">TblImps[[#This Row],[Time]]</f>
        <v>45148.583333333067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5">
      <c r="A115" s="140">
        <f>TblRezone[[#This Row],[Hour]]</f>
        <v>112</v>
      </c>
      <c r="B115" s="141">
        <f ca="1">TblImps[[#This Row],[Time]]</f>
        <v>45148.624999999731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5">
      <c r="A116" s="140">
        <f>TblRezone[[#This Row],[Hour]]</f>
        <v>113</v>
      </c>
      <c r="B116" s="141">
        <f ca="1">TblImps[[#This Row],[Time]]</f>
        <v>45148.666666666395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5">
      <c r="A117" s="140">
        <f>TblRezone[[#This Row],[Hour]]</f>
        <v>114</v>
      </c>
      <c r="B117" s="141">
        <f ca="1">TblImps[[#This Row],[Time]]</f>
        <v>45148.708333333059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5">
      <c r="A118" s="140">
        <f>TblRezone[[#This Row],[Hour]]</f>
        <v>115</v>
      </c>
      <c r="B118" s="141">
        <f ca="1">TblImps[[#This Row],[Time]]</f>
        <v>45148.749999999724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5">
      <c r="A119" s="140">
        <f>TblRezone[[#This Row],[Hour]]</f>
        <v>116</v>
      </c>
      <c r="B119" s="141">
        <f ca="1">TblImps[[#This Row],[Time]]</f>
        <v>45148.791666666388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5">
      <c r="A120" s="140">
        <f>TblRezone[[#This Row],[Hour]]</f>
        <v>117</v>
      </c>
      <c r="B120" s="141">
        <f ca="1">TblImps[[#This Row],[Time]]</f>
        <v>45148.833333333052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5">
      <c r="A121" s="140">
        <f>TblRezone[[#This Row],[Hour]]</f>
        <v>118</v>
      </c>
      <c r="B121" s="141">
        <f ca="1">TblImps[[#This Row],[Time]]</f>
        <v>45148.874999999716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5">
      <c r="A122" s="140">
        <f>TblRezone[[#This Row],[Hour]]</f>
        <v>119</v>
      </c>
      <c r="B122" s="141">
        <f ca="1">TblImps[[#This Row],[Time]]</f>
        <v>45148.91666666638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5">
      <c r="A123" s="140">
        <f>TblRezone[[#This Row],[Hour]]</f>
        <v>120</v>
      </c>
      <c r="B123" s="141">
        <f ca="1">TblImps[[#This Row],[Time]]</f>
        <v>45148.958333333045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5">
      <c r="A124" s="140">
        <f>TblRezone[[#This Row],[Hour]]</f>
        <v>121</v>
      </c>
      <c r="B124" s="141">
        <f ca="1">TblImps[[#This Row],[Time]]</f>
        <v>45148.999999999709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5">
      <c r="A125" s="140">
        <f>TblRezone[[#This Row],[Hour]]</f>
        <v>122</v>
      </c>
      <c r="B125" s="141">
        <f ca="1">TblImps[[#This Row],[Time]]</f>
        <v>45149.041666666373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5">
      <c r="A126" s="140">
        <f>TblRezone[[#This Row],[Hour]]</f>
        <v>123</v>
      </c>
      <c r="B126" s="141">
        <f ca="1">TblImps[[#This Row],[Time]]</f>
        <v>45149.083333333037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5">
      <c r="A127" s="140">
        <f>TblRezone[[#This Row],[Hour]]</f>
        <v>124</v>
      </c>
      <c r="B127" s="141">
        <f ca="1">TblImps[[#This Row],[Time]]</f>
        <v>45149.124999999702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5">
      <c r="A128" s="140">
        <f>TblRezone[[#This Row],[Hour]]</f>
        <v>125</v>
      </c>
      <c r="B128" s="141">
        <f ca="1">TblImps[[#This Row],[Time]]</f>
        <v>45149.166666666366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5">
      <c r="A129" s="140">
        <f>TblRezone[[#This Row],[Hour]]</f>
        <v>126</v>
      </c>
      <c r="B129" s="141">
        <f ca="1">TblImps[[#This Row],[Time]]</f>
        <v>45149.20833333303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5">
      <c r="A130" s="140">
        <f>TblRezone[[#This Row],[Hour]]</f>
        <v>127</v>
      </c>
      <c r="B130" s="141">
        <f ca="1">TblImps[[#This Row],[Time]]</f>
        <v>45149.249999999694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5">
      <c r="A131" s="140">
        <f>TblRezone[[#This Row],[Hour]]</f>
        <v>128</v>
      </c>
      <c r="B131" s="141">
        <f ca="1">TblImps[[#This Row],[Time]]</f>
        <v>45149.291666666359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5">
      <c r="A132" s="140">
        <f>TblRezone[[#This Row],[Hour]]</f>
        <v>129</v>
      </c>
      <c r="B132" s="141">
        <f ca="1">TblImps[[#This Row],[Time]]</f>
        <v>45149.333333333023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5">
      <c r="A133" s="140">
        <f>TblRezone[[#This Row],[Hour]]</f>
        <v>130</v>
      </c>
      <c r="B133" s="141">
        <f ca="1">TblImps[[#This Row],[Time]]</f>
        <v>45149.374999999687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5">
      <c r="A134" s="140">
        <f>TblRezone[[#This Row],[Hour]]</f>
        <v>131</v>
      </c>
      <c r="B134" s="141">
        <f ca="1">TblImps[[#This Row],[Time]]</f>
        <v>45149.416666666351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5">
      <c r="A135" s="140">
        <f>TblRezone[[#This Row],[Hour]]</f>
        <v>132</v>
      </c>
      <c r="B135" s="141">
        <f ca="1">TblImps[[#This Row],[Time]]</f>
        <v>45149.458333333016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5">
      <c r="A136" s="140">
        <f>TblRezone[[#This Row],[Hour]]</f>
        <v>133</v>
      </c>
      <c r="B136" s="141">
        <f ca="1">TblImps[[#This Row],[Time]]</f>
        <v>45149.49999999968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5">
      <c r="C1269" s="496" t="s">
        <v>317</v>
      </c>
      <c r="D1269" s="449"/>
      <c r="W1269" s="97"/>
      <c r="X1269" s="97"/>
      <c r="Y1269" s="97"/>
      <c r="Z1269" s="97"/>
    </row>
    <row r="1270" spans="3:26" x14ac:dyDescent="0.25">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09375" defaultRowHeight="13.2" x14ac:dyDescent="0.25"/>
  <cols>
    <col min="1" max="1" width="8.5546875" style="57" customWidth="1"/>
    <col min="2" max="2" width="8.5546875" style="45" customWidth="1"/>
    <col min="3" max="3" width="7.109375" style="45" customWidth="1"/>
    <col min="4" max="4" width="3.88671875" style="45" customWidth="1"/>
    <col min="5" max="17" width="13" style="45" customWidth="1"/>
    <col min="18" max="18" width="3.6640625" style="45" customWidth="1"/>
    <col min="19" max="19" width="9.109375" style="45" customWidth="1"/>
    <col min="20" max="20" width="10.33203125" style="45" customWidth="1"/>
    <col min="21" max="21" width="13.109375" style="45" customWidth="1"/>
    <col min="22" max="22" width="10.5546875" style="45" customWidth="1"/>
    <col min="23" max="23" width="9.109375" style="45" customWidth="1"/>
    <col min="24" max="24" width="11.33203125" style="45" customWidth="1"/>
    <col min="25" max="25" width="10.88671875" style="45" customWidth="1"/>
    <col min="26" max="26" width="3.44140625" style="45" customWidth="1"/>
    <col min="27" max="27" width="10.109375" style="45" customWidth="1"/>
    <col min="28" max="28" width="11.33203125" style="45" customWidth="1"/>
    <col min="29" max="29" width="14.109375" style="45" customWidth="1"/>
    <col min="30" max="30" width="11.5546875" style="45" customWidth="1"/>
    <col min="31" max="31" width="10.109375" style="45" customWidth="1"/>
    <col min="32" max="32" width="12.33203125" style="45" customWidth="1"/>
    <col min="33" max="33" width="3.33203125" style="45" customWidth="1"/>
    <col min="34" max="34" width="11.109375" style="45" customWidth="1"/>
    <col min="35" max="35" width="12.33203125" style="45" customWidth="1"/>
    <col min="36" max="36" width="15.109375" style="45" customWidth="1"/>
    <col min="37" max="37" width="12.5546875" style="45" customWidth="1"/>
    <col min="38" max="38" width="11.109375" style="45" customWidth="1"/>
    <col min="39" max="39" width="13.33203125" style="45" customWidth="1"/>
    <col min="40" max="40" width="3.5546875" style="45" customWidth="1"/>
    <col min="41" max="41" width="13.5546875" style="45" customWidth="1"/>
    <col min="42" max="42" width="13.44140625" style="45" customWidth="1"/>
    <col min="43" max="43" width="13.6640625" style="45" customWidth="1"/>
    <col min="44" max="44" width="13.33203125" style="45" customWidth="1"/>
    <col min="45" max="45" width="3.88671875" style="45" customWidth="1"/>
    <col min="46" max="50" width="12.6640625" style="45" customWidth="1"/>
    <col min="51" max="51" width="4.109375" style="45" customWidth="1"/>
    <col min="52" max="52" width="9.44140625" style="45" bestFit="1" customWidth="1"/>
    <col min="53" max="53" width="8.6640625" style="45" customWidth="1"/>
    <col min="54" max="54" width="9.5546875" style="45" customWidth="1"/>
    <col min="55" max="58" width="12.6640625" style="45" customWidth="1"/>
    <col min="59" max="59" width="9.88671875" style="45" customWidth="1"/>
    <col min="60" max="60" width="6.88671875" style="45" customWidth="1"/>
    <col min="61" max="65" width="14.44140625" style="45" customWidth="1"/>
    <col min="66" max="16384" width="9.109375" style="45"/>
  </cols>
  <sheetData>
    <row r="1" spans="1:65" s="5" customFormat="1" x14ac:dyDescent="0.25">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5">
      <c r="A2" s="28"/>
    </row>
    <row r="3" spans="1:65" s="154" customFormat="1" ht="26.4" x14ac:dyDescent="0.25">
      <c r="A3" s="138" t="s">
        <v>0</v>
      </c>
      <c r="B3" s="138" t="s">
        <v>312</v>
      </c>
      <c r="C3" s="138" t="s">
        <v>323</v>
      </c>
      <c r="D3" s="138" t="s">
        <v>778</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779</v>
      </c>
      <c r="S3" s="138" t="s">
        <v>6</v>
      </c>
      <c r="T3" s="138" t="s">
        <v>9</v>
      </c>
      <c r="U3" s="138" t="s">
        <v>8</v>
      </c>
      <c r="V3" s="138" t="s">
        <v>13</v>
      </c>
      <c r="W3" s="138" t="s">
        <v>10</v>
      </c>
      <c r="X3" s="138" t="s">
        <v>11</v>
      </c>
      <c r="Y3" s="138" t="s">
        <v>50</v>
      </c>
      <c r="Z3" s="138" t="s">
        <v>780</v>
      </c>
      <c r="AA3" s="138" t="s">
        <v>843</v>
      </c>
      <c r="AB3" s="138" t="s">
        <v>844</v>
      </c>
      <c r="AC3" s="138" t="s">
        <v>845</v>
      </c>
      <c r="AD3" s="138" t="s">
        <v>846</v>
      </c>
      <c r="AE3" s="138" t="s">
        <v>847</v>
      </c>
      <c r="AF3" s="138" t="s">
        <v>848</v>
      </c>
      <c r="AG3" s="138" t="s">
        <v>781</v>
      </c>
      <c r="AH3" s="138" t="s">
        <v>849</v>
      </c>
      <c r="AI3" s="138" t="s">
        <v>850</v>
      </c>
      <c r="AJ3" s="138" t="s">
        <v>851</v>
      </c>
      <c r="AK3" s="138" t="s">
        <v>852</v>
      </c>
      <c r="AL3" s="138" t="s">
        <v>853</v>
      </c>
      <c r="AM3" s="138" t="s">
        <v>854</v>
      </c>
      <c r="AN3" s="138" t="s">
        <v>795</v>
      </c>
      <c r="AO3" s="138" t="s">
        <v>14</v>
      </c>
      <c r="AP3" s="138" t="s">
        <v>20</v>
      </c>
      <c r="AQ3" s="138" t="s">
        <v>16</v>
      </c>
      <c r="AR3" s="138" t="s">
        <v>15</v>
      </c>
      <c r="AS3" s="138" t="s">
        <v>796</v>
      </c>
      <c r="AT3" s="138" t="s">
        <v>855</v>
      </c>
      <c r="AU3" s="138" t="s">
        <v>856</v>
      </c>
      <c r="AV3" s="138" t="s">
        <v>857</v>
      </c>
      <c r="AW3" s="138" t="s">
        <v>858</v>
      </c>
      <c r="AX3" s="138" t="s">
        <v>859</v>
      </c>
      <c r="AY3" s="138" t="s">
        <v>797</v>
      </c>
      <c r="AZ3" s="138" t="s">
        <v>327</v>
      </c>
      <c r="BA3" s="138" t="s">
        <v>328</v>
      </c>
      <c r="BB3" s="138" t="s">
        <v>860</v>
      </c>
      <c r="BC3" s="138" t="s">
        <v>861</v>
      </c>
      <c r="BD3" s="138" t="s">
        <v>862</v>
      </c>
      <c r="BE3" s="138" t="s">
        <v>863</v>
      </c>
      <c r="BF3" s="138" t="s">
        <v>864</v>
      </c>
      <c r="BG3" s="138" t="s">
        <v>865</v>
      </c>
      <c r="BH3" s="138" t="s">
        <v>195</v>
      </c>
      <c r="BI3" s="138" t="s">
        <v>866</v>
      </c>
      <c r="BJ3" s="138" t="s">
        <v>867</v>
      </c>
      <c r="BK3" s="138" t="s">
        <v>868</v>
      </c>
      <c r="BL3" s="138" t="s">
        <v>869</v>
      </c>
      <c r="BM3" s="138" t="s">
        <v>870</v>
      </c>
    </row>
    <row r="4" spans="1:65" x14ac:dyDescent="0.25">
      <c r="A4" s="140">
        <f>TblRezone[[#This Row],[Hour]]</f>
        <v>1</v>
      </c>
      <c r="B4" s="155">
        <f>TblImps[[#This Row],[Time]]</f>
        <v>45144</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45144</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5">
      <c r="A5" s="140">
        <v>2</v>
      </c>
      <c r="B5" s="155">
        <f ca="1">TblImps[[#This Row],[Time]]</f>
        <v>45144.041666666664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45144.041666666664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5">
      <c r="A6" s="140">
        <v>3</v>
      </c>
      <c r="B6" s="155">
        <f ca="1">TblImps[[#This Row],[Time]]</f>
        <v>45144.083333333328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45144.083333333328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5">
      <c r="A7" s="140">
        <v>4</v>
      </c>
      <c r="B7" s="155">
        <f ca="1">TblImps[[#This Row],[Time]]</f>
        <v>45144.124999999993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45144.124999999993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5">
      <c r="A8" s="140">
        <v>5</v>
      </c>
      <c r="B8" s="155">
        <f ca="1">TblImps[[#This Row],[Time]]</f>
        <v>45144.166666666657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45144.166666666657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5">
      <c r="A9" s="140">
        <v>6</v>
      </c>
      <c r="B9" s="155">
        <f ca="1">TblImps[[#This Row],[Time]]</f>
        <v>45144.208333333321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45144.208333333321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5">
      <c r="A10" s="140">
        <v>7</v>
      </c>
      <c r="B10" s="155">
        <f ca="1">TblImps[[#This Row],[Time]]</f>
        <v>45144.249999999985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45144.249999999985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5">
      <c r="A11" s="140">
        <v>8</v>
      </c>
      <c r="B11" s="155">
        <f ca="1">TblImps[[#This Row],[Time]]</f>
        <v>45144.29166666665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45144.29166666665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5">
      <c r="A12" s="140">
        <v>9</v>
      </c>
      <c r="B12" s="155">
        <f ca="1">TblImps[[#This Row],[Time]]</f>
        <v>45144.333333333314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45144.333333333314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5">
      <c r="A13" s="140">
        <v>10</v>
      </c>
      <c r="B13" s="155">
        <f ca="1">TblImps[[#This Row],[Time]]</f>
        <v>45144.374999999978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45144.374999999978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5">
      <c r="A14" s="140">
        <v>11</v>
      </c>
      <c r="B14" s="155">
        <f ca="1">TblImps[[#This Row],[Time]]</f>
        <v>45144.416666666642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45144.416666666642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5">
      <c r="A15" s="140">
        <v>12</v>
      </c>
      <c r="B15" s="155">
        <f ca="1">TblImps[[#This Row],[Time]]</f>
        <v>45144.458333333307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45144.458333333307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5">
      <c r="A16" s="140">
        <v>13</v>
      </c>
      <c r="B16" s="155">
        <f ca="1">TblImps[[#This Row],[Time]]</f>
        <v>45144.499999999971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45144.499999999971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5">
      <c r="A17" s="140">
        <v>14</v>
      </c>
      <c r="B17" s="155">
        <f ca="1">TblImps[[#This Row],[Time]]</f>
        <v>45144.541666666635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45144.541666666635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5">
      <c r="A18" s="140">
        <v>15</v>
      </c>
      <c r="B18" s="155">
        <f ca="1">TblImps[[#This Row],[Time]]</f>
        <v>45144.583333333299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45144.583333333299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5">
      <c r="A19" s="140">
        <v>16</v>
      </c>
      <c r="B19" s="155">
        <f ca="1">TblImps[[#This Row],[Time]]</f>
        <v>45144.624999999964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45144.624999999964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5">
      <c r="A20" s="140">
        <v>17</v>
      </c>
      <c r="B20" s="155">
        <f ca="1">TblImps[[#This Row],[Time]]</f>
        <v>45144.666666666628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45144.666666666628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5">
      <c r="A21" s="140">
        <v>18</v>
      </c>
      <c r="B21" s="155">
        <f ca="1">TblImps[[#This Row],[Time]]</f>
        <v>45144.708333333292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45144.708333333292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5">
      <c r="A22" s="140">
        <v>19</v>
      </c>
      <c r="B22" s="155">
        <f ca="1">TblImps[[#This Row],[Time]]</f>
        <v>45144.749999999956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45144.749999999956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5">
      <c r="A23" s="140">
        <v>20</v>
      </c>
      <c r="B23" s="155">
        <f ca="1">TblImps[[#This Row],[Time]]</f>
        <v>45144.791666666621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45144.791666666621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5">
      <c r="A24" s="140">
        <v>21</v>
      </c>
      <c r="B24" s="155">
        <f ca="1">TblImps[[#This Row],[Time]]</f>
        <v>45144.833333333285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45144.833333333285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5">
      <c r="A25" s="140">
        <v>22</v>
      </c>
      <c r="B25" s="155">
        <f ca="1">TblImps[[#This Row],[Time]]</f>
        <v>45144.874999999949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45144.874999999949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5">
      <c r="A26" s="140">
        <v>23</v>
      </c>
      <c r="B26" s="155">
        <f ca="1">TblImps[[#This Row],[Time]]</f>
        <v>45144.916666666613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45144.916666666613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5">
      <c r="A27" s="140">
        <v>24</v>
      </c>
      <c r="B27" s="155">
        <f ca="1">TblImps[[#This Row],[Time]]</f>
        <v>45144.958333333278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45144.958333333278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5">
      <c r="A28" s="140">
        <v>25</v>
      </c>
      <c r="B28" s="155">
        <f ca="1">TblImps[[#This Row],[Time]]</f>
        <v>45144.999999999942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45144.999999999942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5">
      <c r="A29" s="140">
        <v>26</v>
      </c>
      <c r="B29" s="155">
        <f ca="1">TblImps[[#This Row],[Time]]</f>
        <v>45145.041666666606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45145.041666666606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5">
      <c r="A30" s="140">
        <v>27</v>
      </c>
      <c r="B30" s="155">
        <f ca="1">TblImps[[#This Row],[Time]]</f>
        <v>45145.08333333327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45145.08333333327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5">
      <c r="A31" s="140">
        <v>28</v>
      </c>
      <c r="B31" s="155">
        <f ca="1">TblImps[[#This Row],[Time]]</f>
        <v>45145.124999999935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45145.124999999935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5">
      <c r="A32" s="140">
        <v>29</v>
      </c>
      <c r="B32" s="155">
        <f ca="1">TblImps[[#This Row],[Time]]</f>
        <v>45145.166666666599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45145.166666666599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5">
      <c r="A33" s="140">
        <v>30</v>
      </c>
      <c r="B33" s="155">
        <f ca="1">TblImps[[#This Row],[Time]]</f>
        <v>45145.208333333263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45145.208333333263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5">
      <c r="A34" s="140">
        <v>31</v>
      </c>
      <c r="B34" s="155">
        <f ca="1">TblImps[[#This Row],[Time]]</f>
        <v>45145.249999999927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45145.249999999927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5">
      <c r="A35" s="140">
        <v>32</v>
      </c>
      <c r="B35" s="155">
        <f ca="1">TblImps[[#This Row],[Time]]</f>
        <v>45145.291666666591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45145.291666666591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5">
      <c r="A36" s="140">
        <v>33</v>
      </c>
      <c r="B36" s="155">
        <f ca="1">TblImps[[#This Row],[Time]]</f>
        <v>45145.333333333256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45145.333333333256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5">
      <c r="A37" s="140">
        <v>34</v>
      </c>
      <c r="B37" s="155">
        <f ca="1">TblImps[[#This Row],[Time]]</f>
        <v>45145.37499999992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45145.37499999992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5">
      <c r="A38" s="140">
        <v>35</v>
      </c>
      <c r="B38" s="155">
        <f ca="1">TblImps[[#This Row],[Time]]</f>
        <v>45145.416666666584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45145.416666666584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5">
      <c r="A39" s="140">
        <v>36</v>
      </c>
      <c r="B39" s="155">
        <f ca="1">TblImps[[#This Row],[Time]]</f>
        <v>45145.458333333248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45145.458333333248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5">
      <c r="A40" s="140">
        <v>37</v>
      </c>
      <c r="B40" s="155">
        <f ca="1">TblImps[[#This Row],[Time]]</f>
        <v>45145.499999999913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45145.499999999913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5">
      <c r="A41" s="140">
        <v>38</v>
      </c>
      <c r="B41" s="155">
        <f ca="1">TblImps[[#This Row],[Time]]</f>
        <v>45145.541666666577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45145.541666666577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5">
      <c r="A42" s="140">
        <v>39</v>
      </c>
      <c r="B42" s="155">
        <f ca="1">TblImps[[#This Row],[Time]]</f>
        <v>45145.583333333241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45145.583333333241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5">
      <c r="A43" s="140">
        <v>40</v>
      </c>
      <c r="B43" s="155">
        <f ca="1">TblImps[[#This Row],[Time]]</f>
        <v>45145.624999999905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45145.624999999905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5">
      <c r="A44" s="140">
        <v>41</v>
      </c>
      <c r="B44" s="155">
        <f ca="1">TblImps[[#This Row],[Time]]</f>
        <v>45145.66666666657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45145.66666666657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5">
      <c r="A45" s="140">
        <v>42</v>
      </c>
      <c r="B45" s="155">
        <f ca="1">TblImps[[#This Row],[Time]]</f>
        <v>45145.708333333234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45145.708333333234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5">
      <c r="A46" s="140">
        <v>43</v>
      </c>
      <c r="B46" s="155">
        <f ca="1">TblImps[[#This Row],[Time]]</f>
        <v>45145.749999999898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45145.749999999898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5">
      <c r="A47" s="140">
        <v>44</v>
      </c>
      <c r="B47" s="155">
        <f ca="1">TblImps[[#This Row],[Time]]</f>
        <v>45145.791666666562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45145.791666666562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5">
      <c r="A48" s="140">
        <v>45</v>
      </c>
      <c r="B48" s="155">
        <f ca="1">TblImps[[#This Row],[Time]]</f>
        <v>45145.833333333227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45145.833333333227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5">
      <c r="A49" s="140">
        <v>46</v>
      </c>
      <c r="B49" s="155">
        <f ca="1">TblImps[[#This Row],[Time]]</f>
        <v>45145.874999999891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45145.874999999891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5">
      <c r="A50" s="140">
        <v>47</v>
      </c>
      <c r="B50" s="155">
        <f ca="1">TblImps[[#This Row],[Time]]</f>
        <v>45145.916666666555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45145.916666666555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5">
      <c r="A51" s="140">
        <v>48</v>
      </c>
      <c r="B51" s="155">
        <f ca="1">TblImps[[#This Row],[Time]]</f>
        <v>45145.958333333219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45145.958333333219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5">
      <c r="A52" s="140">
        <v>49</v>
      </c>
      <c r="B52" s="155">
        <f ca="1">TblImps[[#This Row],[Time]]</f>
        <v>45145.999999999884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45145.999999999884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5">
      <c r="A53" s="140">
        <v>50</v>
      </c>
      <c r="B53" s="155">
        <f ca="1">TblImps[[#This Row],[Time]]</f>
        <v>45146.041666666548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45146.041666666548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5">
      <c r="A54" s="140">
        <v>51</v>
      </c>
      <c r="B54" s="155">
        <f ca="1">TblImps[[#This Row],[Time]]</f>
        <v>45146.083333333212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45146.083333333212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5">
      <c r="A55" s="140">
        <v>52</v>
      </c>
      <c r="B55" s="155">
        <f ca="1">TblImps[[#This Row],[Time]]</f>
        <v>45146.124999999876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45146.124999999876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5">
      <c r="A56" s="140">
        <v>53</v>
      </c>
      <c r="B56" s="155">
        <f ca="1">TblImps[[#This Row],[Time]]</f>
        <v>45146.166666666541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45146.166666666541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5">
      <c r="A57" s="140">
        <v>54</v>
      </c>
      <c r="B57" s="155">
        <f ca="1">TblImps[[#This Row],[Time]]</f>
        <v>45146.208333333205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45146.208333333205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5">
      <c r="A58" s="140">
        <v>55</v>
      </c>
      <c r="B58" s="155">
        <f ca="1">TblImps[[#This Row],[Time]]</f>
        <v>45146.249999999869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45146.249999999869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5">
      <c r="A59" s="140">
        <v>56</v>
      </c>
      <c r="B59" s="155">
        <f ca="1">TblImps[[#This Row],[Time]]</f>
        <v>45146.291666666533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45146.291666666533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5">
      <c r="A60" s="140">
        <v>57</v>
      </c>
      <c r="B60" s="155">
        <f ca="1">TblImps[[#This Row],[Time]]</f>
        <v>45146.333333333198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45146.333333333198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5">
      <c r="A61" s="140">
        <v>58</v>
      </c>
      <c r="B61" s="155">
        <f ca="1">TblImps[[#This Row],[Time]]</f>
        <v>45146.374999999862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45146.374999999862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5">
      <c r="A62" s="140">
        <v>59</v>
      </c>
      <c r="B62" s="155">
        <f ca="1">TblImps[[#This Row],[Time]]</f>
        <v>45146.416666666526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45146.416666666526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5">
      <c r="A63" s="140">
        <v>60</v>
      </c>
      <c r="B63" s="155">
        <f ca="1">TblImps[[#This Row],[Time]]</f>
        <v>45146.45833333319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45146.45833333319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5">
      <c r="A64" s="140">
        <v>61</v>
      </c>
      <c r="B64" s="155">
        <f ca="1">TblImps[[#This Row],[Time]]</f>
        <v>45146.499999999854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45146.499999999854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5">
      <c r="A65" s="140">
        <v>62</v>
      </c>
      <c r="B65" s="155">
        <f ca="1">TblImps[[#This Row],[Time]]</f>
        <v>45146.541666666519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45146.541666666519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5">
      <c r="A66" s="140">
        <v>63</v>
      </c>
      <c r="B66" s="155">
        <f ca="1">TblImps[[#This Row],[Time]]</f>
        <v>45146.583333333183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45146.583333333183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5">
      <c r="A67" s="140">
        <v>64</v>
      </c>
      <c r="B67" s="155">
        <f ca="1">TblImps[[#This Row],[Time]]</f>
        <v>45146.624999999847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45146.624999999847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5">
      <c r="A68" s="140">
        <v>65</v>
      </c>
      <c r="B68" s="155">
        <f ca="1">TblImps[[#This Row],[Time]]</f>
        <v>45146.666666666511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45146.666666666511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5">
      <c r="A69" s="140">
        <v>66</v>
      </c>
      <c r="B69" s="155">
        <f ca="1">TblImps[[#This Row],[Time]]</f>
        <v>45146.708333333176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45146.708333333176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5">
      <c r="A70" s="140">
        <v>67</v>
      </c>
      <c r="B70" s="155">
        <f ca="1">TblImps[[#This Row],[Time]]</f>
        <v>45146.74999999984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45146.74999999984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5">
      <c r="A71" s="140">
        <v>68</v>
      </c>
      <c r="B71" s="155">
        <f ca="1">TblImps[[#This Row],[Time]]</f>
        <v>45146.791666666504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45146.791666666504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5">
      <c r="A72" s="140">
        <v>69</v>
      </c>
      <c r="B72" s="155">
        <f ca="1">TblImps[[#This Row],[Time]]</f>
        <v>45146.833333333168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45146.833333333168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5">
      <c r="A73" s="140">
        <v>70</v>
      </c>
      <c r="B73" s="155">
        <f ca="1">TblImps[[#This Row],[Time]]</f>
        <v>45146.874999999833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45146.874999999833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5">
      <c r="A74" s="140">
        <v>71</v>
      </c>
      <c r="B74" s="155">
        <f ca="1">TblImps[[#This Row],[Time]]</f>
        <v>45146.916666666497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45146.916666666497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5">
      <c r="A75" s="140">
        <v>72</v>
      </c>
      <c r="B75" s="155">
        <f ca="1">TblImps[[#This Row],[Time]]</f>
        <v>45146.958333333161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45146.958333333161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5">
      <c r="A76" s="147" t="s">
        <v>231</v>
      </c>
      <c r="B76" s="163">
        <f ca="1">TblImps[[#This Row],[Time]]</f>
        <v>45146.999999999825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45146.999999999825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5">
      <c r="A77" s="140">
        <v>2</v>
      </c>
      <c r="B77" s="155">
        <f ca="1">TblImps[[#This Row],[Time]]</f>
        <v>45147.04166666649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45147.04166666649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5">
      <c r="A78" s="140">
        <v>3</v>
      </c>
      <c r="B78" s="155">
        <f ca="1">TblImps[[#This Row],[Time]]</f>
        <v>45147.083333333154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45147.083333333154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5">
      <c r="A79" s="140">
        <v>4</v>
      </c>
      <c r="B79" s="155">
        <f ca="1">TblImps[[#This Row],[Time]]</f>
        <v>45147.124999999818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45147.124999999818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5">
      <c r="A80" s="140">
        <v>5</v>
      </c>
      <c r="B80" s="155">
        <f ca="1">TblImps[[#This Row],[Time]]</f>
        <v>45147.166666666482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45147.166666666482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5">
      <c r="A81" s="140">
        <v>6</v>
      </c>
      <c r="B81" s="155">
        <f ca="1">TblImps[[#This Row],[Time]]</f>
        <v>45147.208333333147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45147.208333333147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5">
      <c r="A82" s="140">
        <v>7</v>
      </c>
      <c r="B82" s="155">
        <f ca="1">TblImps[[#This Row],[Time]]</f>
        <v>45147.249999999811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45147.249999999811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5">
      <c r="A83" s="140">
        <v>8</v>
      </c>
      <c r="B83" s="155">
        <f ca="1">TblImps[[#This Row],[Time]]</f>
        <v>45147.291666666475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45147.291666666475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5">
      <c r="A84" s="140">
        <v>9</v>
      </c>
      <c r="B84" s="155">
        <f ca="1">TblImps[[#This Row],[Time]]</f>
        <v>45147.333333333139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45147.333333333139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5">
      <c r="A85" s="140">
        <v>10</v>
      </c>
      <c r="B85" s="155">
        <f ca="1">TblImps[[#This Row],[Time]]</f>
        <v>45147.374999999804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45147.374999999804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5">
      <c r="A86" s="140">
        <v>11</v>
      </c>
      <c r="B86" s="155">
        <f ca="1">TblImps[[#This Row],[Time]]</f>
        <v>45147.416666666468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45147.416666666468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5">
      <c r="A87" s="140">
        <v>12</v>
      </c>
      <c r="B87" s="155">
        <f ca="1">TblImps[[#This Row],[Time]]</f>
        <v>45147.458333333132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45147.458333333132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5">
      <c r="A88" s="140">
        <v>13</v>
      </c>
      <c r="B88" s="155">
        <f ca="1">TblImps[[#This Row],[Time]]</f>
        <v>45147.499999999796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45147.499999999796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5">
      <c r="A89" s="140">
        <v>14</v>
      </c>
      <c r="B89" s="155">
        <f ca="1">TblImps[[#This Row],[Time]]</f>
        <v>45147.541666666461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45147.541666666461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5">
      <c r="A90" s="140">
        <v>15</v>
      </c>
      <c r="B90" s="155">
        <f ca="1">TblImps[[#This Row],[Time]]</f>
        <v>45147.583333333125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45147.583333333125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5">
      <c r="A91" s="140">
        <v>16</v>
      </c>
      <c r="B91" s="155">
        <f ca="1">TblImps[[#This Row],[Time]]</f>
        <v>45147.624999999789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45147.624999999789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5">
      <c r="A92" s="140">
        <v>17</v>
      </c>
      <c r="B92" s="155">
        <f ca="1">TblImps[[#This Row],[Time]]</f>
        <v>45147.666666666453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45147.666666666453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5">
      <c r="A93" s="140">
        <v>18</v>
      </c>
      <c r="B93" s="155">
        <f ca="1">TblImps[[#This Row],[Time]]</f>
        <v>45147.708333333117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45147.708333333117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5">
      <c r="A94" s="140">
        <v>19</v>
      </c>
      <c r="B94" s="155">
        <f ca="1">TblImps[[#This Row],[Time]]</f>
        <v>45147.749999999782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45147.749999999782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5">
      <c r="A95" s="140">
        <v>20</v>
      </c>
      <c r="B95" s="155">
        <f ca="1">TblImps[[#This Row],[Time]]</f>
        <v>45147.791666666446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45147.791666666446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5">
      <c r="A96" s="140">
        <v>21</v>
      </c>
      <c r="B96" s="155">
        <f ca="1">TblImps[[#This Row],[Time]]</f>
        <v>45147.83333333311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45147.83333333311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5">
      <c r="A97" s="140">
        <v>22</v>
      </c>
      <c r="B97" s="155">
        <f ca="1">TblImps[[#This Row],[Time]]</f>
        <v>45147.874999999774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45147.874999999774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5">
      <c r="A98" s="140">
        <v>23</v>
      </c>
      <c r="B98" s="155">
        <f ca="1">TblImps[[#This Row],[Time]]</f>
        <v>45147.916666666439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45147.916666666439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5">
      <c r="A99" s="140">
        <v>24</v>
      </c>
      <c r="B99" s="155">
        <f ca="1">TblImps[[#This Row],[Time]]</f>
        <v>45147.958333333103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45147.958333333103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5">
      <c r="A100" s="140">
        <v>25</v>
      </c>
      <c r="B100" s="155">
        <f ca="1">TblImps[[#This Row],[Time]]</f>
        <v>45147.999999999767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45147.999999999767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5">
      <c r="A101" s="140">
        <v>26</v>
      </c>
      <c r="B101" s="155">
        <f ca="1">TblImps[[#This Row],[Time]]</f>
        <v>45148.041666666431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45148.041666666431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5">
      <c r="A102" s="140">
        <v>27</v>
      </c>
      <c r="B102" s="155">
        <f ca="1">TblImps[[#This Row],[Time]]</f>
        <v>45148.083333333096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45148.083333333096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5">
      <c r="A103" s="140">
        <v>28</v>
      </c>
      <c r="B103" s="155">
        <f ca="1">TblImps[[#This Row],[Time]]</f>
        <v>45148.12499999976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45148.12499999976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5">
      <c r="A104" s="140">
        <v>29</v>
      </c>
      <c r="B104" s="155">
        <f ca="1">TblImps[[#This Row],[Time]]</f>
        <v>45148.166666666424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45148.166666666424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5">
      <c r="A105" s="140">
        <v>30</v>
      </c>
      <c r="B105" s="155">
        <f ca="1">TblImps[[#This Row],[Time]]</f>
        <v>45148.208333333088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45148.208333333088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5">
      <c r="A106" s="140">
        <v>31</v>
      </c>
      <c r="B106" s="155">
        <f ca="1">TblImps[[#This Row],[Time]]</f>
        <v>45148.249999999753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45148.249999999753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5">
      <c r="A107" s="140">
        <v>32</v>
      </c>
      <c r="B107" s="155">
        <f ca="1">TblImps[[#This Row],[Time]]</f>
        <v>45148.291666666417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45148.291666666417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5">
      <c r="A108" s="140">
        <v>33</v>
      </c>
      <c r="B108" s="155">
        <f ca="1">TblImps[[#This Row],[Time]]</f>
        <v>45148.333333333081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45148.333333333081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5">
      <c r="A109" s="140">
        <v>34</v>
      </c>
      <c r="B109" s="155">
        <f ca="1">TblImps[[#This Row],[Time]]</f>
        <v>45148.374999999745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45148.374999999745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5">
      <c r="A110" s="140">
        <v>35</v>
      </c>
      <c r="B110" s="155">
        <f ca="1">TblImps[[#This Row],[Time]]</f>
        <v>45148.41666666641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45148.41666666641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5">
      <c r="A111" s="140">
        <v>36</v>
      </c>
      <c r="B111" s="155">
        <f ca="1">TblImps[[#This Row],[Time]]</f>
        <v>45148.458333333074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45148.458333333074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5">
      <c r="A112" s="140">
        <v>37</v>
      </c>
      <c r="B112" s="155">
        <f ca="1">TblImps[[#This Row],[Time]]</f>
        <v>45148.499999999738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45148.499999999738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5">
      <c r="A113" s="140">
        <v>38</v>
      </c>
      <c r="B113" s="155">
        <f ca="1">TblImps[[#This Row],[Time]]</f>
        <v>45148.541666666402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45148.541666666402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5">
      <c r="A114" s="140">
        <v>39</v>
      </c>
      <c r="B114" s="155">
        <f ca="1">TblImps[[#This Row],[Time]]</f>
        <v>45148.583333333067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45148.583333333067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5">
      <c r="A115" s="140">
        <v>40</v>
      </c>
      <c r="B115" s="155">
        <f ca="1">TblImps[[#This Row],[Time]]</f>
        <v>45148.624999999731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45148.624999999731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5">
      <c r="A116" s="140">
        <v>41</v>
      </c>
      <c r="B116" s="155">
        <f ca="1">TblImps[[#This Row],[Time]]</f>
        <v>45148.666666666395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45148.666666666395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5">
      <c r="A117" s="140">
        <v>42</v>
      </c>
      <c r="B117" s="155">
        <f ca="1">TblImps[[#This Row],[Time]]</f>
        <v>45148.708333333059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45148.708333333059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5">
      <c r="A118" s="140">
        <v>43</v>
      </c>
      <c r="B118" s="155">
        <f ca="1">TblImps[[#This Row],[Time]]</f>
        <v>45148.749999999724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45148.749999999724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5">
      <c r="A119" s="140">
        <v>44</v>
      </c>
      <c r="B119" s="155">
        <f ca="1">TblImps[[#This Row],[Time]]</f>
        <v>45148.791666666388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45148.791666666388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5">
      <c r="A120" s="140">
        <v>45</v>
      </c>
      <c r="B120" s="155">
        <f ca="1">TblImps[[#This Row],[Time]]</f>
        <v>45148.833333333052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45148.833333333052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5">
      <c r="A121" s="140">
        <v>46</v>
      </c>
      <c r="B121" s="155">
        <f ca="1">TblImps[[#This Row],[Time]]</f>
        <v>45148.874999999716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45148.874999999716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5">
      <c r="A122" s="140">
        <v>47</v>
      </c>
      <c r="B122" s="155">
        <f ca="1">TblImps[[#This Row],[Time]]</f>
        <v>45148.91666666638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45148.91666666638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5">
      <c r="A123" s="140">
        <v>48</v>
      </c>
      <c r="B123" s="155">
        <f ca="1">TblImps[[#This Row],[Time]]</f>
        <v>45148.958333333045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45148.958333333045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5">
      <c r="A124" s="140">
        <v>49</v>
      </c>
      <c r="B124" s="155">
        <f ca="1">TblImps[[#This Row],[Time]]</f>
        <v>45148.999999999709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45148.999999999709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5">
      <c r="A125" s="140">
        <v>50</v>
      </c>
      <c r="B125" s="155">
        <f ca="1">TblImps[[#This Row],[Time]]</f>
        <v>45149.041666666373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45149.041666666373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5">
      <c r="A126" s="140">
        <v>51</v>
      </c>
      <c r="B126" s="155">
        <f ca="1">TblImps[[#This Row],[Time]]</f>
        <v>45149.083333333037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45149.083333333037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5">
      <c r="A127" s="140">
        <v>52</v>
      </c>
      <c r="B127" s="155">
        <f ca="1">TblImps[[#This Row],[Time]]</f>
        <v>45149.124999999702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45149.124999999702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5">
      <c r="A128" s="140">
        <v>53</v>
      </c>
      <c r="B128" s="155">
        <f ca="1">TblImps[[#This Row],[Time]]</f>
        <v>45149.166666666366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45149.166666666366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5">
      <c r="A129" s="140">
        <v>54</v>
      </c>
      <c r="B129" s="155">
        <f ca="1">TblImps[[#This Row],[Time]]</f>
        <v>45149.20833333303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45149.20833333303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5">
      <c r="A130" s="140">
        <v>55</v>
      </c>
      <c r="B130" s="155">
        <f ca="1">TblImps[[#This Row],[Time]]</f>
        <v>45149.249999999694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45149.249999999694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5">
      <c r="A131" s="140">
        <v>56</v>
      </c>
      <c r="B131" s="155">
        <f ca="1">TblImps[[#This Row],[Time]]</f>
        <v>45149.291666666359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45149.291666666359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5">
      <c r="A132" s="140">
        <v>57</v>
      </c>
      <c r="B132" s="155">
        <f ca="1">TblImps[[#This Row],[Time]]</f>
        <v>45149.333333333023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45149.333333333023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5">
      <c r="A133" s="140">
        <v>58</v>
      </c>
      <c r="B133" s="155">
        <f ca="1">TblImps[[#This Row],[Time]]</f>
        <v>45149.374999999687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45149.374999999687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5">
      <c r="A134" s="140">
        <v>59</v>
      </c>
      <c r="B134" s="155">
        <f ca="1">TblImps[[#This Row],[Time]]</f>
        <v>45149.416666666351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45149.416666666351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5">
      <c r="A135" s="140">
        <v>60</v>
      </c>
      <c r="B135" s="155">
        <f ca="1">TblImps[[#This Row],[Time]]</f>
        <v>45149.458333333016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45149.458333333016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5">
      <c r="A136" s="140">
        <v>61</v>
      </c>
      <c r="B136" s="155">
        <f ca="1">TblImps[[#This Row],[Time]]</f>
        <v>45149.49999999968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45149.49999999968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5">
      <c r="C1269" s="496" t="s">
        <v>317</v>
      </c>
      <c r="D1269" s="449"/>
      <c r="L1269" s="57"/>
    </row>
    <row r="1270" spans="3:12" x14ac:dyDescent="0.25">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09375" defaultRowHeight="13.2" x14ac:dyDescent="0.25"/>
  <cols>
    <col min="1" max="1" width="8.5546875" style="180" customWidth="1"/>
    <col min="2" max="3" width="11.44140625" style="180" customWidth="1"/>
    <col min="4" max="4" width="12.5546875" style="45" customWidth="1"/>
    <col min="5" max="5" width="2.88671875" style="45" customWidth="1"/>
    <col min="6" max="6" width="8.88671875" style="57" customWidth="1"/>
    <col min="7" max="7" width="7" style="57" bestFit="1" customWidth="1"/>
    <col min="8" max="8" width="6.88671875" style="57" customWidth="1"/>
    <col min="9" max="9" width="9.44140625" style="57" customWidth="1"/>
    <col min="10" max="10" width="4.33203125" style="57" bestFit="1" customWidth="1"/>
    <col min="11" max="11" width="7.88671875" style="57" customWidth="1"/>
    <col min="12" max="12" width="7.5546875" style="57" customWidth="1"/>
    <col min="13" max="13" width="6.109375" style="110" bestFit="1" customWidth="1"/>
    <col min="14" max="14" width="5.5546875" style="57" customWidth="1"/>
    <col min="15" max="15" width="5" style="45" customWidth="1"/>
    <col min="16" max="17" width="4.109375" style="45" bestFit="1" customWidth="1"/>
    <col min="18" max="18" width="4.33203125" style="45" customWidth="1"/>
    <col min="19" max="19" width="4.6640625" style="45" customWidth="1"/>
    <col min="20" max="27" width="4.109375" style="45" bestFit="1" customWidth="1"/>
    <col min="28" max="28" width="4.88671875" style="45" customWidth="1"/>
    <col min="29" max="29" width="5" style="45" customWidth="1"/>
    <col min="30" max="33" width="4.109375" style="45" bestFit="1" customWidth="1"/>
    <col min="34" max="34" width="6.44140625" style="45" bestFit="1" customWidth="1"/>
    <col min="35" max="35" width="7.5546875" style="45" bestFit="1" customWidth="1"/>
    <col min="36" max="36" width="7" style="45" bestFit="1" customWidth="1"/>
    <col min="37" max="37" width="8.88671875" style="45" customWidth="1"/>
    <col min="38" max="38" width="8.33203125" style="45" customWidth="1"/>
    <col min="39" max="39" width="11.5546875" style="45" hidden="1" customWidth="1"/>
    <col min="40" max="41" width="11.88671875" style="45" hidden="1" customWidth="1"/>
    <col min="42" max="42" width="10.88671875" style="45" hidden="1" customWidth="1"/>
    <col min="43" max="44" width="8.6640625" style="45" hidden="1" customWidth="1"/>
    <col min="45" max="45" width="8.109375" style="45" hidden="1" customWidth="1"/>
    <col min="46" max="46" width="8.5546875" style="45" hidden="1" customWidth="1"/>
    <col min="47" max="47" width="3.33203125" style="45" hidden="1" customWidth="1"/>
    <col min="48" max="49" width="9.88671875" style="45" hidden="1" customWidth="1"/>
    <col min="50" max="50" width="3.33203125" style="45" customWidth="1"/>
    <col min="51" max="51" width="7.88671875" style="57" bestFit="1" customWidth="1"/>
    <col min="52" max="52" width="6.6640625" style="57" bestFit="1" customWidth="1"/>
    <col min="53" max="53" width="8.109375" style="57" bestFit="1" customWidth="1"/>
    <col min="54" max="54" width="7" style="57" bestFit="1" customWidth="1"/>
    <col min="55" max="55" width="7.33203125" style="57" bestFit="1" customWidth="1"/>
    <col min="56" max="56" width="5.88671875" style="57" bestFit="1" customWidth="1"/>
    <col min="57" max="58" width="7" style="57" bestFit="1" customWidth="1"/>
    <col min="59" max="59" width="6.5546875" style="57" bestFit="1" customWidth="1"/>
    <col min="60" max="60" width="6.6640625" style="57" bestFit="1" customWidth="1"/>
    <col min="61" max="61" width="6.109375" style="57" bestFit="1" customWidth="1"/>
    <col min="62" max="63" width="6.6640625" style="57" bestFit="1" customWidth="1"/>
    <col min="64" max="64" width="7.44140625" style="57" bestFit="1" customWidth="1"/>
    <col min="65" max="65" width="7.5546875" style="57" bestFit="1" customWidth="1"/>
    <col min="66" max="67" width="7" style="57" bestFit="1" customWidth="1"/>
    <col min="68" max="68" width="6.88671875" style="57" bestFit="1" customWidth="1"/>
    <col min="69" max="69" width="7.109375" style="57" bestFit="1" customWidth="1"/>
    <col min="70" max="70" width="3" style="45" bestFit="1" customWidth="1"/>
    <col min="71" max="71" width="4.109375" style="45" customWidth="1"/>
    <col min="72" max="72" width="10.109375" style="45" customWidth="1"/>
    <col min="73" max="73" width="10.44140625" style="45" customWidth="1"/>
    <col min="74" max="74" width="4.109375" style="45" customWidth="1"/>
    <col min="75" max="75" width="5.88671875" style="45" bestFit="1" customWidth="1"/>
    <col min="76" max="76" width="5.33203125" style="45" customWidth="1"/>
    <col min="77" max="77" width="5.88671875" style="45" bestFit="1" customWidth="1"/>
    <col min="78" max="87" width="5.33203125" style="45" customWidth="1"/>
    <col min="88" max="88" width="5.6640625" style="45" bestFit="1" customWidth="1"/>
    <col min="89" max="89" width="5.88671875" style="45" bestFit="1" customWidth="1"/>
    <col min="90" max="93" width="5.33203125" style="45" customWidth="1"/>
    <col min="94" max="94" width="3.88671875" style="45" hidden="1" customWidth="1"/>
    <col min="95" max="95" width="8" style="57" hidden="1" customWidth="1"/>
    <col min="96" max="96" width="9" style="57" hidden="1" customWidth="1"/>
    <col min="97" max="97" width="11.88671875" style="57" hidden="1" customWidth="1"/>
    <col min="98" max="98" width="6.88671875" style="57" hidden="1" customWidth="1"/>
    <col min="99" max="99" width="9.6640625" style="57" hidden="1" customWidth="1"/>
    <col min="100" max="100" width="9.5546875" style="57" hidden="1" customWidth="1"/>
    <col min="101" max="101" width="9" style="57" hidden="1" customWidth="1"/>
    <col min="102" max="102" width="11.88671875" style="45" hidden="1" customWidth="1"/>
    <col min="103" max="103" width="2.6640625" style="45" hidden="1" customWidth="1"/>
    <col min="104" max="114" width="10.6640625" style="45" hidden="1" customWidth="1"/>
    <col min="115" max="16384" width="9.109375" style="45"/>
  </cols>
  <sheetData>
    <row r="1" spans="1:114" x14ac:dyDescent="0.25">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517</v>
      </c>
      <c r="AJ1" s="177" t="s">
        <v>520</v>
      </c>
      <c r="AK1" s="499" t="s">
        <v>77</v>
      </c>
      <c r="AL1" s="499"/>
      <c r="AM1" s="497" t="s">
        <v>518</v>
      </c>
      <c r="AN1" s="497"/>
      <c r="AO1" s="497" t="s">
        <v>519</v>
      </c>
      <c r="AP1" s="497"/>
      <c r="AQ1" s="497" t="s">
        <v>516</v>
      </c>
      <c r="AR1" s="497"/>
      <c r="AS1" s="5"/>
      <c r="AT1" s="5"/>
      <c r="AU1" s="5"/>
      <c r="AV1" s="5" t="s">
        <v>515</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535</v>
      </c>
      <c r="DJ1" s="5"/>
    </row>
    <row r="2" spans="1:114" x14ac:dyDescent="0.25">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5">
      <c r="A3" s="138" t="s">
        <v>0</v>
      </c>
      <c r="B3" s="138" t="s">
        <v>54</v>
      </c>
      <c r="C3" s="138" t="s">
        <v>53</v>
      </c>
      <c r="D3" s="138" t="s">
        <v>1011</v>
      </c>
      <c r="E3" s="138" t="s">
        <v>778</v>
      </c>
      <c r="F3" s="138" t="s">
        <v>1</v>
      </c>
      <c r="G3" s="173" t="s">
        <v>245</v>
      </c>
      <c r="H3" s="138" t="s">
        <v>58</v>
      </c>
      <c r="I3" s="138" t="s">
        <v>247</v>
      </c>
      <c r="J3" s="138" t="s">
        <v>246</v>
      </c>
      <c r="K3" s="138" t="s">
        <v>60</v>
      </c>
      <c r="L3" s="138" t="s">
        <v>244</v>
      </c>
      <c r="M3" s="138" t="s">
        <v>62</v>
      </c>
      <c r="N3" s="138" t="s">
        <v>1055</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820</v>
      </c>
      <c r="AJ3" s="138" t="s">
        <v>821</v>
      </c>
      <c r="AK3" s="138" t="s">
        <v>2</v>
      </c>
      <c r="AL3" s="138" t="s">
        <v>7</v>
      </c>
      <c r="AM3" s="138" t="s">
        <v>816</v>
      </c>
      <c r="AN3" s="138" t="s">
        <v>817</v>
      </c>
      <c r="AO3" s="138" t="s">
        <v>818</v>
      </c>
      <c r="AP3" s="138" t="s">
        <v>819</v>
      </c>
      <c r="AQ3" s="138" t="s">
        <v>1043</v>
      </c>
      <c r="AR3" s="138" t="s">
        <v>1044</v>
      </c>
      <c r="AS3" s="138" t="s">
        <v>521</v>
      </c>
      <c r="AT3" s="138" t="s">
        <v>522</v>
      </c>
      <c r="AU3" s="138" t="s">
        <v>779</v>
      </c>
      <c r="AV3" s="138" t="s">
        <v>822</v>
      </c>
      <c r="AW3" s="138" t="s">
        <v>823</v>
      </c>
      <c r="AX3" s="138" t="s">
        <v>780</v>
      </c>
      <c r="AY3" s="173" t="s">
        <v>824</v>
      </c>
      <c r="AZ3" s="138" t="s">
        <v>825</v>
      </c>
      <c r="BA3" s="138" t="s">
        <v>826</v>
      </c>
      <c r="BB3" s="138" t="s">
        <v>827</v>
      </c>
      <c r="BC3" s="138" t="s">
        <v>828</v>
      </c>
      <c r="BD3" s="138" t="s">
        <v>829</v>
      </c>
      <c r="BE3" s="138" t="s">
        <v>830</v>
      </c>
      <c r="BF3" s="138" t="s">
        <v>831</v>
      </c>
      <c r="BG3" s="138" t="s">
        <v>832</v>
      </c>
      <c r="BH3" s="138" t="s">
        <v>833</v>
      </c>
      <c r="BI3" s="138" t="s">
        <v>834</v>
      </c>
      <c r="BJ3" s="138" t="s">
        <v>835</v>
      </c>
      <c r="BK3" s="138" t="s">
        <v>836</v>
      </c>
      <c r="BL3" s="138" t="s">
        <v>837</v>
      </c>
      <c r="BM3" s="138" t="s">
        <v>838</v>
      </c>
      <c r="BN3" s="138" t="s">
        <v>839</v>
      </c>
      <c r="BO3" s="138" t="s">
        <v>840</v>
      </c>
      <c r="BP3" s="138" t="s">
        <v>841</v>
      </c>
      <c r="BQ3" s="175" t="s">
        <v>842</v>
      </c>
      <c r="BR3" s="138" t="s">
        <v>795</v>
      </c>
      <c r="BS3" s="138" t="s">
        <v>796</v>
      </c>
      <c r="BT3" s="138" t="s">
        <v>887</v>
      </c>
      <c r="BU3" s="138" t="s">
        <v>865</v>
      </c>
      <c r="BV3" s="138" t="s">
        <v>797</v>
      </c>
      <c r="BW3" s="138" t="s">
        <v>1026</v>
      </c>
      <c r="BX3" s="138" t="s">
        <v>908</v>
      </c>
      <c r="BY3" s="138" t="s">
        <v>909</v>
      </c>
      <c r="BZ3" s="138" t="s">
        <v>910</v>
      </c>
      <c r="CA3" s="138" t="s">
        <v>911</v>
      </c>
      <c r="CB3" s="138" t="s">
        <v>912</v>
      </c>
      <c r="CC3" s="138" t="s">
        <v>913</v>
      </c>
      <c r="CD3" s="138" t="s">
        <v>914</v>
      </c>
      <c r="CE3" s="138" t="s">
        <v>915</v>
      </c>
      <c r="CF3" s="138" t="s">
        <v>916</v>
      </c>
      <c r="CG3" s="138" t="s">
        <v>917</v>
      </c>
      <c r="CH3" s="138" t="s">
        <v>918</v>
      </c>
      <c r="CI3" s="138" t="s">
        <v>919</v>
      </c>
      <c r="CJ3" s="138" t="s">
        <v>920</v>
      </c>
      <c r="CK3" s="138" t="s">
        <v>921</v>
      </c>
      <c r="CL3" s="138" t="s">
        <v>922</v>
      </c>
      <c r="CM3" s="138" t="s">
        <v>923</v>
      </c>
      <c r="CN3" s="138" t="s">
        <v>924</v>
      </c>
      <c r="CO3" s="138" t="s">
        <v>925</v>
      </c>
      <c r="CP3" s="138" t="s">
        <v>871</v>
      </c>
      <c r="CQ3" s="138" t="s">
        <v>808</v>
      </c>
      <c r="CR3" s="138" t="s">
        <v>809</v>
      </c>
      <c r="CS3" s="138" t="s">
        <v>810</v>
      </c>
      <c r="CT3" s="138" t="s">
        <v>811</v>
      </c>
      <c r="CU3" s="138" t="s">
        <v>812</v>
      </c>
      <c r="CV3" s="138" t="s">
        <v>813</v>
      </c>
      <c r="CW3" s="138" t="s">
        <v>814</v>
      </c>
      <c r="CX3" s="138" t="s">
        <v>259</v>
      </c>
      <c r="CY3" s="138" t="s">
        <v>872</v>
      </c>
      <c r="CZ3" s="138" t="s">
        <v>876</v>
      </c>
      <c r="DA3" s="138" t="s">
        <v>877</v>
      </c>
      <c r="DB3" s="138" t="s">
        <v>878</v>
      </c>
      <c r="DC3" s="138" t="s">
        <v>879</v>
      </c>
      <c r="DD3" s="138" t="s">
        <v>880</v>
      </c>
      <c r="DE3" s="138" t="s">
        <v>881</v>
      </c>
      <c r="DF3" s="138" t="s">
        <v>882</v>
      </c>
      <c r="DG3" s="138" t="s">
        <v>815</v>
      </c>
      <c r="DH3" s="138" t="s">
        <v>297</v>
      </c>
      <c r="DI3" s="138" t="s">
        <v>536</v>
      </c>
      <c r="DJ3" s="138" t="s">
        <v>537</v>
      </c>
    </row>
    <row r="4" spans="1:114" x14ac:dyDescent="0.25">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45144</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45144</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5">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45144.041666666664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45144.041666666664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5">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45144.083333333328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45144.083333333328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5">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45144.124999999993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45144.124999999993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5">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45144.166666666657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45144.166666666657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5">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45144.208333333321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45144.208333333321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5">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45144.249999999985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45144.249999999985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5">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45144.29166666665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45144.29166666665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5">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45144.333333333314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45144.333333333314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5">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45144.374999999978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45144.374999999978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5">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45144.416666666642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45144.416666666642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5">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45144.458333333307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45144.458333333307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5">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45144.499999999971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45144.499999999971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5">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45144.541666666635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45144.541666666635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5">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45144.583333333299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45144.583333333299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5">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45144.624999999964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45144.624999999964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5">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45144.666666666628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45144.666666666628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5">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45144.708333333292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45144.708333333292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5">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45144.749999999956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45144.749999999956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5">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45144.791666666621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45144.791666666621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5">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45144.833333333285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45144.833333333285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5">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45144.874999999949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45144.874999999949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5">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45144.916666666613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45144.916666666613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5">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45144.958333333278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45144.958333333278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5">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45144.999999999942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45144.999999999942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5">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45145.041666666606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45145.041666666606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5">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45145.08333333327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45145.08333333327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5">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45145.124999999935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45145.124999999935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5">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45145.166666666599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45145.166666666599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5">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45145.208333333263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45145.208333333263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5">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45145.249999999927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45145.249999999927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5">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45145.291666666591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45145.291666666591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5">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45145.333333333256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45145.333333333256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5">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45145.37499999992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45145.37499999992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5">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45145.416666666584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45145.416666666584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5">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45145.458333333248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45145.458333333248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5">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45145.499999999913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45145.499999999913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5">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45145.541666666577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45145.541666666577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5">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45145.583333333241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45145.583333333241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5">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45145.624999999905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45145.624999999905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5">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45145.66666666657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45145.66666666657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5">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45145.708333333234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45145.708333333234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5">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45145.749999999898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45145.749999999898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5">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45145.791666666562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45145.791666666562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5">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45145.833333333227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45145.833333333227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5">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45145.874999999891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45145.874999999891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5">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45145.916666666555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45145.916666666555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5">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45145.958333333219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45145.958333333219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5">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45145.999999999884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45145.999999999884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5">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45146.041666666548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45146.041666666548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5">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45146.083333333212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45146.083333333212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5">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45146.124999999876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45146.124999999876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5">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45146.166666666541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45146.166666666541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5">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45146.208333333205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45146.208333333205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5">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45146.249999999869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45146.249999999869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5">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45146.291666666533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45146.291666666533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5">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45146.333333333198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45146.333333333198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5">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45146.374999999862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45146.374999999862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5">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45146.416666666526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45146.416666666526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5">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45146.45833333319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45146.45833333319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5">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45146.499999999854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45146.499999999854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5">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45146.541666666519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45146.541666666519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5">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45146.583333333183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45146.583333333183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5">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45146.624999999847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45146.624999999847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5">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45146.666666666511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45146.666666666511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5">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45146.708333333176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45146.708333333176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5">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45146.74999999984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45146.74999999984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5">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45146.791666666504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45146.791666666504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5">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45146.833333333168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45146.833333333168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5">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45146.874999999833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45146.874999999833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5">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45146.916666666497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45146.916666666497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5">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45146.958333333161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45146.958333333161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5">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45146.999999999825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45146.999999999825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5">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45147.04166666649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45147.04166666649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5">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45147.083333333154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45147.083333333154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5">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45147.124999999818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45147.124999999818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5">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45147.166666666482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45147.166666666482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5">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45147.208333333147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45147.208333333147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5">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45147.249999999811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45147.249999999811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5">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45147.291666666475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45147.291666666475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5">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45147.333333333139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45147.333333333139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5">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45147.374999999804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45147.374999999804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5">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45147.416666666468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45147.416666666468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5">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45147.458333333132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45147.458333333132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5">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45147.499999999796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45147.499999999796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5">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45147.541666666461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45147.541666666461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5">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45147.583333333125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45147.583333333125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5">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45147.624999999789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45147.624999999789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5">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45147.666666666453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45147.666666666453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5">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45147.708333333117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45147.708333333117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5">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45147.749999999782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45147.749999999782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5">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45147.791666666446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45147.791666666446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5">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45147.83333333311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45147.83333333311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5">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45147.874999999774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45147.874999999774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5">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45147.916666666439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45147.916666666439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5">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45147.958333333103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45147.958333333103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5">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45147.999999999767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45147.999999999767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5">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45148.041666666431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45148.041666666431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5">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45148.083333333096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45148.083333333096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5">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45148.12499999976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45148.12499999976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5">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45148.166666666424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45148.166666666424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5">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45148.208333333088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45148.208333333088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5">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45148.249999999753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45148.249999999753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5">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45148.291666666417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45148.291666666417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5">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45148.333333333081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45148.333333333081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5">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45148.374999999745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45148.374999999745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5">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45148.41666666641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45148.41666666641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5">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45148.458333333074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45148.458333333074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5">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45148.499999999738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45148.499999999738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5">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45148.541666666402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45148.541666666402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5">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45148.583333333067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45148.583333333067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5">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45148.624999999731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45148.624999999731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5">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45148.666666666395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45148.666666666395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5">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45148.708333333059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45148.708333333059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5">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45148.749999999724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45148.749999999724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5">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45148.791666666388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45148.791666666388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5">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45148.833333333052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45148.833333333052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5">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45148.874999999716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45148.874999999716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5">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45148.91666666638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45148.91666666638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5">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45148.958333333045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45148.958333333045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5">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45148.999999999709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45148.999999999709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5">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45149.041666666373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45149.041666666373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5">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45149.083333333037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45149.083333333037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5">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45149.124999999702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45149.124999999702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5">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45149.166666666366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45149.166666666366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5">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45149.20833333303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45149.20833333303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5">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45149.249999999694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45149.249999999694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5">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45149.291666666359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45149.291666666359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5">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45149.333333333023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45149.333333333023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5">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45149.374999999687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45149.374999999687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5">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45149.416666666351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45149.416666666351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5">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45149.458333333016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45149.458333333016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5">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45149.49999999968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45149.49999999968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5">
      <c r="A1269" s="496" t="s">
        <v>317</v>
      </c>
      <c r="B1269" s="449"/>
    </row>
    <row r="1270" spans="1:2" x14ac:dyDescent="0.25">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4140625" defaultRowHeight="13.2" x14ac:dyDescent="0.25"/>
  <cols>
    <col min="1" max="2" width="7.109375" style="57" customWidth="1"/>
    <col min="3" max="3" width="3" style="45" customWidth="1"/>
    <col min="4" max="10" width="8.5546875" style="45" customWidth="1"/>
    <col min="11" max="11" width="11.44140625" style="45" customWidth="1"/>
    <col min="12" max="12" width="12.88671875" style="45" customWidth="1"/>
    <col min="13" max="16" width="11.44140625" style="45" customWidth="1"/>
    <col min="17" max="17" width="7.109375" style="57" customWidth="1"/>
    <col min="18" max="18" width="7.109375" style="28" customWidth="1"/>
    <col min="19" max="19" width="5.6640625" style="45" customWidth="1"/>
    <col min="20" max="20" width="6.88671875" style="45" customWidth="1"/>
    <col min="21" max="21" width="7" style="45" customWidth="1"/>
    <col min="22" max="22" width="9.5546875" style="45" customWidth="1"/>
    <col min="23" max="23" width="4.44140625" style="45" customWidth="1"/>
    <col min="24" max="24" width="8.44140625" style="45" customWidth="1"/>
    <col min="25" max="25" width="7.44140625" style="45" customWidth="1"/>
    <col min="26" max="26" width="6.5546875" style="45" customWidth="1"/>
    <col min="27" max="29" width="11.44140625" style="45" customWidth="1"/>
    <col min="30" max="30" width="3.33203125" style="45" customWidth="1"/>
    <col min="31" max="32" width="11.44140625" style="45" customWidth="1"/>
    <col min="33" max="33" width="13.6640625" style="45" bestFit="1" customWidth="1"/>
    <col min="34" max="36" width="11.44140625" style="45" customWidth="1"/>
    <col min="37" max="37" width="3.44140625" style="45"/>
    <col min="38" max="38" width="8.44140625" style="45" bestFit="1" customWidth="1"/>
    <col min="39" max="16384" width="3.44140625" style="45"/>
  </cols>
  <sheetData>
    <row r="1" spans="1:36" s="5" customFormat="1" x14ac:dyDescent="0.25">
      <c r="A1" s="28"/>
      <c r="B1" s="28"/>
      <c r="D1" s="5" t="s">
        <v>54</v>
      </c>
      <c r="K1" s="219"/>
      <c r="L1" s="500" t="s">
        <v>302</v>
      </c>
      <c r="M1" s="449"/>
      <c r="N1" s="449"/>
      <c r="O1" s="449"/>
      <c r="P1" s="449"/>
      <c r="Q1" s="449"/>
      <c r="R1" s="28"/>
      <c r="S1" s="5" t="s">
        <v>356</v>
      </c>
      <c r="T1" s="5" t="s">
        <v>177</v>
      </c>
      <c r="AB1" s="499" t="s">
        <v>77</v>
      </c>
      <c r="AC1" s="499"/>
      <c r="AF1" s="5" t="s">
        <v>33</v>
      </c>
    </row>
    <row r="2" spans="1:36" s="5" customFormat="1" x14ac:dyDescent="0.25">
      <c r="A2" s="28"/>
      <c r="B2" s="28"/>
      <c r="K2" s="219"/>
      <c r="L2" s="220"/>
      <c r="M2" s="221"/>
      <c r="N2" s="45"/>
      <c r="O2" s="45"/>
      <c r="P2" s="45"/>
      <c r="Q2" s="57"/>
      <c r="R2" s="28"/>
    </row>
    <row r="3" spans="1:36" s="138" customFormat="1" ht="15" customHeight="1" x14ac:dyDescent="0.25">
      <c r="A3" s="138" t="s">
        <v>0</v>
      </c>
      <c r="B3" s="138" t="s">
        <v>1</v>
      </c>
      <c r="C3" s="138" t="s">
        <v>778</v>
      </c>
      <c r="D3" s="138" t="s">
        <v>55</v>
      </c>
      <c r="E3" s="138" t="s">
        <v>58</v>
      </c>
      <c r="F3" s="138" t="s">
        <v>1034</v>
      </c>
      <c r="G3" s="138" t="s">
        <v>59</v>
      </c>
      <c r="H3" s="138" t="s">
        <v>60</v>
      </c>
      <c r="I3" s="138" t="s">
        <v>61</v>
      </c>
      <c r="J3" s="138" t="s">
        <v>62</v>
      </c>
      <c r="K3" s="222" t="s">
        <v>883</v>
      </c>
      <c r="L3" s="222" t="s">
        <v>884</v>
      </c>
      <c r="M3" s="222" t="s">
        <v>885</v>
      </c>
      <c r="N3" s="223" t="s">
        <v>185</v>
      </c>
      <c r="O3" s="223" t="s">
        <v>366</v>
      </c>
      <c r="P3" s="223" t="s">
        <v>365</v>
      </c>
      <c r="Q3" s="138" t="s">
        <v>887</v>
      </c>
      <c r="R3" s="138" t="s">
        <v>860</v>
      </c>
      <c r="S3" s="138" t="s">
        <v>888</v>
      </c>
      <c r="T3" s="138" t="s">
        <v>1027</v>
      </c>
      <c r="U3" s="138" t="s">
        <v>1028</v>
      </c>
      <c r="V3" s="138" t="s">
        <v>1029</v>
      </c>
      <c r="W3" s="138" t="s">
        <v>1030</v>
      </c>
      <c r="X3" s="138" t="s">
        <v>1031</v>
      </c>
      <c r="Y3" s="138" t="s">
        <v>1032</v>
      </c>
      <c r="Z3" s="138" t="s">
        <v>1033</v>
      </c>
      <c r="AA3" s="138" t="s">
        <v>312</v>
      </c>
      <c r="AB3" s="138" t="s">
        <v>24</v>
      </c>
      <c r="AC3" s="138" t="s">
        <v>2</v>
      </c>
      <c r="AD3" s="138" t="s">
        <v>779</v>
      </c>
      <c r="AE3" s="138" t="s">
        <v>512</v>
      </c>
      <c r="AF3" s="138" t="s">
        <v>57</v>
      </c>
      <c r="AG3" s="138" t="s">
        <v>179</v>
      </c>
      <c r="AH3" s="138" t="s">
        <v>886</v>
      </c>
      <c r="AI3" s="138" t="s">
        <v>873</v>
      </c>
      <c r="AJ3" s="224" t="s">
        <v>766</v>
      </c>
    </row>
    <row r="4" spans="1:36" x14ac:dyDescent="0.25">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45144</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5">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45144.041666666664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5">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45144.083333333328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5">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45144.124999999993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5">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45144.166666666657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5">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45144.208333333321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5">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45144.249999999985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5">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45144.29166666665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5">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45144.333333333314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5">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45144.374999999978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5">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45144.416666666642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5">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45144.458333333307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5">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45144.499999999971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5">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45144.541666666635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5">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45144.583333333299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5">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45144.624999999964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5">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45144.666666666628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5">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45144.708333333292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5">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45144.749999999956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5">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45144.791666666621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5">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45144.833333333285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5">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45144.874999999949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5">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45144.916666666613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5">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45144.958333333278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5">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45144.999999999942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5">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45145.041666666606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5">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45145.08333333327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5">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45145.124999999935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5">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45145.166666666599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5">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45145.208333333263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5">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45145.249999999927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5">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45145.291666666591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5">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45145.333333333256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5">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45145.37499999992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5">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45145.416666666584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5">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45145.458333333248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5">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45145.499999999913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5">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45145.541666666577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5">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45145.583333333241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5">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45145.624999999905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5">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45145.66666666657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5">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45145.708333333234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5">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45145.749999999898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5">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45145.791666666562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5">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45145.833333333227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5">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45145.874999999891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5">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45145.916666666555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5">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45145.958333333219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5">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45145.999999999884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5">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45146.041666666548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5">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1053</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45146.083333333212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5">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45146.124999999876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5">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45146.166666666541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5">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45146.208333333205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5">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45146.249999999869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5">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45146.291666666533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5">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45146.333333333198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5">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45146.374999999862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5">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45146.416666666526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5">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45146.45833333319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5">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45146.499999999854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5">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45146.541666666519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5">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45146.583333333183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5">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45146.624999999847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5">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45146.666666666511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5">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45146.708333333176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5">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45146.74999999984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5">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45146.791666666504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5">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45146.833333333168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5">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45146.874999999833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5">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45146.916666666497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5">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45146.958333333161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5">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45146.999999999825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5">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45147.04166666649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5">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45147.083333333154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5">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45147.124999999818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5">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45147.166666666482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5">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45147.208333333147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5">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45147.249999999811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5">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45147.291666666475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5">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45147.333333333139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5">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45147.374999999804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5">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45147.416666666468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5">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45147.458333333132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5">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45147.499999999796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5">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45147.541666666461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5">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45147.583333333125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5">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45147.624999999789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5">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45147.666666666453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5">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45147.708333333117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5">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45147.749999999782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5">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45147.791666666446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5">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45147.83333333311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5">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45147.874999999774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5">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45147.916666666439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5">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45147.958333333103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5">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45147.999999999767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5">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45148.041666666431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5">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45148.083333333096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5">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45148.12499999976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5">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45148.166666666424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5">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45148.208333333088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5">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45148.249999999753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5">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45148.291666666417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5">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45148.333333333081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5">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45148.374999999745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5">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45148.41666666641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5">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45148.458333333074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5">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45148.499999999738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5">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45148.541666666402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5">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45148.583333333067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5">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45148.624999999731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5">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45148.666666666395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5">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45148.708333333059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5">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45148.749999999724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5">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45148.791666666388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5">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45148.833333333052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5">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45148.874999999716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5">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45148.91666666638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5">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45148.958333333045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5">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45148.999999999709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5">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45149.041666666373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5">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45149.083333333037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5">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45149.124999999702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5">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45149.166666666366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5">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45149.20833333303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5">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45149.249999999694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5">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45149.291666666359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5">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45149.333333333023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5">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45149.374999999687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5">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45149.416666666351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5">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45149.458333333016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5">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45149.49999999968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5">
      <c r="B1269" s="496" t="s">
        <v>317</v>
      </c>
      <c r="C1269" s="496"/>
      <c r="L1269" s="247"/>
      <c r="M1269" s="247"/>
    </row>
    <row r="1270" spans="2:13" x14ac:dyDescent="0.25">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09375" defaultRowHeight="13.2" x14ac:dyDescent="0.25"/>
  <cols>
    <col min="1" max="1" width="7.6640625" style="45" customWidth="1"/>
    <col min="2" max="2" width="6.88671875" style="45" bestFit="1" customWidth="1"/>
    <col min="3" max="3" width="7.109375" style="45" customWidth="1"/>
    <col min="4" max="4" width="10.5546875" style="45" customWidth="1"/>
    <col min="5" max="5" width="4.88671875" style="45" customWidth="1"/>
    <col min="6" max="7" width="8" style="45" customWidth="1"/>
    <col min="8" max="8" width="6.5546875" style="45" customWidth="1"/>
    <col min="9" max="9" width="3.33203125" style="45" customWidth="1"/>
    <col min="10" max="10" width="7.5546875" style="57" customWidth="1"/>
    <col min="11" max="11" width="7.88671875" style="45" customWidth="1"/>
    <col min="12" max="12" width="6.88671875" style="45" customWidth="1"/>
    <col min="13" max="13" width="7.109375" style="45" customWidth="1"/>
    <col min="14" max="14" width="10.5546875" style="45" customWidth="1"/>
    <col min="15" max="15" width="4.88671875" style="45" customWidth="1"/>
    <col min="16" max="16" width="8.109375" style="45" customWidth="1"/>
    <col min="17" max="17" width="8" style="45" customWidth="1"/>
    <col min="18" max="18" width="6.5546875" style="45" customWidth="1"/>
    <col min="19" max="19" width="10.6640625" style="45" customWidth="1"/>
    <col min="20" max="20" width="6.88671875" style="45" customWidth="1"/>
    <col min="21" max="21" width="3.33203125" style="45" customWidth="1"/>
    <col min="22" max="22" width="11.33203125" style="45" customWidth="1"/>
    <col min="23" max="23" width="3.33203125" style="45" customWidth="1"/>
    <col min="24" max="24" width="11.109375" style="45" customWidth="1"/>
    <col min="25" max="25" width="12.33203125" style="45" customWidth="1"/>
    <col min="26" max="26" width="3" style="45" customWidth="1"/>
    <col min="27" max="27" width="11.6640625" style="45" customWidth="1"/>
    <col min="28" max="28" width="3.44140625" style="45" customWidth="1"/>
    <col min="29" max="29" width="10.109375" style="45" customWidth="1"/>
    <col min="30" max="16384" width="9.109375" style="45"/>
  </cols>
  <sheetData>
    <row r="1" spans="1:29" x14ac:dyDescent="0.25">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5">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5">
      <c r="A3" s="138" t="s">
        <v>1</v>
      </c>
      <c r="B3" s="138" t="s">
        <v>55</v>
      </c>
      <c r="C3" s="138" t="s">
        <v>58</v>
      </c>
      <c r="D3" s="138" t="s">
        <v>178</v>
      </c>
      <c r="E3" s="138" t="s">
        <v>59</v>
      </c>
      <c r="F3" s="138" t="s">
        <v>60</v>
      </c>
      <c r="G3" s="138" t="s">
        <v>61</v>
      </c>
      <c r="H3" s="138" t="s">
        <v>62</v>
      </c>
      <c r="I3" s="138" t="s">
        <v>778</v>
      </c>
      <c r="J3" s="138" t="s">
        <v>0</v>
      </c>
      <c r="K3" s="138" t="s">
        <v>312</v>
      </c>
      <c r="L3" s="138" t="s">
        <v>1035</v>
      </c>
      <c r="M3" s="138" t="s">
        <v>1036</v>
      </c>
      <c r="N3" s="138" t="s">
        <v>1037</v>
      </c>
      <c r="O3" s="138" t="s">
        <v>1038</v>
      </c>
      <c r="P3" s="138" t="s">
        <v>1039</v>
      </c>
      <c r="Q3" s="138" t="s">
        <v>1040</v>
      </c>
      <c r="R3" s="138" t="s">
        <v>1041</v>
      </c>
      <c r="S3" s="138" t="s">
        <v>303</v>
      </c>
      <c r="T3" s="138" t="s">
        <v>195</v>
      </c>
      <c r="U3" s="138" t="s">
        <v>779</v>
      </c>
      <c r="V3" s="138" t="s">
        <v>2</v>
      </c>
      <c r="W3" s="138" t="s">
        <v>780</v>
      </c>
      <c r="X3" s="138" t="s">
        <v>57</v>
      </c>
      <c r="Y3" s="138" t="s">
        <v>907</v>
      </c>
      <c r="Z3" s="138" t="s">
        <v>795</v>
      </c>
      <c r="AA3" s="138" t="s">
        <v>261</v>
      </c>
      <c r="AB3" s="138" t="s">
        <v>796</v>
      </c>
      <c r="AC3" s="138" t="s">
        <v>191</v>
      </c>
    </row>
    <row r="4" spans="1:29" ht="12.75" customHeight="1" x14ac:dyDescent="0.25">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45144</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5">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45144.041666666664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5">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45144.083333333328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5">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45144.124999999993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5">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45144.166666666657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5">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45144.208333333321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5">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45144.249999999985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5">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45144.29166666665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5">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45144.333333333314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5">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45144.374999999978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5">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45144.416666666642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5">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45144.458333333307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5">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45144.499999999971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5">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45144.541666666635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5">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45144.583333333299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5">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45144.624999999964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5">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45144.666666666628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5">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45144.708333333292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5">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45144.749999999956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5">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45144.791666666621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5">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45144.833333333285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5">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45144.874999999949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5">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45144.916666666613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5">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45144.958333333278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5">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45144.999999999942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5">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45145.041666666606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5">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45145.08333333327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5">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45145.124999999935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5">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45145.166666666599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5">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45145.208333333263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5">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45145.249999999927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5">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45145.291666666591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5">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45145.333333333256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5">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45145.37499999992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5">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45145.416666666584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5">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45145.458333333248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5">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45145.499999999913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5">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45145.541666666577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5">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45145.583333333241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5">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45145.624999999905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5">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45145.66666666657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5">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45145.708333333234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5">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45145.749999999898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5">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45145.791666666562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5">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45145.833333333227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5">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45145.874999999891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5">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45145.916666666555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5">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45145.958333333219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5">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45145.999999999884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5">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45146.041666666548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5">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45146.083333333212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5">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45146.124999999876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5">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45146.166666666541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5">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45146.208333333205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5">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45146.249999999869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5">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45146.291666666533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5">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45146.333333333198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5">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45146.374999999862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5">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45146.416666666526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5">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45146.45833333319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5">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45146.499999999854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5">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45146.541666666519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5">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45146.583333333183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5">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45146.624999999847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5">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45146.666666666511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5">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45146.708333333176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5">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45146.74999999984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5">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45146.791666666504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5">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45146.833333333168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5">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45146.874999999833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5">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45146.916666666497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5">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45146.958333333161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5">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45146.999999999825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5">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45147.04166666649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5">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45147.083333333154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5">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45147.124999999818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5">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45147.166666666482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5">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45147.208333333147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5">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45147.249999999811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5">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45147.291666666475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5">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45147.333333333139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5">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45147.374999999804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5">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45147.416666666468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5">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45147.458333333132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5">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45147.499999999796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5">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45147.541666666461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5">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45147.583333333125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5">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45147.624999999789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5">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45147.666666666453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5">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45147.708333333117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5">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45147.749999999782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5">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45147.791666666446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5">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45147.83333333311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5">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45147.874999999774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5">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45147.916666666439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5">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45147.958333333103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5">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45147.999999999767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5">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45148.041666666431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5">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45148.083333333096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5">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45148.12499999976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5">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45148.166666666424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5">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45148.208333333088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5">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45148.249999999753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5">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45148.291666666417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5">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45148.333333333081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5">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45148.374999999745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5">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45148.41666666641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5">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45148.458333333074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5">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45148.499999999738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5">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45148.541666666402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5">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45148.583333333067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5">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45148.624999999731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5">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45148.666666666395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5">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45148.708333333059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5">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45148.749999999724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5">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45148.791666666388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5">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45148.833333333052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5">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45148.874999999716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5">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45148.91666666638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5">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45148.958333333045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5">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45148.999999999709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5">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45149.041666666373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5">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45149.083333333037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5">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45149.124999999702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5">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45149.166666666366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5">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45149.20833333303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5">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45149.249999999694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5">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45149.291666666359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5">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45149.333333333023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5">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45149.374999999687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5">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45149.416666666351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5">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45149.458333333016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5">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45149.49999999968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5">
      <c r="A1269" s="496" t="s">
        <v>317</v>
      </c>
      <c r="B1269" s="496"/>
      <c r="I1269" s="253" t="s">
        <v>307</v>
      </c>
      <c r="L1269" s="254"/>
      <c r="M1269" s="254">
        <v>-10</v>
      </c>
      <c r="N1269" s="254">
        <v>10</v>
      </c>
      <c r="O1269" s="254"/>
      <c r="P1269" s="254"/>
      <c r="Q1269" s="254"/>
      <c r="R1269" s="254"/>
    </row>
    <row r="1270" spans="1:18" x14ac:dyDescent="0.25">
      <c r="A1270" s="28">
        <f>Overview!E17</f>
        <v>0</v>
      </c>
      <c r="B1270" s="28"/>
      <c r="L1270" s="501" t="s">
        <v>306</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AA1" zoomScale="85" zoomScaleNormal="85" workbookViewId="0">
      <pane ySplit="3" topLeftCell="A4" activePane="bottomLeft" state="frozenSplit"/>
      <selection activeCell="A3" sqref="A3"/>
      <selection pane="bottomLeft" activeCell="Y4" sqref="Y4"/>
    </sheetView>
  </sheetViews>
  <sheetFormatPr defaultColWidth="9.109375" defaultRowHeight="13.2" x14ac:dyDescent="0.25"/>
  <cols>
    <col min="1" max="1" width="7.5546875" style="45" customWidth="1"/>
    <col min="2" max="2" width="8.88671875" style="45" customWidth="1"/>
    <col min="3" max="3" width="11.44140625" style="45" customWidth="1"/>
    <col min="4" max="4" width="2.88671875" style="45" customWidth="1"/>
    <col min="5" max="12" width="10" style="45" customWidth="1"/>
    <col min="13" max="13" width="2.88671875" style="45" customWidth="1"/>
    <col min="14" max="14" width="11.6640625" style="45" customWidth="1"/>
    <col min="15" max="15" width="2.88671875" style="45" customWidth="1"/>
    <col min="16" max="20" width="10" style="45" customWidth="1"/>
    <col min="21" max="21" width="10" style="180" customWidth="1"/>
    <col min="22" max="22" width="10" style="264" customWidth="1"/>
    <col min="23" max="24" width="10" style="45" customWidth="1"/>
    <col min="25" max="25" width="5.88671875" style="45" bestFit="1" customWidth="1"/>
    <col min="26" max="26" width="11.33203125" style="45" customWidth="1"/>
    <col min="27" max="27" width="11.109375" style="45" customWidth="1"/>
    <col min="28" max="28" width="2.88671875" style="45" customWidth="1"/>
    <col min="29" max="29" width="11.44140625" style="45" customWidth="1"/>
    <col min="30" max="30" width="2.88671875" style="45" customWidth="1"/>
    <col min="31" max="31" width="8.5546875" style="45" customWidth="1"/>
    <col min="32" max="32" width="7.88671875" style="45" customWidth="1"/>
    <col min="33" max="36" width="11.109375" style="45" bestFit="1" customWidth="1"/>
    <col min="37" max="37" width="10.5546875" style="45" bestFit="1" customWidth="1"/>
    <col min="38" max="38" width="10.5546875" style="45" customWidth="1"/>
    <col min="39" max="39" width="9.33203125" style="45" bestFit="1" customWidth="1"/>
    <col min="40" max="40" width="11.6640625" style="45" bestFit="1" customWidth="1"/>
    <col min="41" max="41" width="2.88671875" style="45" customWidth="1"/>
    <col min="42" max="57" width="11.44140625" style="45" customWidth="1"/>
    <col min="58" max="58" width="2.88671875" style="45" customWidth="1"/>
    <col min="59" max="59" width="10.109375" style="45" customWidth="1"/>
    <col min="60" max="60" width="7" style="45" customWidth="1"/>
    <col min="61" max="62" width="9.5546875" style="45" customWidth="1"/>
    <col min="63" max="64" width="9.44140625" style="45" customWidth="1"/>
    <col min="65" max="68" width="9.109375" style="45" customWidth="1"/>
    <col min="69" max="70" width="10.44140625" style="45" customWidth="1"/>
    <col min="71" max="71" width="10.33203125" style="45" customWidth="1"/>
    <col min="72" max="72" width="10.109375" style="45" customWidth="1"/>
    <col min="73" max="73" width="2.88671875" style="45" customWidth="1"/>
    <col min="74" max="88" width="12.88671875" style="45" customWidth="1"/>
    <col min="89" max="107" width="12.88671875" style="45" hidden="1" customWidth="1"/>
    <col min="108" max="108" width="3" style="45" hidden="1" customWidth="1"/>
    <col min="109" max="110" width="12.88671875" style="45" hidden="1" customWidth="1"/>
    <col min="111" max="16384" width="9.109375" style="45"/>
  </cols>
  <sheetData>
    <row r="1" spans="1:110" x14ac:dyDescent="0.25">
      <c r="A1" s="5"/>
      <c r="B1" s="5"/>
      <c r="C1" s="5"/>
      <c r="D1" s="5"/>
      <c r="E1" s="5"/>
      <c r="F1" s="5"/>
      <c r="G1" s="5"/>
      <c r="H1" s="5"/>
      <c r="I1" s="5"/>
      <c r="J1" s="5"/>
      <c r="K1" s="5"/>
      <c r="L1" s="5"/>
      <c r="M1" s="5"/>
      <c r="N1" s="5"/>
      <c r="O1" s="5"/>
      <c r="P1" s="497" t="s">
        <v>31</v>
      </c>
      <c r="Q1" s="497"/>
      <c r="R1" s="497"/>
      <c r="S1" s="502" t="s">
        <v>476</v>
      </c>
      <c r="T1" s="497"/>
      <c r="U1" s="176"/>
      <c r="V1" s="497" t="s">
        <v>477</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492</v>
      </c>
      <c r="BJ1" s="497"/>
      <c r="BK1" s="497"/>
      <c r="BL1" s="497"/>
      <c r="BM1" s="497"/>
      <c r="BN1" s="497"/>
      <c r="BO1" s="497"/>
      <c r="BP1" s="497"/>
      <c r="BQ1" s="498"/>
      <c r="BR1" s="498"/>
      <c r="BS1" s="498"/>
      <c r="BT1" s="498"/>
      <c r="BU1" s="5"/>
      <c r="BV1" s="499" t="s">
        <v>299</v>
      </c>
      <c r="BW1" s="449"/>
      <c r="BX1" s="449"/>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5">
      <c r="A2" s="5"/>
      <c r="B2" s="5"/>
      <c r="C2" s="5"/>
      <c r="D2" s="5"/>
      <c r="E2" s="255" t="str">
        <f>Overview!$A$22</f>
        <v>Spearman</v>
      </c>
      <c r="F2" s="255" t="str">
        <f>Overview!$A$23</f>
        <v>Archer</v>
      </c>
      <c r="G2" s="255" t="str">
        <f>Overview!$A$24</f>
        <v>Knight</v>
      </c>
      <c r="H2" s="255" t="str">
        <f>Overview!$A$25</f>
        <v>Cavalry</v>
      </c>
      <c r="I2" s="255" t="s">
        <v>25</v>
      </c>
      <c r="J2" s="255" t="s">
        <v>1099</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1099</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1099</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5">
      <c r="A3" s="138" t="s">
        <v>0</v>
      </c>
      <c r="B3" s="138" t="s">
        <v>22</v>
      </c>
      <c r="C3" s="138" t="s">
        <v>189</v>
      </c>
      <c r="D3" s="138" t="s">
        <v>778</v>
      </c>
      <c r="E3" s="138" t="s">
        <v>774</v>
      </c>
      <c r="F3" s="138" t="s">
        <v>775</v>
      </c>
      <c r="G3" s="138" t="s">
        <v>776</v>
      </c>
      <c r="H3" s="138" t="s">
        <v>777</v>
      </c>
      <c r="I3" s="138" t="s">
        <v>25</v>
      </c>
      <c r="J3" s="138" t="s">
        <v>1099</v>
      </c>
      <c r="K3" s="138" t="s">
        <v>26</v>
      </c>
      <c r="L3" s="138" t="s">
        <v>27</v>
      </c>
      <c r="M3" s="138" t="s">
        <v>779</v>
      </c>
      <c r="N3" s="138" t="s">
        <v>232</v>
      </c>
      <c r="O3" s="138" t="s">
        <v>780</v>
      </c>
      <c r="P3" s="138" t="s">
        <v>190</v>
      </c>
      <c r="Q3" s="138" t="s">
        <v>805</v>
      </c>
      <c r="R3" s="138" t="s">
        <v>229</v>
      </c>
      <c r="S3" s="258" t="s">
        <v>478</v>
      </c>
      <c r="T3" s="138" t="s">
        <v>475</v>
      </c>
      <c r="U3" s="138" t="s">
        <v>806</v>
      </c>
      <c r="V3" s="259" t="s">
        <v>874</v>
      </c>
      <c r="W3" s="138" t="s">
        <v>875</v>
      </c>
      <c r="X3" s="138" t="s">
        <v>1</v>
      </c>
      <c r="Y3" s="138" t="s">
        <v>181</v>
      </c>
      <c r="Z3" s="138" t="s">
        <v>180</v>
      </c>
      <c r="AA3" s="138" t="s">
        <v>24</v>
      </c>
      <c r="AB3" s="138" t="s">
        <v>795</v>
      </c>
      <c r="AC3" s="138" t="s">
        <v>185</v>
      </c>
      <c r="AD3" s="138" t="s">
        <v>796</v>
      </c>
      <c r="AE3" s="138" t="s">
        <v>860</v>
      </c>
      <c r="AF3" s="138" t="s">
        <v>312</v>
      </c>
      <c r="AG3" s="138" t="s">
        <v>789</v>
      </c>
      <c r="AH3" s="138" t="s">
        <v>790</v>
      </c>
      <c r="AI3" s="138" t="s">
        <v>791</v>
      </c>
      <c r="AJ3" s="138" t="s">
        <v>792</v>
      </c>
      <c r="AK3" s="138" t="s">
        <v>793</v>
      </c>
      <c r="AL3" s="138" t="s">
        <v>1098</v>
      </c>
      <c r="AM3" s="138" t="s">
        <v>794</v>
      </c>
      <c r="AN3" s="138" t="s">
        <v>1097</v>
      </c>
      <c r="AO3" s="138" t="s">
        <v>797</v>
      </c>
      <c r="AP3" s="138" t="s">
        <v>2</v>
      </c>
      <c r="AQ3" s="258" t="s">
        <v>1016</v>
      </c>
      <c r="AR3" s="138" t="s">
        <v>807</v>
      </c>
      <c r="AS3" s="258" t="s">
        <v>1017</v>
      </c>
      <c r="AT3" s="138" t="s">
        <v>1054</v>
      </c>
      <c r="AU3" s="138" t="s">
        <v>1056</v>
      </c>
      <c r="AV3" s="138" t="s">
        <v>782</v>
      </c>
      <c r="AW3" s="138" t="s">
        <v>798</v>
      </c>
      <c r="AX3" s="138" t="s">
        <v>799</v>
      </c>
      <c r="AY3" s="138" t="s">
        <v>800</v>
      </c>
      <c r="AZ3" s="138" t="s">
        <v>801</v>
      </c>
      <c r="BA3" s="138" t="s">
        <v>802</v>
      </c>
      <c r="BB3" s="138" t="s">
        <v>803</v>
      </c>
      <c r="BC3" s="138" t="s">
        <v>1100</v>
      </c>
      <c r="BD3" s="138" t="s">
        <v>804</v>
      </c>
      <c r="BE3" s="138" t="s">
        <v>1101</v>
      </c>
      <c r="BF3" s="138" t="s">
        <v>783</v>
      </c>
      <c r="BG3" s="138" t="s">
        <v>233</v>
      </c>
      <c r="BH3" s="138" t="s">
        <v>355</v>
      </c>
      <c r="BI3" s="138" t="s">
        <v>493</v>
      </c>
      <c r="BJ3" s="138" t="s">
        <v>494</v>
      </c>
      <c r="BK3" s="138" t="s">
        <v>495</v>
      </c>
      <c r="BL3" s="138" t="s">
        <v>496</v>
      </c>
      <c r="BM3" s="138" t="s">
        <v>497</v>
      </c>
      <c r="BN3" s="138" t="s">
        <v>498</v>
      </c>
      <c r="BO3" s="138" t="s">
        <v>499</v>
      </c>
      <c r="BP3" s="138" t="s">
        <v>500</v>
      </c>
      <c r="BQ3" s="138" t="s">
        <v>903</v>
      </c>
      <c r="BR3" s="138" t="s">
        <v>1102</v>
      </c>
      <c r="BS3" s="138" t="s">
        <v>904</v>
      </c>
      <c r="BT3" s="138" t="s">
        <v>905</v>
      </c>
      <c r="BU3" s="138" t="s">
        <v>906</v>
      </c>
      <c r="BV3" s="138" t="s">
        <v>246</v>
      </c>
      <c r="BW3" s="138" t="s">
        <v>298</v>
      </c>
      <c r="BX3" s="138" t="s">
        <v>125</v>
      </c>
      <c r="BY3" s="138" t="s">
        <v>1019</v>
      </c>
      <c r="BZ3" s="138" t="s">
        <v>1018</v>
      </c>
      <c r="CA3" s="138" t="s">
        <v>140</v>
      </c>
      <c r="CB3" s="138" t="s">
        <v>133</v>
      </c>
      <c r="CC3" s="138" t="s">
        <v>1080</v>
      </c>
      <c r="CD3" s="138" t="s">
        <v>1084</v>
      </c>
      <c r="CE3" s="138" t="s">
        <v>329</v>
      </c>
      <c r="CF3" s="138" t="s">
        <v>330</v>
      </c>
      <c r="CG3" s="138" t="s">
        <v>334</v>
      </c>
      <c r="CH3" s="138" t="s">
        <v>335</v>
      </c>
      <c r="CI3" s="138" t="s">
        <v>144</v>
      </c>
      <c r="CJ3" s="138" t="s">
        <v>502</v>
      </c>
      <c r="CK3" s="260" t="s">
        <v>784</v>
      </c>
      <c r="CL3" s="260" t="s">
        <v>785</v>
      </c>
      <c r="CM3" s="260" t="s">
        <v>786</v>
      </c>
      <c r="CN3" s="138" t="s">
        <v>1020</v>
      </c>
      <c r="CO3" s="138" t="s">
        <v>889</v>
      </c>
      <c r="CP3" s="138" t="s">
        <v>890</v>
      </c>
      <c r="CQ3" s="138" t="s">
        <v>891</v>
      </c>
      <c r="CR3" s="138" t="s">
        <v>892</v>
      </c>
      <c r="CS3" s="138" t="s">
        <v>893</v>
      </c>
      <c r="CT3" s="138" t="s">
        <v>894</v>
      </c>
      <c r="CU3" s="138" t="s">
        <v>895</v>
      </c>
      <c r="CV3" s="138" t="s">
        <v>896</v>
      </c>
      <c r="CW3" s="138" t="s">
        <v>897</v>
      </c>
      <c r="CX3" s="138" t="s">
        <v>898</v>
      </c>
      <c r="CY3" s="138" t="s">
        <v>899</v>
      </c>
      <c r="CZ3" s="260" t="s">
        <v>787</v>
      </c>
      <c r="DA3" s="138" t="s">
        <v>1091</v>
      </c>
      <c r="DB3" s="260" t="s">
        <v>788</v>
      </c>
      <c r="DC3" s="138" t="s">
        <v>900</v>
      </c>
      <c r="DD3" s="138" t="s">
        <v>1057</v>
      </c>
      <c r="DE3" s="138" t="s">
        <v>901</v>
      </c>
      <c r="DF3" s="138" t="s">
        <v>902</v>
      </c>
    </row>
    <row r="4" spans="1:110" x14ac:dyDescent="0.25">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45144</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45144</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5">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45144.041666666664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45144.041666666664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5">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45144.083333333328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45144.083333333328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5">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45144.124999999993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45144.124999999993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5">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45144.166666666657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45144.166666666657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5">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45144.208333333321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45144.208333333321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5">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45144.249999999985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45144.249999999985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5">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45144.29166666665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45144.29166666665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5">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45144.333333333314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45144.333333333314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502</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5">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45144.374999999978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45144.374999999978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5">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45144.416666666642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45144.416666666642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5">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45144.458333333307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45144.458333333307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5">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45144.499999999971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45144.499999999971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5">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45144.541666666635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45144.541666666635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523</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5">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45144.583333333299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45144.583333333299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524</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5">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45144.624999999964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45144.624999999964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525</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5">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45144.666666666628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45144.666666666628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527</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5">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45144.708333333292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45144.708333333292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526</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5">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45144.749999999956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45144.749999999956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5">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45144.791666666621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45144.791666666621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5">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45144.833333333285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45144.833333333285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5">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45144.874999999949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45144.874999999949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5">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45144.916666666613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45144.916666666613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5">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45144.958333333278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45144.958333333278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5">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45144.999999999942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45144.999999999942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5">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45145.041666666606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45145.041666666606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5">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45145.08333333327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45145.08333333327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5">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45145.124999999935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45145.124999999935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5">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45145.166666666599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45145.166666666599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5">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45145.208333333263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45145.208333333263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5">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45145.249999999927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45145.249999999927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5">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45145.291666666591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45145.291666666591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5">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45145.333333333256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45145.333333333256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5">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45145.37499999992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45145.37499999992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5">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45145.416666666584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45145.416666666584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5">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45145.458333333248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45145.458333333248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5">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45145.499999999913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45145.499999999913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5">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45145.541666666577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45145.541666666577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5">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45145.583333333241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45145.583333333241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5">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45145.624999999905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45145.624999999905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5">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45145.66666666657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45145.66666666657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5">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45145.708333333234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45145.708333333234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5">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45145.749999999898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45145.749999999898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5">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45145.791666666562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45145.791666666562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5">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45145.833333333227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45145.833333333227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5">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45145.874999999891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45145.874999999891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5">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45145.916666666555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45145.916666666555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5">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45145.958333333219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45145.958333333219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5">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45145.999999999884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45145.999999999884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5">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45146.041666666548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45146.041666666548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5">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45146.083333333212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45146.083333333212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5">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45146.124999999876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45146.124999999876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5">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45146.166666666541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45146.166666666541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5">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45146.208333333205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45146.208333333205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5">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45146.249999999869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45146.249999999869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5">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45146.291666666533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45146.291666666533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5">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45146.333333333198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45146.333333333198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5">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45146.374999999862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45146.374999999862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5">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45146.416666666526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45146.416666666526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5">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45146.45833333319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45146.45833333319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5">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45146.499999999854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45146.499999999854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5">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45146.541666666519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45146.541666666519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5">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45146.583333333183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45146.583333333183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5">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45146.624999999847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45146.624999999847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5">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45146.666666666511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45146.666666666511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5">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45146.708333333176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45146.708333333176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5">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45146.74999999984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45146.74999999984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5">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45146.791666666504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45146.791666666504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5">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45146.833333333168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45146.833333333168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5">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45146.874999999833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45146.874999999833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5">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45146.916666666497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45146.916666666497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5">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45146.958333333161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45146.958333333161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5">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45146.999999999825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45146.999999999825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5">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45147.04166666649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45147.04166666649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5">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45147.083333333154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45147.083333333154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5">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45147.124999999818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45147.124999999818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5">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45147.166666666482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45147.166666666482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5">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45147.208333333147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45147.208333333147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5">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45147.249999999811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45147.249999999811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5">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45147.291666666475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45147.291666666475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5">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45147.333333333139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45147.333333333139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5">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45147.374999999804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45147.374999999804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5">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45147.416666666468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45147.416666666468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5">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45147.458333333132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45147.458333333132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5">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45147.499999999796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45147.499999999796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5">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45147.541666666461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45147.541666666461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5">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45147.583333333125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45147.583333333125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5">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45147.624999999789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45147.624999999789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5">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45147.666666666453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45147.666666666453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5">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45147.708333333117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45147.708333333117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5">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45147.749999999782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45147.749999999782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5">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45147.791666666446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45147.791666666446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5">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45147.83333333311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45147.83333333311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5">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45147.874999999774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45147.874999999774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5">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45147.916666666439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45147.916666666439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5">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45147.958333333103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45147.958333333103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5">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45147.999999999767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45147.999999999767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5">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45148.041666666431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45148.041666666431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5">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45148.083333333096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45148.083333333096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5">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45148.12499999976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45148.12499999976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5">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45148.166666666424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45148.166666666424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5">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45148.208333333088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45148.208333333088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5">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45148.249999999753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45148.249999999753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5">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45148.291666666417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45148.291666666417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5">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45148.333333333081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45148.333333333081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5">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45148.374999999745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45148.374999999745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5">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45148.41666666641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45148.41666666641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5">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45148.458333333074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45148.458333333074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5">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45148.499999999738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45148.499999999738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5">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45148.541666666402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45148.541666666402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5">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45148.583333333067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45148.583333333067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5">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45148.624999999731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45148.624999999731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5">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45148.666666666395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45148.666666666395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5">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45148.708333333059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45148.708333333059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5">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45148.749999999724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45148.749999999724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5">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45148.791666666388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45148.791666666388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5">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45148.833333333052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45148.833333333052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5">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45148.874999999716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45148.874999999716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5">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45148.91666666638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45148.91666666638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5">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45148.958333333045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45148.958333333045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5">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45148.999999999709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45148.999999999709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5">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45149.041666666373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45149.041666666373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5">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45149.083333333037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45149.083333333037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5">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45149.124999999702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45149.124999999702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5">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45149.166666666366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45149.166666666366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5">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45149.20833333303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45149.20833333303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5">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45149.249999999694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45149.249999999694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5">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45149.291666666359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45149.291666666359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5">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45149.333333333023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45149.333333333023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5">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45149.374999999687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45149.374999999687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5">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45149.416666666351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45149.416666666351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5">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45149.458333333016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45149.458333333016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5">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45149.49999999968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45149.49999999968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5">
      <c r="AJ137" s="45">
        <v>100</v>
      </c>
    </row>
    <row r="139" spans="1:110" x14ac:dyDescent="0.25">
      <c r="AF139" s="45">
        <f ca="1">SUM(E136:L136)</f>
        <v>200</v>
      </c>
    </row>
    <row r="1269" spans="2:3" x14ac:dyDescent="0.25">
      <c r="B1269" s="496" t="s">
        <v>317</v>
      </c>
      <c r="C1269" s="496"/>
    </row>
    <row r="1270" spans="2:3" x14ac:dyDescent="0.25">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09375" defaultRowHeight="13.2" x14ac:dyDescent="0.25"/>
  <cols>
    <col min="1" max="1" width="7.5546875" style="57" customWidth="1"/>
    <col min="2" max="2" width="7.6640625" style="45" customWidth="1"/>
    <col min="3" max="6" width="8.5546875" style="45" customWidth="1"/>
    <col min="7" max="17" width="10.109375" style="45" customWidth="1"/>
    <col min="18" max="18" width="11" style="45" customWidth="1"/>
    <col min="19" max="19" width="11.44140625" style="45" customWidth="1"/>
    <col min="20" max="22" width="10.109375" style="45" customWidth="1"/>
    <col min="23" max="23" width="3.44140625" style="45" customWidth="1"/>
    <col min="24" max="24" width="9.109375" style="45" customWidth="1"/>
    <col min="25" max="25" width="10.5546875" style="45" customWidth="1"/>
    <col min="26" max="26" width="3.88671875" style="45" hidden="1" customWidth="1"/>
    <col min="27" max="40" width="11.44140625" style="45" hidden="1" customWidth="1"/>
    <col min="41" max="41" width="0" style="45" hidden="1" customWidth="1"/>
    <col min="42" max="16384" width="9.109375" style="45"/>
  </cols>
  <sheetData>
    <row r="1" spans="1:41" s="28" customFormat="1" x14ac:dyDescent="0.25">
      <c r="O1" s="503" t="s">
        <v>1094</v>
      </c>
      <c r="U1" s="257"/>
      <c r="X1" s="28" t="s">
        <v>33</v>
      </c>
      <c r="AA1" s="28" t="s">
        <v>207</v>
      </c>
      <c r="AF1" s="28" t="s">
        <v>91</v>
      </c>
      <c r="AG1" s="28" t="s">
        <v>94</v>
      </c>
      <c r="AH1" s="28" t="s">
        <v>93</v>
      </c>
      <c r="AI1" s="28" t="s">
        <v>363</v>
      </c>
      <c r="AJ1" s="28" t="s">
        <v>92</v>
      </c>
      <c r="AK1" s="28" t="s">
        <v>103</v>
      </c>
      <c r="AL1" s="28" t="s">
        <v>331</v>
      </c>
      <c r="AM1" s="28" t="s">
        <v>345</v>
      </c>
      <c r="AN1" s="28" t="s">
        <v>502</v>
      </c>
    </row>
    <row r="2" spans="1:41" s="28" customFormat="1" x14ac:dyDescent="0.25">
      <c r="G2" s="28" t="s">
        <v>197</v>
      </c>
      <c r="L2" s="257" t="s">
        <v>539</v>
      </c>
      <c r="M2" s="284" t="s">
        <v>94</v>
      </c>
      <c r="N2" s="284" t="s">
        <v>93</v>
      </c>
      <c r="O2" s="503"/>
      <c r="P2" s="257" t="s">
        <v>92</v>
      </c>
      <c r="Q2" s="257" t="s">
        <v>103</v>
      </c>
      <c r="R2" s="257" t="s">
        <v>331</v>
      </c>
      <c r="S2" s="257" t="s">
        <v>345</v>
      </c>
      <c r="T2" s="257" t="s">
        <v>502</v>
      </c>
      <c r="U2" s="257" t="s">
        <v>90</v>
      </c>
      <c r="V2" s="257" t="s">
        <v>504</v>
      </c>
    </row>
    <row r="3" spans="1:41" s="286" customFormat="1" ht="29.25" customHeight="1" thickBot="1" x14ac:dyDescent="0.3">
      <c r="A3" s="138" t="s">
        <v>0</v>
      </c>
      <c r="B3" s="138" t="s">
        <v>1</v>
      </c>
      <c r="C3" s="138" t="s">
        <v>12</v>
      </c>
      <c r="D3" s="138" t="s">
        <v>196</v>
      </c>
      <c r="E3" s="138" t="s">
        <v>312</v>
      </c>
      <c r="F3" s="138" t="s">
        <v>326</v>
      </c>
      <c r="G3" s="138" t="s">
        <v>198</v>
      </c>
      <c r="H3" s="138" t="s">
        <v>199</v>
      </c>
      <c r="I3" s="138" t="s">
        <v>200</v>
      </c>
      <c r="J3" s="138" t="s">
        <v>201</v>
      </c>
      <c r="K3" s="431" t="s">
        <v>202</v>
      </c>
      <c r="L3" s="138" t="s">
        <v>265</v>
      </c>
      <c r="M3" s="285" t="s">
        <v>531</v>
      </c>
      <c r="N3" s="285" t="s">
        <v>264</v>
      </c>
      <c r="O3" s="138" t="s">
        <v>1095</v>
      </c>
      <c r="P3" s="138" t="s">
        <v>300</v>
      </c>
      <c r="Q3" s="138" t="s">
        <v>337</v>
      </c>
      <c r="R3" s="138" t="s">
        <v>1096</v>
      </c>
      <c r="S3" s="138" t="s">
        <v>343</v>
      </c>
      <c r="T3" s="138" t="s">
        <v>427</v>
      </c>
      <c r="U3" s="138" t="s">
        <v>1088</v>
      </c>
      <c r="V3" s="138" t="s">
        <v>505</v>
      </c>
      <c r="W3" s="138" t="s">
        <v>778</v>
      </c>
      <c r="X3" s="138" t="s">
        <v>926</v>
      </c>
      <c r="Y3" s="138" t="s">
        <v>927</v>
      </c>
      <c r="Z3" s="138" t="s">
        <v>779</v>
      </c>
      <c r="AA3" s="138" t="s">
        <v>928</v>
      </c>
      <c r="AB3" s="138" t="s">
        <v>929</v>
      </c>
      <c r="AC3" s="138" t="s">
        <v>930</v>
      </c>
      <c r="AD3" s="138" t="s">
        <v>931</v>
      </c>
      <c r="AE3" s="138" t="s">
        <v>932</v>
      </c>
      <c r="AF3" s="138" t="s">
        <v>935</v>
      </c>
      <c r="AG3" s="138" t="s">
        <v>936</v>
      </c>
      <c r="AH3" s="138" t="s">
        <v>937</v>
      </c>
      <c r="AI3" s="138" t="s">
        <v>933</v>
      </c>
      <c r="AJ3" s="138" t="s">
        <v>938</v>
      </c>
      <c r="AK3" s="138" t="s">
        <v>939</v>
      </c>
      <c r="AL3" s="138" t="s">
        <v>1105</v>
      </c>
      <c r="AM3" s="138" t="s">
        <v>940</v>
      </c>
      <c r="AN3" s="138" t="s">
        <v>934</v>
      </c>
      <c r="AO3" s="439" t="s">
        <v>1089</v>
      </c>
    </row>
    <row r="4" spans="1:41" x14ac:dyDescent="0.25">
      <c r="A4" s="140">
        <f>TblRezone[[#This Row],[Hour]]</f>
        <v>1</v>
      </c>
      <c r="B4" s="157">
        <f ca="1">TblConstr[[#This Row],[Land]]</f>
        <v>250</v>
      </c>
      <c r="C4" s="97">
        <f ca="1">TblProd[[#This Row],[Mana]]</f>
        <v>0</v>
      </c>
      <c r="D4" s="424">
        <f>1-TblMagic[[#This Row],[Wiz str cost]]</f>
        <v>1</v>
      </c>
      <c r="E4" s="162">
        <f>Imps!L4</f>
        <v>45144</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5">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45144.041666666664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5">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45144.083333333328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5">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45144.124999999993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5">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45144.166666666657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5">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45144.208333333321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5">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45144.249999999985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5">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45144.29166666665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5">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45144.333333333314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5">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45144.374999999978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5">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45144.416666666642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5">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45144.458333333307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5">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45144.499999999971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5">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45144.541666666635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5">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45144.583333333299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5">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45144.624999999964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5">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45144.666666666628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5">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45144.708333333292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5">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45144.749999999956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5">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45144.791666666621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5">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45144.833333333285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5">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45144.874999999949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5">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45144.916666666613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5">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45144.958333333278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5">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45144.999999999942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5">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45145.041666666606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5">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45145.08333333327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5">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45145.124999999935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5">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45145.166666666599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5">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45145.208333333263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5">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45145.249999999927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5">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45145.291666666591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5">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45145.333333333256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5">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45145.37499999992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5">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45145.416666666584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5">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45145.458333333248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5">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45145.499999999913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5">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45145.541666666577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5">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45145.583333333241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5">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45145.624999999905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5">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45145.66666666657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5">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45145.708333333234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5">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45145.749999999898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5">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45145.791666666562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5">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45145.833333333227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5">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45145.874999999891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5">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45145.916666666555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5">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45145.958333333219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5">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45145.999999999884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5">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45146.041666666548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5">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45146.083333333212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5">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45146.124999999876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5">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45146.166666666541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5">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45146.208333333205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5">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45146.249999999869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5">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45146.291666666533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5">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45146.333333333198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5">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45146.374999999862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5">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45146.416666666526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5">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45146.45833333319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5">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45146.499999999854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5">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45146.541666666519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5">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45146.583333333183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5">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45146.624999999847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5">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45146.666666666511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5">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45146.708333333176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5">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45146.74999999984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5">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45146.791666666504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5">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45146.833333333168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5">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45146.874999999833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5">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45146.916666666497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5">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45146.958333333161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5">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45146.999999999825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5">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45147.04166666649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5">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45147.083333333154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5">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45147.124999999818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5">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45147.166666666482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5">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45147.208333333147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5">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45147.249999999811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5">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45147.291666666475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5">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45147.333333333139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5">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45147.374999999804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5">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45147.416666666468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5">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45147.458333333132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5">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45147.499999999796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5">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45147.541666666461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5">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45147.583333333125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5">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45147.624999999789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5">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45147.666666666453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5">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45147.708333333117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5">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45147.749999999782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5">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45147.791666666446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5">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45147.83333333311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5">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45147.874999999774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5">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45147.916666666439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5">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45147.958333333103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5">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45147.999999999767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5">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45148.041666666431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5">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45148.083333333096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5">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45148.12499999976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5">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45148.166666666424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5">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45148.208333333088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5">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45148.249999999753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5">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45148.291666666417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5">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45148.333333333081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5">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45148.374999999745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5">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45148.41666666641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5">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45148.458333333074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5">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45148.499999999738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5">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45148.541666666402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5">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45148.583333333067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5">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45148.624999999731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5">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45148.666666666395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5">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45148.708333333059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5">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45148.749999999724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5">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45148.791666666388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5">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45148.833333333052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5">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45148.874999999716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5">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45148.91666666638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5">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45148.958333333045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5">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45148.999999999709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5">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45149.041666666373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5">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45149.083333333037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5">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45149.124999999702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5">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45149.166666666366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5">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45149.20833333303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5">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45149.249999999694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5">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45149.291666666359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5">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45149.333333333023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5">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45149.374999999687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5">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45149.416666666351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5">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45149.458333333016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5">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45149.49999999968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5">
      <c r="C1269" s="496" t="s">
        <v>317</v>
      </c>
      <c r="D1269" s="449"/>
    </row>
    <row r="1270" spans="3:4" x14ac:dyDescent="0.25">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4140625" defaultRowHeight="13.2" x14ac:dyDescent="0.25"/>
  <cols>
    <col min="1" max="1" width="7.5546875" style="45" customWidth="1"/>
    <col min="2" max="2" width="7.6640625" style="45" customWidth="1"/>
    <col min="3" max="3" width="13.5546875" style="45" customWidth="1"/>
    <col min="4" max="4" width="12.5546875" style="45" customWidth="1"/>
    <col min="5" max="5" width="3.33203125" style="45" customWidth="1"/>
    <col min="6" max="6" width="10.5546875" style="45" customWidth="1"/>
    <col min="7" max="7" width="11.44140625" style="45" customWidth="1"/>
    <col min="8" max="8" width="21.6640625" style="45" customWidth="1"/>
    <col min="9" max="9" width="68.109375" style="45" customWidth="1"/>
    <col min="10" max="10" width="3.5546875" style="45" customWidth="1"/>
    <col min="11" max="11" width="8.5546875" style="57" customWidth="1"/>
    <col min="12" max="12" width="9.88671875" style="45" customWidth="1"/>
    <col min="13" max="78" width="5.6640625" style="45" customWidth="1"/>
    <col min="79" max="79" width="16.33203125" style="45" customWidth="1"/>
    <col min="80" max="16384" width="30.44140625" style="45"/>
  </cols>
  <sheetData>
    <row r="1" spans="1:79" x14ac:dyDescent="0.25">
      <c r="F1" s="288">
        <f ca="1">(INDIRECT("D" &amp; (INDIRECT("A4")+2)) &gt;= INDIRECT("E" &amp; (INDIRECT("A5")+2)))*1</f>
        <v>1</v>
      </c>
    </row>
    <row r="2" spans="1:79" ht="15.6" x14ac:dyDescent="0.3">
      <c r="E2" s="180" t="s">
        <v>1013</v>
      </c>
      <c r="F2" s="304">
        <f>IFERROR(SMALL(TblTech[Activate @ hour],1),0)</f>
        <v>0</v>
      </c>
      <c r="G2" s="45" t="s">
        <v>1076</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5">
      <c r="A3" s="290" t="s">
        <v>0</v>
      </c>
      <c r="B3" s="290" t="s">
        <v>1</v>
      </c>
      <c r="C3" s="290" t="s">
        <v>373</v>
      </c>
      <c r="D3" s="290" t="s">
        <v>33</v>
      </c>
      <c r="E3" s="290" t="s">
        <v>778</v>
      </c>
      <c r="F3" s="290" t="s">
        <v>1014</v>
      </c>
      <c r="G3" s="290" t="s">
        <v>941</v>
      </c>
      <c r="H3" s="290" t="s">
        <v>985</v>
      </c>
      <c r="I3" s="290" t="s">
        <v>986</v>
      </c>
      <c r="J3" s="290" t="s">
        <v>779</v>
      </c>
      <c r="K3" s="258" t="s">
        <v>780</v>
      </c>
      <c r="L3" s="290" t="s">
        <v>942</v>
      </c>
      <c r="M3" s="224" t="s">
        <v>540</v>
      </c>
      <c r="N3" s="224" t="s">
        <v>542</v>
      </c>
      <c r="O3" s="224" t="s">
        <v>543</v>
      </c>
      <c r="P3" s="224" t="s">
        <v>545</v>
      </c>
      <c r="Q3" s="224" t="s">
        <v>547</v>
      </c>
      <c r="R3" s="224" t="s">
        <v>548</v>
      </c>
      <c r="S3" s="224" t="s">
        <v>549</v>
      </c>
      <c r="T3" s="224" t="s">
        <v>550</v>
      </c>
      <c r="U3" s="224" t="s">
        <v>551</v>
      </c>
      <c r="V3" s="224" t="s">
        <v>553</v>
      </c>
      <c r="W3" s="224" t="s">
        <v>555</v>
      </c>
      <c r="X3" s="224" t="s">
        <v>556</v>
      </c>
      <c r="Y3" s="224" t="s">
        <v>557</v>
      </c>
      <c r="Z3" s="224" t="s">
        <v>558</v>
      </c>
      <c r="AA3" s="224" t="s">
        <v>560</v>
      </c>
      <c r="AB3" s="224" t="s">
        <v>561</v>
      </c>
      <c r="AC3" s="224" t="s">
        <v>562</v>
      </c>
      <c r="AD3" s="224" t="s">
        <v>564</v>
      </c>
      <c r="AE3" s="224" t="s">
        <v>566</v>
      </c>
      <c r="AF3" s="224" t="s">
        <v>567</v>
      </c>
      <c r="AG3" s="224" t="s">
        <v>568</v>
      </c>
      <c r="AH3" s="224" t="s">
        <v>570</v>
      </c>
      <c r="AI3" s="224" t="s">
        <v>572</v>
      </c>
      <c r="AJ3" s="224" t="s">
        <v>574</v>
      </c>
      <c r="AK3" s="224" t="s">
        <v>575</v>
      </c>
      <c r="AL3" s="224" t="s">
        <v>576</v>
      </c>
      <c r="AM3" s="224" t="s">
        <v>577</v>
      </c>
      <c r="AN3" s="224" t="s">
        <v>578</v>
      </c>
      <c r="AO3" s="224" t="s">
        <v>579</v>
      </c>
      <c r="AP3" s="224" t="s">
        <v>581</v>
      </c>
      <c r="AQ3" s="224" t="s">
        <v>583</v>
      </c>
      <c r="AR3" s="224" t="s">
        <v>584</v>
      </c>
      <c r="AS3" s="224" t="s">
        <v>585</v>
      </c>
      <c r="AT3" s="224" t="s">
        <v>586</v>
      </c>
      <c r="AU3" s="224" t="s">
        <v>587</v>
      </c>
      <c r="AV3" s="224" t="s">
        <v>588</v>
      </c>
      <c r="AW3" s="224" t="s">
        <v>590</v>
      </c>
      <c r="AX3" s="224" t="s">
        <v>591</v>
      </c>
      <c r="AY3" s="224" t="s">
        <v>592</v>
      </c>
      <c r="AZ3" s="224" t="s">
        <v>593</v>
      </c>
      <c r="BA3" s="224" t="s">
        <v>594</v>
      </c>
      <c r="BB3" s="224" t="s">
        <v>595</v>
      </c>
      <c r="BC3" s="224" t="s">
        <v>596</v>
      </c>
      <c r="BD3" s="224" t="s">
        <v>597</v>
      </c>
      <c r="BE3" s="224" t="s">
        <v>598</v>
      </c>
      <c r="BF3" s="224" t="s">
        <v>599</v>
      </c>
      <c r="BG3" s="224" t="s">
        <v>600</v>
      </c>
      <c r="BH3" s="224" t="s">
        <v>602</v>
      </c>
      <c r="BI3" s="224" t="s">
        <v>603</v>
      </c>
      <c r="BJ3" s="224" t="s">
        <v>605</v>
      </c>
      <c r="BK3" s="224" t="s">
        <v>606</v>
      </c>
      <c r="BL3" s="224" t="s">
        <v>607</v>
      </c>
      <c r="BM3" s="224" t="s">
        <v>609</v>
      </c>
      <c r="BN3" s="224" t="s">
        <v>611</v>
      </c>
      <c r="BO3" s="224" t="s">
        <v>612</v>
      </c>
      <c r="BP3" s="224" t="s">
        <v>613</v>
      </c>
      <c r="BQ3" s="224" t="s">
        <v>615</v>
      </c>
      <c r="BR3" s="224" t="s">
        <v>616</v>
      </c>
      <c r="BS3" s="224" t="s">
        <v>618</v>
      </c>
      <c r="BT3" s="224" t="s">
        <v>620</v>
      </c>
      <c r="BU3" s="224" t="s">
        <v>621</v>
      </c>
      <c r="BV3" s="224" t="s">
        <v>623</v>
      </c>
      <c r="BW3" s="224" t="s">
        <v>624</v>
      </c>
      <c r="BX3" s="224" t="s">
        <v>625</v>
      </c>
      <c r="BY3" s="224" t="s">
        <v>627</v>
      </c>
      <c r="BZ3" s="224" t="s">
        <v>628</v>
      </c>
      <c r="CA3" s="224" t="s">
        <v>684</v>
      </c>
    </row>
    <row r="4" spans="1:79" x14ac:dyDescent="0.25">
      <c r="A4" s="291">
        <f>TblRezone[[#This Row],[Hour]]</f>
        <v>1</v>
      </c>
      <c r="B4" s="292">
        <f ca="1">TblExplore[[#This Row],[Land-DB]]</f>
        <v>250</v>
      </c>
      <c r="C4" s="293">
        <f ca="1">TblProd[[#This Row],[Techpoints]]</f>
        <v>0</v>
      </c>
      <c r="D4" s="293">
        <f ca="1">TblProd[[#This Row],[Required]]</f>
        <v>3750</v>
      </c>
      <c r="E4" s="294"/>
      <c r="F4" s="295"/>
      <c r="G4" s="296" t="s">
        <v>540</v>
      </c>
      <c r="H4" s="297" t="s">
        <v>685</v>
      </c>
      <c r="I4" s="296" t="s">
        <v>541</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5">
      <c r="A5" s="291">
        <f>TblRezone[[#This Row],[Hour]]</f>
        <v>2</v>
      </c>
      <c r="B5" s="292">
        <f ca="1">TblExplore[[#This Row],[Land-DB]]</f>
        <v>250</v>
      </c>
      <c r="C5" s="293">
        <f ca="1">TblProd[[#This Row],[Techpoints]]</f>
        <v>0</v>
      </c>
      <c r="D5" s="293">
        <f ca="1">TblProd[[#This Row],[Required]]</f>
        <v>3750</v>
      </c>
      <c r="E5" s="294"/>
      <c r="F5" s="295"/>
      <c r="G5" s="296" t="s">
        <v>542</v>
      </c>
      <c r="H5" s="297" t="s">
        <v>686</v>
      </c>
      <c r="I5" s="296" t="s">
        <v>1115</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5">
      <c r="A6" s="291">
        <f>TblRezone[[#This Row],[Hour]]</f>
        <v>3</v>
      </c>
      <c r="B6" s="292">
        <f ca="1">TblExplore[[#This Row],[Land-DB]]</f>
        <v>250</v>
      </c>
      <c r="C6" s="293">
        <f ca="1">TblProd[[#This Row],[Techpoints]]</f>
        <v>0</v>
      </c>
      <c r="D6" s="293">
        <f ca="1">TblProd[[#This Row],[Required]]</f>
        <v>3750</v>
      </c>
      <c r="E6" s="294"/>
      <c r="F6" s="295"/>
      <c r="G6" s="296" t="s">
        <v>543</v>
      </c>
      <c r="H6" s="297" t="s">
        <v>687</v>
      </c>
      <c r="I6" s="296" t="s">
        <v>544</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5">
      <c r="A7" s="291">
        <f>TblRezone[[#This Row],[Hour]]</f>
        <v>4</v>
      </c>
      <c r="B7" s="292">
        <f ca="1">TblExplore[[#This Row],[Land-DB]]</f>
        <v>250</v>
      </c>
      <c r="C7" s="293">
        <f ca="1">TblProd[[#This Row],[Techpoints]]</f>
        <v>0</v>
      </c>
      <c r="D7" s="293">
        <f ca="1">TblProd[[#This Row],[Required]]</f>
        <v>3750</v>
      </c>
      <c r="E7" s="294"/>
      <c r="F7" s="295"/>
      <c r="G7" s="296" t="s">
        <v>545</v>
      </c>
      <c r="H7" s="297" t="s">
        <v>688</v>
      </c>
      <c r="I7" s="296" t="s">
        <v>546</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5">
      <c r="A8" s="291">
        <f>TblRezone[[#This Row],[Hour]]</f>
        <v>5</v>
      </c>
      <c r="B8" s="292">
        <f ca="1">TblExplore[[#This Row],[Land-DB]]</f>
        <v>250</v>
      </c>
      <c r="C8" s="293">
        <f ca="1">TblProd[[#This Row],[Techpoints]]</f>
        <v>0</v>
      </c>
      <c r="D8" s="293">
        <f ca="1">TblProd[[#This Row],[Required]]</f>
        <v>3750</v>
      </c>
      <c r="E8" s="294"/>
      <c r="F8" s="295"/>
      <c r="G8" s="296" t="s">
        <v>547</v>
      </c>
      <c r="H8" s="297" t="s">
        <v>689</v>
      </c>
      <c r="I8" s="296" t="s">
        <v>1112</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5">
      <c r="A9" s="291">
        <f>TblRezone[[#This Row],[Hour]]</f>
        <v>6</v>
      </c>
      <c r="B9" s="292">
        <f ca="1">TblExplore[[#This Row],[Land-DB]]</f>
        <v>250</v>
      </c>
      <c r="C9" s="293">
        <f ca="1">TblProd[[#This Row],[Techpoints]]</f>
        <v>0</v>
      </c>
      <c r="D9" s="293">
        <f ca="1">TblProd[[#This Row],[Required]]</f>
        <v>3750</v>
      </c>
      <c r="E9" s="294"/>
      <c r="F9" s="295"/>
      <c r="G9" s="296" t="s">
        <v>548</v>
      </c>
      <c r="H9" s="297" t="s">
        <v>700</v>
      </c>
      <c r="I9" s="296" t="s">
        <v>563</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5">
      <c r="A10" s="291">
        <f>TblRezone[[#This Row],[Hour]]</f>
        <v>7</v>
      </c>
      <c r="B10" s="292">
        <f ca="1">TblExplore[[#This Row],[Land-DB]]</f>
        <v>250</v>
      </c>
      <c r="C10" s="293">
        <f ca="1">TblProd[[#This Row],[Techpoints]]</f>
        <v>0</v>
      </c>
      <c r="D10" s="293">
        <f ca="1">TblProd[[#This Row],[Required]]</f>
        <v>3750</v>
      </c>
      <c r="E10" s="294"/>
      <c r="F10" s="295"/>
      <c r="G10" s="296" t="s">
        <v>549</v>
      </c>
      <c r="H10" s="297" t="s">
        <v>729</v>
      </c>
      <c r="I10" s="296" t="s">
        <v>744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5">
      <c r="A11" s="291">
        <f>TblRezone[[#This Row],[Hour]]</f>
        <v>8</v>
      </c>
      <c r="B11" s="292">
        <f ca="1">TblExplore[[#This Row],[Land-DB]]</f>
        <v>250</v>
      </c>
      <c r="C11" s="293">
        <f ca="1">TblProd[[#This Row],[Techpoints]]</f>
        <v>0</v>
      </c>
      <c r="D11" s="293">
        <f ca="1">TblProd[[#This Row],[Required]]</f>
        <v>3750</v>
      </c>
      <c r="E11" s="294"/>
      <c r="F11" s="295"/>
      <c r="G11" s="296" t="s">
        <v>550</v>
      </c>
      <c r="H11" s="297" t="s">
        <v>692</v>
      </c>
      <c r="I11" s="296" t="s">
        <v>1060</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5">
      <c r="A12" s="291">
        <f>TblRezone[[#This Row],[Hour]]</f>
        <v>9</v>
      </c>
      <c r="B12" s="292">
        <f ca="1">TblExplore[[#This Row],[Land-DB]]</f>
        <v>250</v>
      </c>
      <c r="C12" s="293">
        <f ca="1">TblProd[[#This Row],[Techpoints]]</f>
        <v>0</v>
      </c>
      <c r="D12" s="293">
        <f ca="1">TblProd[[#This Row],[Required]]</f>
        <v>3750</v>
      </c>
      <c r="E12" s="294"/>
      <c r="F12" s="295"/>
      <c r="G12" s="296" t="s">
        <v>551</v>
      </c>
      <c r="H12" s="297" t="s">
        <v>711</v>
      </c>
      <c r="I12" s="296" t="s">
        <v>582</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5">
      <c r="A13" s="291">
        <f>TblRezone[[#This Row],[Hour]]</f>
        <v>10</v>
      </c>
      <c r="B13" s="292">
        <f ca="1">TblExplore[[#This Row],[Land-DB]]</f>
        <v>250</v>
      </c>
      <c r="C13" s="293">
        <f ca="1">TblProd[[#This Row],[Techpoints]]</f>
        <v>0</v>
      </c>
      <c r="D13" s="293">
        <f ca="1">TblProd[[#This Row],[Required]]</f>
        <v>3750</v>
      </c>
      <c r="E13" s="294"/>
      <c r="F13" s="295"/>
      <c r="G13" s="296" t="s">
        <v>553</v>
      </c>
      <c r="H13" s="297" t="s">
        <v>693</v>
      </c>
      <c r="I13" s="296" t="s">
        <v>552</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5">
      <c r="A14" s="291">
        <f>TblRezone[[#This Row],[Hour]]</f>
        <v>11</v>
      </c>
      <c r="B14" s="292">
        <f ca="1">TblExplore[[#This Row],[Land-DB]]</f>
        <v>250</v>
      </c>
      <c r="C14" s="293">
        <f ca="1">TblProd[[#This Row],[Techpoints]]</f>
        <v>0</v>
      </c>
      <c r="D14" s="293">
        <f ca="1">TblProd[[#This Row],[Required]]</f>
        <v>3750</v>
      </c>
      <c r="E14" s="294"/>
      <c r="F14" s="295"/>
      <c r="G14" s="296" t="s">
        <v>555</v>
      </c>
      <c r="H14" s="297" t="s">
        <v>1070</v>
      </c>
      <c r="I14" s="296" t="s">
        <v>745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5">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5">
      <c r="A16" s="291">
        <f>TblRezone[[#This Row],[Hour]]</f>
        <v>13</v>
      </c>
      <c r="B16" s="292">
        <f ca="1">TblExplore[[#This Row],[Land-DB]]</f>
        <v>250</v>
      </c>
      <c r="C16" s="293">
        <f ca="1">TblProd[[#This Row],[Techpoints]]</f>
        <v>0</v>
      </c>
      <c r="D16" s="293">
        <f ca="1">TblProd[[#This Row],[Required]]</f>
        <v>3750</v>
      </c>
      <c r="E16" s="294"/>
      <c r="F16" s="295"/>
      <c r="G16" s="296" t="s">
        <v>556</v>
      </c>
      <c r="H16" s="297" t="s">
        <v>695</v>
      </c>
      <c r="I16" s="296" t="s">
        <v>754</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5">
      <c r="A17" s="291">
        <f>TblRezone[[#This Row],[Hour]]</f>
        <v>14</v>
      </c>
      <c r="B17" s="292">
        <f ca="1">TblExplore[[#This Row],[Land-DB]]</f>
        <v>250</v>
      </c>
      <c r="C17" s="293">
        <f ca="1">TblProd[[#This Row],[Techpoints]]</f>
        <v>0</v>
      </c>
      <c r="D17" s="293">
        <f ca="1">TblProd[[#This Row],[Required]]</f>
        <v>3750</v>
      </c>
      <c r="E17" s="294"/>
      <c r="F17" s="295"/>
      <c r="G17" s="296" t="s">
        <v>557</v>
      </c>
      <c r="H17" s="297" t="s">
        <v>696</v>
      </c>
      <c r="I17" s="296" t="s">
        <v>755</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5">
      <c r="A18" s="291">
        <f>TblRezone[[#This Row],[Hour]]</f>
        <v>15</v>
      </c>
      <c r="B18" s="292">
        <f ca="1">TblExplore[[#This Row],[Land-DB]]</f>
        <v>250</v>
      </c>
      <c r="C18" s="293">
        <f ca="1">TblProd[[#This Row],[Techpoints]]</f>
        <v>0</v>
      </c>
      <c r="D18" s="293">
        <f ca="1">TblProd[[#This Row],[Required]]</f>
        <v>3750</v>
      </c>
      <c r="E18" s="294"/>
      <c r="F18" s="295"/>
      <c r="G18" s="296" t="s">
        <v>558</v>
      </c>
      <c r="H18" s="297" t="s">
        <v>697</v>
      </c>
      <c r="I18" s="296" t="s">
        <v>1108</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5">
      <c r="A19" s="291">
        <f>TblRezone[[#This Row],[Hour]]</f>
        <v>16</v>
      </c>
      <c r="B19" s="292">
        <f ca="1">TblExplore[[#This Row],[Land-DB]]</f>
        <v>250</v>
      </c>
      <c r="C19" s="293">
        <f ca="1">TblProd[[#This Row],[Techpoints]]</f>
        <v>0</v>
      </c>
      <c r="D19" s="293">
        <f ca="1">TblProd[[#This Row],[Required]]</f>
        <v>3750</v>
      </c>
      <c r="E19" s="294"/>
      <c r="F19" s="295"/>
      <c r="G19" s="296" t="s">
        <v>560</v>
      </c>
      <c r="H19" s="297" t="s">
        <v>698</v>
      </c>
      <c r="I19" s="296" t="s">
        <v>1114</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5">
      <c r="A20" s="291">
        <f>TblRezone[[#This Row],[Hour]]</f>
        <v>17</v>
      </c>
      <c r="B20" s="292">
        <f ca="1">TblExplore[[#This Row],[Land-DB]]</f>
        <v>250</v>
      </c>
      <c r="C20" s="293">
        <f ca="1">TblProd[[#This Row],[Techpoints]]</f>
        <v>0</v>
      </c>
      <c r="D20" s="293">
        <f ca="1">TblProd[[#This Row],[Required]]</f>
        <v>3750</v>
      </c>
      <c r="E20" s="294"/>
      <c r="F20" s="295"/>
      <c r="G20" s="296" t="s">
        <v>561</v>
      </c>
      <c r="H20" s="297" t="s">
        <v>699</v>
      </c>
      <c r="I20" s="296" t="s">
        <v>1061</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5">
      <c r="A21" s="291">
        <f>TblRezone[[#This Row],[Hour]]</f>
        <v>18</v>
      </c>
      <c r="B21" s="292">
        <f ca="1">TblExplore[[#This Row],[Land-DB]]</f>
        <v>250</v>
      </c>
      <c r="C21" s="293">
        <f ca="1">TblProd[[#This Row],[Techpoints]]</f>
        <v>0</v>
      </c>
      <c r="D21" s="293">
        <f ca="1">TblProd[[#This Row],[Required]]</f>
        <v>3750</v>
      </c>
      <c r="E21" s="294"/>
      <c r="F21" s="295"/>
      <c r="G21" s="296" t="s">
        <v>562</v>
      </c>
      <c r="H21" s="297" t="s">
        <v>691</v>
      </c>
      <c r="I21" s="296" t="s">
        <v>1110</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5">
      <c r="A22" s="291">
        <f>TblRezone[[#This Row],[Hour]]</f>
        <v>19</v>
      </c>
      <c r="B22" s="292">
        <f ca="1">TblExplore[[#This Row],[Land-DB]]</f>
        <v>250</v>
      </c>
      <c r="C22" s="293">
        <f ca="1">TblProd[[#This Row],[Techpoints]]</f>
        <v>0</v>
      </c>
      <c r="D22" s="293">
        <f ca="1">TblProd[[#This Row],[Required]]</f>
        <v>3750</v>
      </c>
      <c r="E22" s="294"/>
      <c r="F22" s="295"/>
      <c r="G22" s="296" t="s">
        <v>564</v>
      </c>
      <c r="H22" s="297" t="s">
        <v>718</v>
      </c>
      <c r="I22" s="296" t="s">
        <v>1062</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5">
      <c r="A23" s="291">
        <f>TblRezone[[#This Row],[Hour]]</f>
        <v>20</v>
      </c>
      <c r="B23" s="292">
        <f ca="1">TblExplore[[#This Row],[Land-DB]]</f>
        <v>250</v>
      </c>
      <c r="C23" s="293">
        <f ca="1">TblProd[[#This Row],[Techpoints]]</f>
        <v>0</v>
      </c>
      <c r="D23" s="293">
        <f ca="1">TblProd[[#This Row],[Required]]</f>
        <v>3750</v>
      </c>
      <c r="E23" s="294"/>
      <c r="F23" s="295"/>
      <c r="G23" s="296" t="s">
        <v>566</v>
      </c>
      <c r="H23" s="297" t="s">
        <v>702</v>
      </c>
      <c r="I23" s="296" t="s">
        <v>746</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5">
      <c r="A24" s="291">
        <f>TblRezone[[#This Row],[Hour]]</f>
        <v>21</v>
      </c>
      <c r="B24" s="292">
        <f ca="1">TblExplore[[#This Row],[Land-DB]]</f>
        <v>250</v>
      </c>
      <c r="C24" s="293">
        <f ca="1">TblProd[[#This Row],[Techpoints]]</f>
        <v>0</v>
      </c>
      <c r="D24" s="293">
        <f ca="1">TblProd[[#This Row],[Required]]</f>
        <v>3750</v>
      </c>
      <c r="E24" s="294"/>
      <c r="F24" s="295"/>
      <c r="G24" s="296" t="s">
        <v>567</v>
      </c>
      <c r="H24" s="297" t="s">
        <v>703</v>
      </c>
      <c r="I24" s="296" t="s">
        <v>747</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5">
      <c r="A25" s="291">
        <f>TblRezone[[#This Row],[Hour]]</f>
        <v>22</v>
      </c>
      <c r="B25" s="292">
        <f ca="1">TblExplore[[#This Row],[Land-DB]]</f>
        <v>250</v>
      </c>
      <c r="C25" s="293">
        <f ca="1">TblProd[[#This Row],[Techpoints]]</f>
        <v>0</v>
      </c>
      <c r="D25" s="293">
        <f ca="1">TblProd[[#This Row],[Required]]</f>
        <v>3750</v>
      </c>
      <c r="E25" s="294"/>
      <c r="F25" s="295"/>
      <c r="G25" s="296" t="s">
        <v>568</v>
      </c>
      <c r="H25" s="297" t="s">
        <v>704</v>
      </c>
      <c r="I25" s="296" t="s">
        <v>569</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5">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5">
      <c r="A27" s="291">
        <f>TblRezone[[#This Row],[Hour]]</f>
        <v>24</v>
      </c>
      <c r="B27" s="292">
        <f ca="1">TblExplore[[#This Row],[Land-DB]]</f>
        <v>250</v>
      </c>
      <c r="C27" s="293">
        <f ca="1">TblProd[[#This Row],[Techpoints]]</f>
        <v>0</v>
      </c>
      <c r="D27" s="293">
        <f ca="1">TblProd[[#This Row],[Required]]</f>
        <v>3750</v>
      </c>
      <c r="E27" s="294"/>
      <c r="F27" s="295"/>
      <c r="G27" s="296" t="s">
        <v>570</v>
      </c>
      <c r="H27" s="297" t="s">
        <v>705</v>
      </c>
      <c r="I27" s="296" t="s">
        <v>571</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5">
      <c r="A28" s="291">
        <f>TblRezone[[#This Row],[Hour]]</f>
        <v>25</v>
      </c>
      <c r="B28" s="292">
        <f ca="1">TblExplore[[#This Row],[Land-DB]]</f>
        <v>250</v>
      </c>
      <c r="C28" s="293">
        <f ca="1">TblProd[[#This Row],[Techpoints]]</f>
        <v>0</v>
      </c>
      <c r="D28" s="293">
        <f ca="1">TblProd[[#This Row],[Required]]</f>
        <v>3750</v>
      </c>
      <c r="E28" s="294"/>
      <c r="F28" s="295"/>
      <c r="G28" s="296" t="s">
        <v>572</v>
      </c>
      <c r="H28" s="297" t="s">
        <v>706</v>
      </c>
      <c r="I28" s="296" t="s">
        <v>573</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5">
      <c r="A29" s="291">
        <f>TblRezone[[#This Row],[Hour]]</f>
        <v>26</v>
      </c>
      <c r="B29" s="292">
        <f ca="1">TblExplore[[#This Row],[Land-DB]]</f>
        <v>250</v>
      </c>
      <c r="C29" s="293">
        <f ca="1">TblProd[[#This Row],[Techpoints]]</f>
        <v>0</v>
      </c>
      <c r="D29" s="293">
        <f ca="1">TblProd[[#This Row],[Required]]</f>
        <v>3750</v>
      </c>
      <c r="E29" s="294"/>
      <c r="F29" s="295"/>
      <c r="G29" s="296" t="s">
        <v>574</v>
      </c>
      <c r="H29" s="297" t="s">
        <v>707</v>
      </c>
      <c r="I29" s="296" t="s">
        <v>1116</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5">
      <c r="A30" s="291">
        <f>TblRezone[[#This Row],[Hour]]</f>
        <v>27</v>
      </c>
      <c r="B30" s="292">
        <f ca="1">TblExplore[[#This Row],[Land-DB]]</f>
        <v>250</v>
      </c>
      <c r="C30" s="293">
        <f ca="1">TblProd[[#This Row],[Techpoints]]</f>
        <v>0</v>
      </c>
      <c r="D30" s="293">
        <f ca="1">TblProd[[#This Row],[Required]]</f>
        <v>3750</v>
      </c>
      <c r="E30" s="294"/>
      <c r="F30" s="295"/>
      <c r="G30" s="296" t="s">
        <v>575</v>
      </c>
      <c r="H30" s="297" t="s">
        <v>708</v>
      </c>
      <c r="I30" s="296" t="s">
        <v>1109</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5">
      <c r="A31" s="291">
        <f>TblRezone[[#This Row],[Hour]]</f>
        <v>28</v>
      </c>
      <c r="B31" s="292">
        <f ca="1">TblExplore[[#This Row],[Land-DB]]</f>
        <v>250</v>
      </c>
      <c r="C31" s="293">
        <f ca="1">TblProd[[#This Row],[Techpoints]]</f>
        <v>0</v>
      </c>
      <c r="D31" s="293">
        <f ca="1">TblProd[[#This Row],[Required]]</f>
        <v>3750</v>
      </c>
      <c r="E31" s="294"/>
      <c r="F31" s="295"/>
      <c r="G31" s="296" t="s">
        <v>576</v>
      </c>
      <c r="H31" s="297" t="s">
        <v>690</v>
      </c>
      <c r="I31" s="296" t="s">
        <v>1063</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5">
      <c r="A32" s="291">
        <f>TblRezone[[#This Row],[Hour]]</f>
        <v>29</v>
      </c>
      <c r="B32" s="292">
        <f ca="1">TblExplore[[#This Row],[Land-DB]]</f>
        <v>250</v>
      </c>
      <c r="C32" s="293">
        <f ca="1">TblProd[[#This Row],[Techpoints]]</f>
        <v>0</v>
      </c>
      <c r="D32" s="293">
        <f ca="1">TblProd[[#This Row],[Required]]</f>
        <v>3750</v>
      </c>
      <c r="E32" s="294"/>
      <c r="F32" s="295"/>
      <c r="G32" s="296" t="s">
        <v>577</v>
      </c>
      <c r="H32" s="297" t="s">
        <v>701</v>
      </c>
      <c r="I32" s="296" t="s">
        <v>565</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5">
      <c r="A33" s="291">
        <f>TblRezone[[#This Row],[Hour]]</f>
        <v>30</v>
      </c>
      <c r="B33" s="292">
        <f ca="1">TblExplore[[#This Row],[Land-DB]]</f>
        <v>250</v>
      </c>
      <c r="C33" s="293">
        <f ca="1">TblProd[[#This Row],[Techpoints]]</f>
        <v>0</v>
      </c>
      <c r="D33" s="293">
        <f ca="1">TblProd[[#This Row],[Required]]</f>
        <v>3750</v>
      </c>
      <c r="E33" s="294"/>
      <c r="F33" s="295"/>
      <c r="G33" s="296" t="s">
        <v>578</v>
      </c>
      <c r="H33" s="297" t="s">
        <v>709</v>
      </c>
      <c r="I33" s="296" t="s">
        <v>748</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5">
      <c r="A34" s="291">
        <f>TblRezone[[#This Row],[Hour]]</f>
        <v>31</v>
      </c>
      <c r="B34" s="292">
        <f ca="1">TblExplore[[#This Row],[Land-DB]]</f>
        <v>250</v>
      </c>
      <c r="C34" s="293">
        <f ca="1">TblProd[[#This Row],[Techpoints]]</f>
        <v>0</v>
      </c>
      <c r="D34" s="293">
        <f ca="1">TblProd[[#This Row],[Required]]</f>
        <v>3750</v>
      </c>
      <c r="E34" s="294"/>
      <c r="F34" s="295"/>
      <c r="G34" s="296" t="s">
        <v>579</v>
      </c>
      <c r="H34" s="297" t="s">
        <v>710</v>
      </c>
      <c r="I34" s="296" t="s">
        <v>580</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5">
      <c r="A35" s="291">
        <f>TblRezone[[#This Row],[Hour]]</f>
        <v>32</v>
      </c>
      <c r="B35" s="292">
        <f ca="1">TblExplore[[#This Row],[Land-DB]]</f>
        <v>250</v>
      </c>
      <c r="C35" s="293">
        <f ca="1">TblProd[[#This Row],[Techpoints]]</f>
        <v>0</v>
      </c>
      <c r="D35" s="293">
        <f ca="1">TblProd[[#This Row],[Required]]</f>
        <v>3750</v>
      </c>
      <c r="E35" s="294"/>
      <c r="F35" s="295"/>
      <c r="G35" s="296" t="s">
        <v>581</v>
      </c>
      <c r="H35" s="297" t="s">
        <v>694</v>
      </c>
      <c r="I35" s="296" t="s">
        <v>554</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5">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5">
      <c r="A37" s="291">
        <f>TblRezone[[#This Row],[Hour]]</f>
        <v>34</v>
      </c>
      <c r="B37" s="292">
        <f ca="1">TblExplore[[#This Row],[Land-DB]]</f>
        <v>250</v>
      </c>
      <c r="C37" s="293">
        <f ca="1">TblProd[[#This Row],[Techpoints]]</f>
        <v>0</v>
      </c>
      <c r="D37" s="293">
        <f ca="1">TblProd[[#This Row],[Required]]</f>
        <v>3750</v>
      </c>
      <c r="E37" s="294"/>
      <c r="F37" s="295"/>
      <c r="G37" s="296" t="s">
        <v>583</v>
      </c>
      <c r="H37" s="297" t="s">
        <v>712</v>
      </c>
      <c r="I37" s="296" t="s">
        <v>763</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5">
      <c r="A38" s="291">
        <f>TblRezone[[#This Row],[Hour]]</f>
        <v>35</v>
      </c>
      <c r="B38" s="292">
        <f ca="1">TblExplore[[#This Row],[Land-DB]]</f>
        <v>250</v>
      </c>
      <c r="C38" s="293">
        <f ca="1">TblProd[[#This Row],[Techpoints]]</f>
        <v>0</v>
      </c>
      <c r="D38" s="293">
        <f ca="1">TblProd[[#This Row],[Required]]</f>
        <v>3750</v>
      </c>
      <c r="E38" s="294"/>
      <c r="F38" s="295"/>
      <c r="G38" s="296" t="s">
        <v>584</v>
      </c>
      <c r="H38" s="297" t="s">
        <v>713</v>
      </c>
      <c r="I38" s="296" t="s">
        <v>631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5">
      <c r="A39" s="291">
        <f>TblRezone[[#This Row],[Hour]]</f>
        <v>36</v>
      </c>
      <c r="B39" s="292">
        <f ca="1">TblExplore[[#This Row],[Land-DB]]</f>
        <v>250</v>
      </c>
      <c r="C39" s="293">
        <f ca="1">TblProd[[#This Row],[Techpoints]]</f>
        <v>0</v>
      </c>
      <c r="D39" s="293">
        <f ca="1">TblProd[[#This Row],[Required]]</f>
        <v>3750</v>
      </c>
      <c r="E39" s="294"/>
      <c r="F39" s="295"/>
      <c r="G39" s="296" t="s">
        <v>585</v>
      </c>
      <c r="H39" s="297" t="s">
        <v>714</v>
      </c>
      <c r="I39" s="296" t="s">
        <v>1064</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5">
      <c r="A40" s="291">
        <f>TblRezone[[#This Row],[Hour]]</f>
        <v>37</v>
      </c>
      <c r="B40" s="292">
        <f ca="1">TblExplore[[#This Row],[Land-DB]]</f>
        <v>250</v>
      </c>
      <c r="C40" s="293">
        <f ca="1">TblProd[[#This Row],[Techpoints]]</f>
        <v>0</v>
      </c>
      <c r="D40" s="293">
        <f ca="1">TblProd[[#This Row],[Required]]</f>
        <v>3750</v>
      </c>
      <c r="E40" s="294"/>
      <c r="F40" s="295"/>
      <c r="G40" s="296" t="s">
        <v>586</v>
      </c>
      <c r="H40" s="297" t="s">
        <v>715</v>
      </c>
      <c r="I40" s="296" t="s">
        <v>1113</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5">
      <c r="A41" s="291">
        <f>TblRezone[[#This Row],[Hour]]</f>
        <v>38</v>
      </c>
      <c r="B41" s="292">
        <f ca="1">TblExplore[[#This Row],[Land-DB]]</f>
        <v>250</v>
      </c>
      <c r="C41" s="293">
        <f ca="1">TblProd[[#This Row],[Techpoints]]</f>
        <v>0</v>
      </c>
      <c r="D41" s="293">
        <f ca="1">TblProd[[#This Row],[Required]]</f>
        <v>3750</v>
      </c>
      <c r="E41" s="294"/>
      <c r="F41" s="295"/>
      <c r="G41" s="296" t="s">
        <v>587</v>
      </c>
      <c r="H41" s="297" t="s">
        <v>1069</v>
      </c>
      <c r="I41" s="296" t="s">
        <v>1065</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5">
      <c r="A42" s="291">
        <f>TblRezone[[#This Row],[Hour]]</f>
        <v>39</v>
      </c>
      <c r="B42" s="292">
        <f ca="1">TblExplore[[#This Row],[Land-DB]]</f>
        <v>250</v>
      </c>
      <c r="C42" s="293">
        <f ca="1">TblProd[[#This Row],[Techpoints]]</f>
        <v>0</v>
      </c>
      <c r="D42" s="293">
        <f ca="1">TblProd[[#This Row],[Required]]</f>
        <v>3750</v>
      </c>
      <c r="E42" s="294"/>
      <c r="F42" s="295"/>
      <c r="G42" s="296" t="s">
        <v>588</v>
      </c>
      <c r="H42" s="297" t="s">
        <v>717</v>
      </c>
      <c r="I42" s="296" t="s">
        <v>1108</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5">
      <c r="A43" s="291">
        <f>TblRezone[[#This Row],[Hour]]</f>
        <v>40</v>
      </c>
      <c r="B43" s="292">
        <f ca="1">TblExplore[[#This Row],[Land-DB]]</f>
        <v>250</v>
      </c>
      <c r="C43" s="293">
        <f ca="1">TblProd[[#This Row],[Techpoints]]</f>
        <v>0</v>
      </c>
      <c r="D43" s="293">
        <f ca="1">TblProd[[#This Row],[Required]]</f>
        <v>3750</v>
      </c>
      <c r="E43" s="294"/>
      <c r="F43" s="295"/>
      <c r="G43" s="296" t="s">
        <v>590</v>
      </c>
      <c r="H43" s="297" t="s">
        <v>1071</v>
      </c>
      <c r="I43" s="296" t="s">
        <v>749</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5">
      <c r="A44" s="291">
        <f>TblRezone[[#This Row],[Hour]]</f>
        <v>41</v>
      </c>
      <c r="B44" s="292">
        <f ca="1">TblExplore[[#This Row],[Land-DB]]</f>
        <v>250</v>
      </c>
      <c r="C44" s="293">
        <f ca="1">TblProd[[#This Row],[Techpoints]]</f>
        <v>0</v>
      </c>
      <c r="D44" s="293">
        <f ca="1">TblProd[[#This Row],[Required]]</f>
        <v>3750</v>
      </c>
      <c r="E44" s="294"/>
      <c r="F44" s="295"/>
      <c r="G44" s="296" t="s">
        <v>591</v>
      </c>
      <c r="H44" s="297" t="s">
        <v>716</v>
      </c>
      <c r="I44" s="296" t="s">
        <v>589</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5">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5">
      <c r="A46" s="291">
        <f>TblRezone[[#This Row],[Hour]]</f>
        <v>43</v>
      </c>
      <c r="B46" s="292">
        <f ca="1">TblExplore[[#This Row],[Land-DB]]</f>
        <v>250</v>
      </c>
      <c r="C46" s="293">
        <f ca="1">TblProd[[#This Row],[Techpoints]]</f>
        <v>0</v>
      </c>
      <c r="D46" s="293">
        <f ca="1">TblProd[[#This Row],[Required]]</f>
        <v>3750</v>
      </c>
      <c r="E46" s="294"/>
      <c r="F46" s="295"/>
      <c r="G46" s="296" t="s">
        <v>592</v>
      </c>
      <c r="H46" s="297" t="s">
        <v>720</v>
      </c>
      <c r="I46" s="296" t="s">
        <v>1066</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5">
      <c r="A47" s="291">
        <f>TblRezone[[#This Row],[Hour]]</f>
        <v>44</v>
      </c>
      <c r="B47" s="292">
        <f ca="1">TblExplore[[#This Row],[Land-DB]]</f>
        <v>250</v>
      </c>
      <c r="C47" s="293">
        <f ca="1">TblProd[[#This Row],[Techpoints]]</f>
        <v>0</v>
      </c>
      <c r="D47" s="293">
        <f ca="1">TblProd[[#This Row],[Required]]</f>
        <v>3750</v>
      </c>
      <c r="E47" s="294"/>
      <c r="F47" s="295"/>
      <c r="G47" s="296" t="s">
        <v>593</v>
      </c>
      <c r="H47" s="297" t="s">
        <v>719</v>
      </c>
      <c r="I47" s="296" t="s">
        <v>1111</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5">
      <c r="A48" s="291">
        <f>TblRezone[[#This Row],[Hour]]</f>
        <v>45</v>
      </c>
      <c r="B48" s="292">
        <f ca="1">TblExplore[[#This Row],[Land-DB]]</f>
        <v>250</v>
      </c>
      <c r="C48" s="293">
        <f ca="1">TblProd[[#This Row],[Techpoints]]</f>
        <v>0</v>
      </c>
      <c r="D48" s="293">
        <f ca="1">TblProd[[#This Row],[Required]]</f>
        <v>3750</v>
      </c>
      <c r="E48" s="294"/>
      <c r="F48" s="295"/>
      <c r="G48" s="296" t="s">
        <v>594</v>
      </c>
      <c r="H48" s="297" t="s">
        <v>721</v>
      </c>
      <c r="I48" s="296" t="s">
        <v>1063</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5">
      <c r="A49" s="291">
        <f>TblRezone[[#This Row],[Hour]]</f>
        <v>46</v>
      </c>
      <c r="B49" s="292">
        <f ca="1">TblExplore[[#This Row],[Land-DB]]</f>
        <v>250</v>
      </c>
      <c r="C49" s="293">
        <f ca="1">TblProd[[#This Row],[Techpoints]]</f>
        <v>0</v>
      </c>
      <c r="D49" s="293">
        <f ca="1">TblProd[[#This Row],[Required]]</f>
        <v>3750</v>
      </c>
      <c r="E49" s="294"/>
      <c r="F49" s="295"/>
      <c r="G49" s="296" t="s">
        <v>595</v>
      </c>
      <c r="H49" s="297" t="s">
        <v>722</v>
      </c>
      <c r="I49" s="296" t="s">
        <v>632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5">
      <c r="A50" s="291">
        <f>TblRezone[[#This Row],[Hour]]</f>
        <v>47</v>
      </c>
      <c r="B50" s="292">
        <f ca="1">TblExplore[[#This Row],[Land-DB]]</f>
        <v>250</v>
      </c>
      <c r="C50" s="293">
        <f ca="1">TblProd[[#This Row],[Techpoints]]</f>
        <v>0</v>
      </c>
      <c r="D50" s="293">
        <f ca="1">TblProd[[#This Row],[Required]]</f>
        <v>3750</v>
      </c>
      <c r="E50" s="294"/>
      <c r="F50" s="295"/>
      <c r="G50" s="296" t="s">
        <v>596</v>
      </c>
      <c r="H50" s="297" t="s">
        <v>723</v>
      </c>
      <c r="I50" s="296" t="s">
        <v>1063</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5">
      <c r="A51" s="291">
        <f>TblRezone[[#This Row],[Hour]]</f>
        <v>48</v>
      </c>
      <c r="B51" s="292">
        <f ca="1">TblExplore[[#This Row],[Land-DB]]</f>
        <v>250</v>
      </c>
      <c r="C51" s="293">
        <f ca="1">TblProd[[#This Row],[Techpoints]]</f>
        <v>0</v>
      </c>
      <c r="D51" s="293">
        <f ca="1">TblProd[[#This Row],[Required]]</f>
        <v>3750</v>
      </c>
      <c r="E51" s="294"/>
      <c r="F51" s="295"/>
      <c r="G51" s="296" t="s">
        <v>597</v>
      </c>
      <c r="H51" s="297" t="s">
        <v>395</v>
      </c>
      <c r="I51" s="296" t="s">
        <v>1067</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5">
      <c r="A52" s="291">
        <f>TblRezone[[#This Row],[Hour]]</f>
        <v>49</v>
      </c>
      <c r="B52" s="292">
        <f ca="1">TblExplore[[#This Row],[Land-DB]]</f>
        <v>250</v>
      </c>
      <c r="C52" s="293">
        <f ca="1">TblProd[[#This Row],[Techpoints]]</f>
        <v>0</v>
      </c>
      <c r="D52" s="293">
        <f ca="1">TblProd[[#This Row],[Required]]</f>
        <v>3750</v>
      </c>
      <c r="E52" s="294"/>
      <c r="F52" s="295"/>
      <c r="G52" s="296" t="s">
        <v>598</v>
      </c>
      <c r="H52" s="297" t="s">
        <v>725</v>
      </c>
      <c r="I52" s="296" t="s">
        <v>633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5">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5">
      <c r="A54" s="291">
        <f>TblRezone[[#This Row],[Hour]]</f>
        <v>51</v>
      </c>
      <c r="B54" s="292">
        <f ca="1">TblExplore[[#This Row],[Land-DB]]</f>
        <v>250</v>
      </c>
      <c r="C54" s="293">
        <f ca="1">TblProd[[#This Row],[Techpoints]]</f>
        <v>0</v>
      </c>
      <c r="D54" s="293">
        <f ca="1">TblProd[[#This Row],[Required]]</f>
        <v>3750</v>
      </c>
      <c r="E54" s="294"/>
      <c r="F54" s="295"/>
      <c r="G54" s="296" t="s">
        <v>599</v>
      </c>
      <c r="H54" s="297" t="s">
        <v>726</v>
      </c>
      <c r="I54" s="296" t="s">
        <v>565</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5">
      <c r="A55" s="291">
        <f>TblRezone[[#This Row],[Hour]]</f>
        <v>52</v>
      </c>
      <c r="B55" s="292">
        <f ca="1">TblExplore[[#This Row],[Land-DB]]</f>
        <v>250</v>
      </c>
      <c r="C55" s="293">
        <f ca="1">TblProd[[#This Row],[Techpoints]]</f>
        <v>0</v>
      </c>
      <c r="D55" s="293">
        <f ca="1">TblProd[[#This Row],[Required]]</f>
        <v>3750</v>
      </c>
      <c r="E55" s="294"/>
      <c r="F55" s="295"/>
      <c r="G55" s="296" t="s">
        <v>600</v>
      </c>
      <c r="H55" s="297" t="s">
        <v>727</v>
      </c>
      <c r="I55" s="296" t="s">
        <v>601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5">
      <c r="A56" s="291">
        <f>TblRezone[[#This Row],[Hour]]</f>
        <v>53</v>
      </c>
      <c r="B56" s="292">
        <f ca="1">TblExplore[[#This Row],[Land-DB]]</f>
        <v>250</v>
      </c>
      <c r="C56" s="293">
        <f ca="1">TblProd[[#This Row],[Techpoints]]</f>
        <v>0</v>
      </c>
      <c r="D56" s="293">
        <f ca="1">TblProd[[#This Row],[Required]]</f>
        <v>3750</v>
      </c>
      <c r="E56" s="294"/>
      <c r="F56" s="295"/>
      <c r="G56" s="296" t="s">
        <v>602</v>
      </c>
      <c r="H56" s="297" t="s">
        <v>1072</v>
      </c>
      <c r="I56" s="296" t="s">
        <v>1117</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5">
      <c r="A57" s="291">
        <f>TblRezone[[#This Row],[Hour]]</f>
        <v>54</v>
      </c>
      <c r="B57" s="292">
        <f ca="1">TblExplore[[#This Row],[Land-DB]]</f>
        <v>250</v>
      </c>
      <c r="C57" s="293">
        <f ca="1">TblProd[[#This Row],[Techpoints]]</f>
        <v>0</v>
      </c>
      <c r="D57" s="293">
        <f ca="1">TblProd[[#This Row],[Required]]</f>
        <v>3750</v>
      </c>
      <c r="E57" s="294"/>
      <c r="F57" s="295"/>
      <c r="G57" s="296" t="s">
        <v>603</v>
      </c>
      <c r="H57" s="297" t="s">
        <v>728</v>
      </c>
      <c r="I57" s="296" t="s">
        <v>604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5">
      <c r="A58" s="291">
        <f>TblRezone[[#This Row],[Hour]]</f>
        <v>55</v>
      </c>
      <c r="B58" s="292">
        <f ca="1">TblExplore[[#This Row],[Land-DB]]</f>
        <v>250</v>
      </c>
      <c r="C58" s="293">
        <f ca="1">TblProd[[#This Row],[Techpoints]]</f>
        <v>0</v>
      </c>
      <c r="D58" s="293">
        <f ca="1">TblProd[[#This Row],[Required]]</f>
        <v>3750</v>
      </c>
      <c r="E58" s="294"/>
      <c r="F58" s="295"/>
      <c r="G58" s="296" t="s">
        <v>605</v>
      </c>
      <c r="H58" s="297" t="s">
        <v>724</v>
      </c>
      <c r="I58" s="296" t="s">
        <v>750</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5">
      <c r="A59" s="291">
        <f>TblRezone[[#This Row],[Hour]]</f>
        <v>56</v>
      </c>
      <c r="B59" s="292">
        <f ca="1">TblExplore[[#This Row],[Land-DB]]</f>
        <v>250</v>
      </c>
      <c r="C59" s="293">
        <f ca="1">TblProd[[#This Row],[Techpoints]]</f>
        <v>0</v>
      </c>
      <c r="D59" s="293">
        <f ca="1">TblProd[[#This Row],[Required]]</f>
        <v>3750</v>
      </c>
      <c r="E59" s="294"/>
      <c r="F59" s="295"/>
      <c r="G59" s="296" t="s">
        <v>606</v>
      </c>
      <c r="H59" s="297" t="s">
        <v>730</v>
      </c>
      <c r="I59" s="296" t="s">
        <v>751</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5">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5">
      <c r="A61" s="291">
        <f>TblRezone[[#This Row],[Hour]]</f>
        <v>58</v>
      </c>
      <c r="B61" s="292">
        <f ca="1">TblExplore[[#This Row],[Land-DB]]</f>
        <v>250</v>
      </c>
      <c r="C61" s="293">
        <f ca="1">TblProd[[#This Row],[Techpoints]]</f>
        <v>0</v>
      </c>
      <c r="D61" s="293">
        <f ca="1">TblProd[[#This Row],[Required]]</f>
        <v>3750</v>
      </c>
      <c r="E61" s="294"/>
      <c r="F61" s="295"/>
      <c r="G61" s="296" t="s">
        <v>607</v>
      </c>
      <c r="H61" s="297" t="s">
        <v>731</v>
      </c>
      <c r="I61" s="296" t="s">
        <v>608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5">
      <c r="A62" s="291">
        <f>TblRezone[[#This Row],[Hour]]</f>
        <v>59</v>
      </c>
      <c r="B62" s="292">
        <f ca="1">TblExplore[[#This Row],[Land-DB]]</f>
        <v>250</v>
      </c>
      <c r="C62" s="293">
        <f ca="1">TblProd[[#This Row],[Techpoints]]</f>
        <v>0</v>
      </c>
      <c r="D62" s="293">
        <f ca="1">TblProd[[#This Row],[Required]]</f>
        <v>3750</v>
      </c>
      <c r="E62" s="294"/>
      <c r="F62" s="295"/>
      <c r="G62" s="296" t="s">
        <v>609</v>
      </c>
      <c r="H62" s="297" t="s">
        <v>735</v>
      </c>
      <c r="I62" s="296" t="s">
        <v>1068</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5">
      <c r="A63" s="291">
        <f>TblRezone[[#This Row],[Hour]]</f>
        <v>60</v>
      </c>
      <c r="B63" s="292">
        <f ca="1">TblExplore[[#This Row],[Land-DB]]</f>
        <v>250</v>
      </c>
      <c r="C63" s="293">
        <f ca="1">TblProd[[#This Row],[Techpoints]]</f>
        <v>0</v>
      </c>
      <c r="D63" s="293">
        <f ca="1">TblProd[[#This Row],[Required]]</f>
        <v>3750</v>
      </c>
      <c r="E63" s="294"/>
      <c r="F63" s="295"/>
      <c r="G63" s="296" t="s">
        <v>611</v>
      </c>
      <c r="H63" s="297" t="s">
        <v>1073</v>
      </c>
      <c r="I63" s="296" t="s">
        <v>752</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5">
      <c r="A64" s="291">
        <f>TblRezone[[#This Row],[Hour]]</f>
        <v>61</v>
      </c>
      <c r="B64" s="292">
        <f ca="1">TblExplore[[#This Row],[Land-DB]]</f>
        <v>250</v>
      </c>
      <c r="C64" s="293">
        <f ca="1">TblProd[[#This Row],[Techpoints]]</f>
        <v>0</v>
      </c>
      <c r="D64" s="293">
        <f ca="1">TblProd[[#This Row],[Required]]</f>
        <v>3750</v>
      </c>
      <c r="E64" s="294"/>
      <c r="F64" s="295"/>
      <c r="G64" s="296" t="s">
        <v>612</v>
      </c>
      <c r="H64" s="297" t="s">
        <v>733</v>
      </c>
      <c r="I64" s="296" t="s">
        <v>634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5">
      <c r="A65" s="291">
        <f>TblRezone[[#This Row],[Hour]]</f>
        <v>62</v>
      </c>
      <c r="B65" s="292">
        <f ca="1">TblExplore[[#This Row],[Land-DB]]</f>
        <v>250</v>
      </c>
      <c r="C65" s="293">
        <f ca="1">TblProd[[#This Row],[Techpoints]]</f>
        <v>0</v>
      </c>
      <c r="D65" s="293">
        <f ca="1">TblProd[[#This Row],[Required]]</f>
        <v>3750</v>
      </c>
      <c r="E65" s="294"/>
      <c r="F65" s="295"/>
      <c r="G65" s="296" t="s">
        <v>613</v>
      </c>
      <c r="H65" s="297" t="s">
        <v>734</v>
      </c>
      <c r="I65" s="296" t="s">
        <v>614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5">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5">
      <c r="A67" s="291">
        <f>TblRezone[[#This Row],[Hour]]</f>
        <v>64</v>
      </c>
      <c r="B67" s="292">
        <f ca="1">TblExplore[[#This Row],[Land-DB]]</f>
        <v>250</v>
      </c>
      <c r="C67" s="293">
        <f ca="1">TblProd[[#This Row],[Techpoints]]</f>
        <v>0</v>
      </c>
      <c r="D67" s="293">
        <f ca="1">TblProd[[#This Row],[Required]]</f>
        <v>3750</v>
      </c>
      <c r="E67" s="294"/>
      <c r="F67" s="295"/>
      <c r="G67" s="296" t="s">
        <v>615</v>
      </c>
      <c r="H67" s="297" t="s">
        <v>1074</v>
      </c>
      <c r="I67" s="296" t="s">
        <v>753</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5">
      <c r="A68" s="291">
        <f>TblRezone[[#This Row],[Hour]]</f>
        <v>65</v>
      </c>
      <c r="B68" s="292">
        <f ca="1">TblExplore[[#This Row],[Land-DB]]</f>
        <v>250</v>
      </c>
      <c r="C68" s="293">
        <f ca="1">TblProd[[#This Row],[Techpoints]]</f>
        <v>0</v>
      </c>
      <c r="D68" s="293">
        <f ca="1">TblProd[[#This Row],[Required]]</f>
        <v>3750</v>
      </c>
      <c r="E68" s="294"/>
      <c r="F68" s="295"/>
      <c r="G68" s="296" t="s">
        <v>616</v>
      </c>
      <c r="H68" s="297" t="s">
        <v>736</v>
      </c>
      <c r="I68" s="296" t="s">
        <v>617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5">
      <c r="A69" s="291">
        <f>TblRezone[[#This Row],[Hour]]</f>
        <v>66</v>
      </c>
      <c r="B69" s="292">
        <f ca="1">TblExplore[[#This Row],[Land-DB]]</f>
        <v>250</v>
      </c>
      <c r="C69" s="293">
        <f ca="1">TblProd[[#This Row],[Techpoints]]</f>
        <v>0</v>
      </c>
      <c r="D69" s="293">
        <f ca="1">TblProd[[#This Row],[Required]]</f>
        <v>3750</v>
      </c>
      <c r="E69" s="294"/>
      <c r="F69" s="295"/>
      <c r="G69" s="296" t="s">
        <v>618</v>
      </c>
      <c r="H69" s="297" t="s">
        <v>737</v>
      </c>
      <c r="I69" s="296" t="s">
        <v>619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5">
      <c r="A70" s="291">
        <f>TblRezone[[#This Row],[Hour]]</f>
        <v>67</v>
      </c>
      <c r="B70" s="292">
        <f ca="1">TblExplore[[#This Row],[Land-DB]]</f>
        <v>250</v>
      </c>
      <c r="C70" s="293">
        <f ca="1">TblProd[[#This Row],[Techpoints]]</f>
        <v>0</v>
      </c>
      <c r="D70" s="293">
        <f ca="1">TblProd[[#This Row],[Required]]</f>
        <v>3750</v>
      </c>
      <c r="E70" s="294"/>
      <c r="F70" s="295"/>
      <c r="G70" s="296" t="s">
        <v>620</v>
      </c>
      <c r="H70" s="297" t="s">
        <v>738</v>
      </c>
      <c r="I70" s="296" t="s">
        <v>764</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5">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5">
      <c r="A72" s="291">
        <f>TblRezone[[#This Row],[Hour]]</f>
        <v>69</v>
      </c>
      <c r="B72" s="292">
        <f ca="1">TblExplore[[#This Row],[Land-DB]]</f>
        <v>250</v>
      </c>
      <c r="C72" s="293">
        <f ca="1">TblProd[[#This Row],[Techpoints]]</f>
        <v>0</v>
      </c>
      <c r="D72" s="293">
        <f ca="1">TblProd[[#This Row],[Required]]</f>
        <v>3750</v>
      </c>
      <c r="E72" s="294"/>
      <c r="F72" s="295"/>
      <c r="G72" s="296" t="s">
        <v>621</v>
      </c>
      <c r="H72" s="297" t="s">
        <v>739</v>
      </c>
      <c r="I72" s="296" t="s">
        <v>622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5">
      <c r="A73" s="291">
        <f>TblRezone[[#This Row],[Hour]]</f>
        <v>70</v>
      </c>
      <c r="B73" s="292">
        <f ca="1">TblExplore[[#This Row],[Land-DB]]</f>
        <v>250</v>
      </c>
      <c r="C73" s="293">
        <f ca="1">TblProd[[#This Row],[Techpoints]]</f>
        <v>0</v>
      </c>
      <c r="D73" s="293">
        <f ca="1">TblProd[[#This Row],[Required]]</f>
        <v>3750</v>
      </c>
      <c r="E73" s="294"/>
      <c r="F73" s="295"/>
      <c r="G73" s="296" t="s">
        <v>623</v>
      </c>
      <c r="H73" s="297" t="s">
        <v>740</v>
      </c>
      <c r="I73" s="296" t="s">
        <v>559</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5">
      <c r="A74" s="291">
        <f>TblRezone[[#This Row],[Hour]]</f>
        <v>71</v>
      </c>
      <c r="B74" s="292">
        <f ca="1">TblExplore[[#This Row],[Land-DB]]</f>
        <v>250</v>
      </c>
      <c r="C74" s="293">
        <f ca="1">TblProd[[#This Row],[Techpoints]]</f>
        <v>0</v>
      </c>
      <c r="D74" s="293">
        <f ca="1">TblProd[[#This Row],[Required]]</f>
        <v>3750</v>
      </c>
      <c r="E74" s="294"/>
      <c r="F74" s="295"/>
      <c r="G74" s="296" t="s">
        <v>624</v>
      </c>
      <c r="H74" s="297" t="s">
        <v>741</v>
      </c>
      <c r="I74" s="296" t="s">
        <v>765</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5">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5">
      <c r="A76" s="291">
        <f>TblRezone[[#This Row],[Hour]]</f>
        <v>73</v>
      </c>
      <c r="B76" s="292">
        <f ca="1">TblExplore[[#This Row],[Land-DB]]</f>
        <v>250</v>
      </c>
      <c r="C76" s="293">
        <f ca="1">TblProd[[#This Row],[Techpoints]]</f>
        <v>0</v>
      </c>
      <c r="D76" s="293">
        <f ca="1">TblProd[[#This Row],[Required]]</f>
        <v>3750</v>
      </c>
      <c r="E76" s="294"/>
      <c r="F76" s="295"/>
      <c r="G76" s="296" t="s">
        <v>625</v>
      </c>
      <c r="H76" s="297" t="s">
        <v>732</v>
      </c>
      <c r="I76" s="296" t="s">
        <v>610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5">
      <c r="A77" s="291">
        <f>TblRezone[[#This Row],[Hour]]</f>
        <v>74</v>
      </c>
      <c r="B77" s="292">
        <f ca="1">TblExplore[[#This Row],[Land-DB]]</f>
        <v>250</v>
      </c>
      <c r="C77" s="293">
        <f ca="1">TblProd[[#This Row],[Techpoints]]</f>
        <v>0</v>
      </c>
      <c r="D77" s="293">
        <f ca="1">TblProd[[#This Row],[Required]]</f>
        <v>3750</v>
      </c>
      <c r="E77" s="294"/>
      <c r="F77" s="295"/>
      <c r="G77" s="296" t="s">
        <v>627</v>
      </c>
      <c r="H77" s="297" t="s">
        <v>742</v>
      </c>
      <c r="I77" s="296" t="s">
        <v>626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5">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5">
      <c r="A79" s="291">
        <f>TblRezone[[#This Row],[Hour]]</f>
        <v>76</v>
      </c>
      <c r="B79" s="292">
        <f ca="1">TblExplore[[#This Row],[Land-DB]]</f>
        <v>250</v>
      </c>
      <c r="C79" s="293">
        <f ca="1">TblProd[[#This Row],[Techpoints]]</f>
        <v>0</v>
      </c>
      <c r="D79" s="293">
        <f ca="1">TblProd[[#This Row],[Required]]</f>
        <v>3750</v>
      </c>
      <c r="E79" s="294"/>
      <c r="F79" s="295"/>
      <c r="G79" s="296" t="s">
        <v>628</v>
      </c>
      <c r="H79" s="297" t="s">
        <v>743</v>
      </c>
      <c r="I79" s="296" t="s">
        <v>629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5">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5">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5">
      <c r="A82" s="291">
        <f>TblRezone[[#This Row],[Hour]]</f>
        <v>79</v>
      </c>
      <c r="B82" s="292">
        <f ca="1">TblExplore[[#This Row],[Land-DB]]</f>
        <v>250</v>
      </c>
      <c r="C82" s="293">
        <f ca="1">TblProd[[#This Row],[Techpoints]]</f>
        <v>0</v>
      </c>
      <c r="D82" s="293">
        <f ca="1">TblProd[[#This Row],[Required]]</f>
        <v>3750</v>
      </c>
      <c r="E82" s="302"/>
      <c r="F82" s="303"/>
      <c r="G82" s="296" t="s">
        <v>987</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5">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5">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5">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5">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5">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5">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5">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5">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5">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5">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5">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5">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5">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5">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5">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5">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5">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5">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5">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5">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5">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5">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5">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5">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5">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5">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5">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5">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5">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5">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5">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5">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5">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5">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5">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5">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5">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5">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5">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5">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5">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5">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5">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5">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5">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5">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5">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5">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5">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5">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5">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5">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5">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5">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5">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5">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09375" defaultRowHeight="13.2" x14ac:dyDescent="0.25"/>
  <cols>
    <col min="1" max="1" width="9.33203125" style="45" customWidth="1"/>
    <col min="2" max="2" width="3.33203125" style="45" customWidth="1"/>
    <col min="3" max="3" width="11.33203125" style="45" bestFit="1" customWidth="1"/>
    <col min="4" max="4" width="10.5546875" style="45" customWidth="1"/>
    <col min="5" max="5" width="7.6640625" style="45" bestFit="1" customWidth="1"/>
    <col min="6" max="6" width="8.6640625" style="45" customWidth="1"/>
    <col min="7" max="7" width="2.88671875" style="45" customWidth="1"/>
    <col min="8" max="8" width="10.44140625" style="45" customWidth="1"/>
    <col min="9" max="9" width="12.33203125" style="45" customWidth="1"/>
    <col min="10" max="10" width="13" style="45" customWidth="1"/>
    <col min="11" max="11" width="7.5546875" style="57" customWidth="1"/>
    <col min="12" max="12" width="7.88671875" style="45" customWidth="1"/>
    <col min="13" max="13" width="8.44140625" style="45" customWidth="1"/>
    <col min="14" max="14" width="8.6640625" style="45" customWidth="1"/>
    <col min="15" max="23" width="13" style="45" customWidth="1"/>
    <col min="24" max="24" width="3.44140625" style="45" customWidth="1"/>
    <col min="25" max="30" width="11.44140625" style="57" customWidth="1"/>
    <col min="31" max="31" width="3" style="45" customWidth="1"/>
    <col min="32" max="37" width="11.44140625" style="57" customWidth="1"/>
    <col min="38" max="38" width="3" style="45" customWidth="1"/>
    <col min="39" max="42" width="11.44140625" style="57" customWidth="1"/>
    <col min="43" max="43" width="3" style="45" customWidth="1"/>
    <col min="44" max="47" width="11.44140625" style="57" hidden="1" customWidth="1"/>
    <col min="48" max="48" width="3" style="45" hidden="1" customWidth="1"/>
    <col min="49" max="52" width="11.44140625" style="57" hidden="1" customWidth="1"/>
    <col min="53" max="53" width="3" style="45" hidden="1" customWidth="1"/>
    <col min="54" max="57" width="11.44140625" style="57" hidden="1" customWidth="1"/>
    <col min="58" max="58" width="3" style="45" hidden="1" customWidth="1"/>
    <col min="59" max="62" width="11.44140625" style="57" hidden="1" customWidth="1"/>
    <col min="63" max="63" width="3" style="45" hidden="1" customWidth="1"/>
    <col min="64" max="67" width="11.44140625" style="57" hidden="1" customWidth="1"/>
    <col min="68" max="68" width="3" style="45" hidden="1" customWidth="1"/>
    <col min="69" max="72" width="11.44140625" style="57" hidden="1" customWidth="1"/>
    <col min="73" max="73" width="3" style="45" hidden="1" customWidth="1"/>
    <col min="74" max="74" width="12.109375" style="45" hidden="1" customWidth="1"/>
    <col min="75" max="75" width="10.44140625" style="45" hidden="1" customWidth="1"/>
    <col min="76" max="76" width="3" style="45" hidden="1" customWidth="1"/>
    <col min="77" max="77" width="9.88671875" style="45" hidden="1" customWidth="1"/>
    <col min="78" max="78" width="13.5546875" style="45" hidden="1" customWidth="1"/>
    <col min="79" max="79" width="10.6640625" style="45" customWidth="1"/>
    <col min="80" max="80" width="11" style="45" customWidth="1"/>
    <col min="81" max="81" width="10" style="45" customWidth="1"/>
    <col min="82" max="82" width="10.88671875" style="45" bestFit="1" customWidth="1"/>
    <col min="83" max="16384" width="9.109375" style="45"/>
  </cols>
  <sheetData>
    <row r="1" spans="1:84" s="5" customFormat="1" x14ac:dyDescent="0.25">
      <c r="C1" s="5" t="s">
        <v>77</v>
      </c>
      <c r="H1" s="5" t="s">
        <v>283</v>
      </c>
      <c r="K1" s="28"/>
      <c r="O1" s="5" t="s">
        <v>217</v>
      </c>
      <c r="W1" s="5" t="s">
        <v>1015</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5">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5">
      <c r="A3" s="138" t="s">
        <v>1</v>
      </c>
      <c r="B3" s="138" t="s">
        <v>778</v>
      </c>
      <c r="C3" s="138" t="s">
        <v>2</v>
      </c>
      <c r="D3" s="138" t="s">
        <v>7</v>
      </c>
      <c r="E3" s="138" t="s">
        <v>3</v>
      </c>
      <c r="F3" s="138" t="s">
        <v>4</v>
      </c>
      <c r="G3" s="138" t="s">
        <v>779</v>
      </c>
      <c r="H3" s="138" t="s">
        <v>275</v>
      </c>
      <c r="I3" s="138" t="s">
        <v>226</v>
      </c>
      <c r="J3" s="138" t="s">
        <v>23</v>
      </c>
      <c r="K3" s="138" t="s">
        <v>0</v>
      </c>
      <c r="L3" s="138" t="s">
        <v>312</v>
      </c>
      <c r="M3" s="138" t="s">
        <v>308</v>
      </c>
      <c r="N3" s="138" t="s">
        <v>976</v>
      </c>
      <c r="O3" s="138" t="s">
        <v>315</v>
      </c>
      <c r="P3" s="138" t="s">
        <v>218</v>
      </c>
      <c r="Q3" s="138" t="s">
        <v>316</v>
      </c>
      <c r="R3" s="138" t="s">
        <v>977</v>
      </c>
      <c r="S3" s="138" t="s">
        <v>978</v>
      </c>
      <c r="T3" s="138" t="s">
        <v>979</v>
      </c>
      <c r="U3" s="138" t="s">
        <v>980</v>
      </c>
      <c r="V3" s="138" t="s">
        <v>981</v>
      </c>
      <c r="W3" s="138" t="s">
        <v>982</v>
      </c>
      <c r="X3" s="138" t="s">
        <v>780</v>
      </c>
      <c r="Y3" s="138" t="s">
        <v>210</v>
      </c>
      <c r="Z3" s="138" t="s">
        <v>212</v>
      </c>
      <c r="AA3" s="138" t="s">
        <v>213</v>
      </c>
      <c r="AB3" s="138" t="s">
        <v>214</v>
      </c>
      <c r="AC3" s="138" t="s">
        <v>215</v>
      </c>
      <c r="AD3" s="138" t="s">
        <v>216</v>
      </c>
      <c r="AE3" s="138" t="s">
        <v>795</v>
      </c>
      <c r="AF3" s="138" t="s">
        <v>1045</v>
      </c>
      <c r="AG3" s="138" t="s">
        <v>943</v>
      </c>
      <c r="AH3" s="138" t="s">
        <v>944</v>
      </c>
      <c r="AI3" s="138" t="s">
        <v>945</v>
      </c>
      <c r="AJ3" s="138" t="s">
        <v>946</v>
      </c>
      <c r="AK3" s="138" t="s">
        <v>947</v>
      </c>
      <c r="AL3" s="138" t="s">
        <v>796</v>
      </c>
      <c r="AM3" s="258" t="s">
        <v>948</v>
      </c>
      <c r="AN3" s="258" t="s">
        <v>949</v>
      </c>
      <c r="AO3" s="258" t="s">
        <v>950</v>
      </c>
      <c r="AP3" s="258" t="s">
        <v>951</v>
      </c>
      <c r="AQ3" s="258" t="s">
        <v>797</v>
      </c>
      <c r="AR3" s="258" t="s">
        <v>952</v>
      </c>
      <c r="AS3" s="258" t="s">
        <v>953</v>
      </c>
      <c r="AT3" s="258" t="s">
        <v>954</v>
      </c>
      <c r="AU3" s="258" t="s">
        <v>955</v>
      </c>
      <c r="AV3" s="258" t="s">
        <v>871</v>
      </c>
      <c r="AW3" s="258" t="s">
        <v>956</v>
      </c>
      <c r="AX3" s="258" t="s">
        <v>957</v>
      </c>
      <c r="AY3" s="258" t="s">
        <v>958</v>
      </c>
      <c r="AZ3" s="258" t="s">
        <v>959</v>
      </c>
      <c r="BA3" s="258" t="s">
        <v>872</v>
      </c>
      <c r="BB3" s="258" t="s">
        <v>960</v>
      </c>
      <c r="BC3" s="258" t="s">
        <v>961</v>
      </c>
      <c r="BD3" s="258" t="s">
        <v>962</v>
      </c>
      <c r="BE3" s="258" t="s">
        <v>963</v>
      </c>
      <c r="BF3" s="258" t="s">
        <v>1046</v>
      </c>
      <c r="BG3" s="258" t="s">
        <v>964</v>
      </c>
      <c r="BH3" s="258" t="s">
        <v>965</v>
      </c>
      <c r="BI3" s="258" t="s">
        <v>966</v>
      </c>
      <c r="BJ3" s="258" t="s">
        <v>967</v>
      </c>
      <c r="BK3" s="258" t="s">
        <v>1047</v>
      </c>
      <c r="BL3" s="258" t="s">
        <v>968</v>
      </c>
      <c r="BM3" s="258" t="s">
        <v>969</v>
      </c>
      <c r="BN3" s="258" t="s">
        <v>970</v>
      </c>
      <c r="BO3" s="258" t="s">
        <v>971</v>
      </c>
      <c r="BP3" s="258" t="s">
        <v>1048</v>
      </c>
      <c r="BQ3" s="258" t="s">
        <v>972</v>
      </c>
      <c r="BR3" s="258" t="s">
        <v>973</v>
      </c>
      <c r="BS3" s="258" t="s">
        <v>974</v>
      </c>
      <c r="BT3" s="258" t="s">
        <v>975</v>
      </c>
      <c r="BU3" s="138" t="s">
        <v>1049</v>
      </c>
      <c r="BV3" s="305" t="s">
        <v>310</v>
      </c>
      <c r="BW3" s="138" t="s">
        <v>983</v>
      </c>
      <c r="BX3" s="138" t="s">
        <v>1050</v>
      </c>
      <c r="BY3" s="138" t="s">
        <v>984</v>
      </c>
      <c r="BZ3" s="138" t="s">
        <v>311</v>
      </c>
    </row>
    <row r="4" spans="1:84" x14ac:dyDescent="0.25">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45144</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45144</v>
      </c>
      <c r="BZ4" s="313">
        <f>Overview!B15</f>
        <v>45144</v>
      </c>
      <c r="CA4" s="57"/>
      <c r="CB4" s="314"/>
      <c r="CC4" s="315"/>
    </row>
    <row r="5" spans="1:84" x14ac:dyDescent="0.25">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45144.041666666664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45144.041666666664</v>
      </c>
      <c r="BZ5" s="317">
        <f ca="1">OFFSET(TblImps[[#This Row],[Servertime]],-1,0)+1/24</f>
        <v>45144.041666666664</v>
      </c>
      <c r="CA5" s="57"/>
      <c r="CB5" s="315"/>
      <c r="CC5" s="315"/>
    </row>
    <row r="6" spans="1:84" x14ac:dyDescent="0.25">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45144.083333333328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45144.083333333328</v>
      </c>
      <c r="BZ6" s="317">
        <f ca="1">OFFSET(TblImps[[#This Row],[Servertime]],-1,0)+1/24</f>
        <v>45144.083333333328</v>
      </c>
      <c r="CA6" s="57"/>
      <c r="CB6" s="315"/>
      <c r="CC6" s="315"/>
      <c r="CF6" s="318"/>
    </row>
    <row r="7" spans="1:84" x14ac:dyDescent="0.25">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45144.124999999993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45144.124999999993</v>
      </c>
      <c r="BZ7" s="317">
        <f ca="1">OFFSET(TblImps[[#This Row],[Servertime]],-1,0)+1/24</f>
        <v>45144.124999999993</v>
      </c>
      <c r="CA7" s="57"/>
      <c r="CB7" s="315"/>
      <c r="CC7" s="315"/>
      <c r="CF7" s="319"/>
    </row>
    <row r="8" spans="1:84" x14ac:dyDescent="0.25">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45144.166666666657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45144.166666666657</v>
      </c>
      <c r="BZ8" s="317">
        <f ca="1">OFFSET(TblImps[[#This Row],[Servertime]],-1,0)+1/24</f>
        <v>45144.166666666657</v>
      </c>
      <c r="CA8" s="57"/>
      <c r="CB8" s="315"/>
      <c r="CC8" s="315"/>
      <c r="CF8" s="318"/>
    </row>
    <row r="9" spans="1:84" x14ac:dyDescent="0.25">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45144.208333333321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45144.208333333321</v>
      </c>
      <c r="BZ9" s="317">
        <f ca="1">OFFSET(TblImps[[#This Row],[Servertime]],-1,0)+1/24</f>
        <v>45144.208333333321</v>
      </c>
      <c r="CA9" s="57"/>
      <c r="CB9" s="315"/>
      <c r="CC9" s="315"/>
      <c r="CF9" s="318"/>
    </row>
    <row r="10" spans="1:84" x14ac:dyDescent="0.25">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45144.249999999985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45144.249999999985</v>
      </c>
      <c r="BZ10" s="317">
        <f ca="1">OFFSET(TblImps[[#This Row],[Servertime]],-1,0)+1/24</f>
        <v>45144.249999999985</v>
      </c>
      <c r="CA10" s="57"/>
      <c r="CB10" s="315"/>
      <c r="CC10" s="315"/>
    </row>
    <row r="11" spans="1:84" x14ac:dyDescent="0.25">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45144.29166666665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45144.29166666665</v>
      </c>
      <c r="BZ11" s="317">
        <f ca="1">OFFSET(TblImps[[#This Row],[Servertime]],-1,0)+1/24</f>
        <v>45144.29166666665</v>
      </c>
      <c r="CA11" s="57"/>
      <c r="CB11" s="315"/>
      <c r="CC11" s="315"/>
    </row>
    <row r="12" spans="1:84" x14ac:dyDescent="0.25">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45144.333333333314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45144.333333333314</v>
      </c>
      <c r="BZ12" s="317">
        <f ca="1">OFFSET(TblImps[[#This Row],[Servertime]],-1,0)+1/24</f>
        <v>45144.333333333314</v>
      </c>
      <c r="CA12" s="57"/>
      <c r="CB12" s="315"/>
      <c r="CC12" s="315"/>
    </row>
    <row r="13" spans="1:84" x14ac:dyDescent="0.25">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45144.374999999978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45144.374999999978</v>
      </c>
      <c r="BZ13" s="317">
        <f ca="1">OFFSET(TblImps[[#This Row],[Servertime]],-1,0)+1/24</f>
        <v>45144.374999999978</v>
      </c>
      <c r="CA13" s="57"/>
      <c r="CB13" s="315"/>
      <c r="CC13" s="315"/>
    </row>
    <row r="14" spans="1:84" x14ac:dyDescent="0.25">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45144.416666666642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45144.416666666642</v>
      </c>
      <c r="BZ14" s="317">
        <f ca="1">OFFSET(TblImps[[#This Row],[Servertime]],-1,0)+1/24</f>
        <v>45144.416666666642</v>
      </c>
      <c r="CA14" s="57"/>
      <c r="CB14" s="315"/>
      <c r="CC14" s="315"/>
    </row>
    <row r="15" spans="1:84" x14ac:dyDescent="0.25">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45144.458333333307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45144.458333333307</v>
      </c>
      <c r="BZ15" s="317">
        <f ca="1">OFFSET(TblImps[[#This Row],[Servertime]],-1,0)+1/24</f>
        <v>45144.458333333307</v>
      </c>
      <c r="CA15" s="57"/>
      <c r="CB15" s="315"/>
      <c r="CC15" s="315"/>
    </row>
    <row r="16" spans="1:84" x14ac:dyDescent="0.25">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45144.499999999971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45144.499999999971</v>
      </c>
      <c r="BZ16" s="317">
        <f ca="1">OFFSET(TblImps[[#This Row],[Servertime]],-1,0)+1/24</f>
        <v>45144.499999999971</v>
      </c>
      <c r="CA16" s="57"/>
      <c r="CB16" s="315"/>
      <c r="CC16" s="315"/>
    </row>
    <row r="17" spans="1:84" x14ac:dyDescent="0.25">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45144.541666666635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45144.541666666635</v>
      </c>
      <c r="BZ17" s="317">
        <f ca="1">OFFSET(TblImps[[#This Row],[Servertime]],-1,0)+1/24</f>
        <v>45144.541666666635</v>
      </c>
      <c r="CA17" s="57"/>
      <c r="CB17" s="315"/>
      <c r="CC17" s="315"/>
      <c r="CD17" s="162"/>
    </row>
    <row r="18" spans="1:84" x14ac:dyDescent="0.25">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45144.583333333299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45144.583333333299</v>
      </c>
      <c r="BZ18" s="317">
        <f ca="1">OFFSET(TblImps[[#This Row],[Servertime]],-1,0)+1/24</f>
        <v>45144.583333333299</v>
      </c>
      <c r="CA18" s="320"/>
      <c r="CB18" s="315"/>
      <c r="CC18" s="315"/>
      <c r="CF18" s="318"/>
    </row>
    <row r="19" spans="1:84" x14ac:dyDescent="0.25">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45144.624999999964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45144.624999999964</v>
      </c>
      <c r="BZ19" s="317">
        <f ca="1">OFFSET(TblImps[[#This Row],[Servertime]],-1,0)+1/24</f>
        <v>45144.624999999964</v>
      </c>
      <c r="CA19" s="57"/>
      <c r="CB19" s="315"/>
      <c r="CC19" s="315"/>
      <c r="CF19" s="319"/>
    </row>
    <row r="20" spans="1:84" x14ac:dyDescent="0.25">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45144.666666666628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45144.666666666628</v>
      </c>
      <c r="BZ20" s="317">
        <f ca="1">OFFSET(TblImps[[#This Row],[Servertime]],-1,0)+1/24</f>
        <v>45144.666666666628</v>
      </c>
      <c r="CA20" s="57"/>
      <c r="CB20" s="315"/>
      <c r="CC20" s="315"/>
      <c r="CF20" s="318"/>
    </row>
    <row r="21" spans="1:84" x14ac:dyDescent="0.25">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45144.708333333292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45144.708333333292</v>
      </c>
      <c r="BZ21" s="317">
        <f ca="1">OFFSET(TblImps[[#This Row],[Servertime]],-1,0)+1/24</f>
        <v>45144.708333333292</v>
      </c>
      <c r="CA21" s="57"/>
      <c r="CB21" s="315"/>
      <c r="CC21" s="315"/>
      <c r="CF21" s="318"/>
    </row>
    <row r="22" spans="1:84" x14ac:dyDescent="0.25">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45144.749999999956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45144.749999999956</v>
      </c>
      <c r="BZ22" s="317">
        <f ca="1">OFFSET(TblImps[[#This Row],[Servertime]],-1,0)+1/24</f>
        <v>45144.749999999956</v>
      </c>
      <c r="CA22" s="57"/>
      <c r="CB22" s="315"/>
      <c r="CC22" s="315"/>
    </row>
    <row r="23" spans="1:84" x14ac:dyDescent="0.25">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45144.791666666621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45144.791666666621</v>
      </c>
      <c r="BZ23" s="317">
        <f ca="1">OFFSET(TblImps[[#This Row],[Servertime]],-1,0)+1/24</f>
        <v>45144.791666666621</v>
      </c>
      <c r="CA23" s="57"/>
      <c r="CB23" s="315"/>
      <c r="CC23" s="315"/>
    </row>
    <row r="24" spans="1:84" x14ac:dyDescent="0.25">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45144.833333333285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45144.833333333285</v>
      </c>
      <c r="BZ24" s="317">
        <f ca="1">OFFSET(TblImps[[#This Row],[Servertime]],-1,0)+1/24</f>
        <v>45144.833333333285</v>
      </c>
      <c r="CA24" s="57"/>
      <c r="CB24" s="315"/>
      <c r="CC24" s="315"/>
    </row>
    <row r="25" spans="1:84" x14ac:dyDescent="0.25">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45144.874999999949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45144.874999999949</v>
      </c>
      <c r="BZ25" s="317">
        <f ca="1">OFFSET(TblImps[[#This Row],[Servertime]],-1,0)+1/24</f>
        <v>45144.874999999949</v>
      </c>
      <c r="CA25" s="57"/>
      <c r="CB25" s="315"/>
      <c r="CC25" s="315"/>
    </row>
    <row r="26" spans="1:84" x14ac:dyDescent="0.25">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45144.916666666613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45144.916666666613</v>
      </c>
      <c r="BZ26" s="317">
        <f ca="1">OFFSET(TblImps[[#This Row],[Servertime]],-1,0)+1/24</f>
        <v>45144.916666666613</v>
      </c>
      <c r="CA26" s="57"/>
      <c r="CB26" s="315"/>
      <c r="CC26" s="315"/>
    </row>
    <row r="27" spans="1:84" x14ac:dyDescent="0.25">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45144.958333333278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45144.958333333278</v>
      </c>
      <c r="BZ27" s="317">
        <f ca="1">OFFSET(TblImps[[#This Row],[Servertime]],-1,0)+1/24</f>
        <v>45144.958333333278</v>
      </c>
      <c r="CA27" s="57"/>
      <c r="CB27" s="315"/>
      <c r="CC27" s="315"/>
    </row>
    <row r="28" spans="1:84" x14ac:dyDescent="0.25">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45144.999999999942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45144.999999999942</v>
      </c>
      <c r="BZ28" s="317">
        <f ca="1">OFFSET(TblImps[[#This Row],[Servertime]],-1,0)+1/24</f>
        <v>45144.999999999942</v>
      </c>
      <c r="CA28" s="57"/>
      <c r="CB28" s="315"/>
      <c r="CC28" s="315"/>
    </row>
    <row r="29" spans="1:84" x14ac:dyDescent="0.25">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45145.041666666606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45145.041666666606</v>
      </c>
      <c r="BZ29" s="317">
        <f ca="1">OFFSET(TblImps[[#This Row],[Servertime]],-1,0)+1/24</f>
        <v>45145.041666666606</v>
      </c>
      <c r="CA29" s="57"/>
      <c r="CB29" s="315"/>
      <c r="CC29" s="315"/>
    </row>
    <row r="30" spans="1:84" x14ac:dyDescent="0.25">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45145.08333333327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45145.08333333327</v>
      </c>
      <c r="BZ30" s="317">
        <f ca="1">OFFSET(TblImps[[#This Row],[Servertime]],-1,0)+1/24</f>
        <v>45145.08333333327</v>
      </c>
      <c r="CA30" s="57"/>
      <c r="CB30" s="315"/>
      <c r="CC30" s="315"/>
      <c r="CD30" s="45" t="s">
        <v>4</v>
      </c>
    </row>
    <row r="31" spans="1:84" x14ac:dyDescent="0.25">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45145.124999999935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45145.124999999935</v>
      </c>
      <c r="BZ31" s="317">
        <f ca="1">OFFSET(TblImps[[#This Row],[Servertime]],-1,0)+1/24</f>
        <v>45145.124999999935</v>
      </c>
      <c r="CA31" s="57"/>
      <c r="CB31" s="315"/>
      <c r="CC31" s="315"/>
      <c r="CD31" s="45" t="s">
        <v>7</v>
      </c>
    </row>
    <row r="32" spans="1:84" x14ac:dyDescent="0.25">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45145.166666666599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45145.166666666599</v>
      </c>
      <c r="BZ32" s="317">
        <f ca="1">OFFSET(TblImps[[#This Row],[Servertime]],-1,0)+1/24</f>
        <v>45145.166666666599</v>
      </c>
      <c r="CA32" s="57"/>
      <c r="CB32" s="315"/>
      <c r="CC32" s="315"/>
      <c r="CD32" s="45" t="s">
        <v>3</v>
      </c>
    </row>
    <row r="33" spans="1:82" x14ac:dyDescent="0.25">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45145.208333333263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45145.208333333263</v>
      </c>
      <c r="BZ33" s="317">
        <f ca="1">OFFSET(TblImps[[#This Row],[Servertime]],-1,0)+1/24</f>
        <v>45145.208333333263</v>
      </c>
      <c r="CA33" s="57"/>
      <c r="CB33" s="315"/>
      <c r="CC33" s="315"/>
      <c r="CD33" s="45" t="s">
        <v>2</v>
      </c>
    </row>
    <row r="34" spans="1:82" x14ac:dyDescent="0.25">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45145.249999999927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45145.249999999927</v>
      </c>
      <c r="BZ34" s="317">
        <f ca="1">OFFSET(TblImps[[#This Row],[Servertime]],-1,0)+1/24</f>
        <v>45145.249999999927</v>
      </c>
      <c r="CA34" s="57"/>
      <c r="CB34" s="315"/>
      <c r="CC34" s="315"/>
    </row>
    <row r="35" spans="1:82" x14ac:dyDescent="0.25">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45145.291666666591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45145.291666666591</v>
      </c>
      <c r="BZ35" s="317">
        <f ca="1">OFFSET(TblImps[[#This Row],[Servertime]],-1,0)+1/24</f>
        <v>45145.291666666591</v>
      </c>
      <c r="CA35" s="57"/>
      <c r="CB35" s="315"/>
      <c r="CC35" s="315"/>
      <c r="CD35" s="45" t="s">
        <v>210</v>
      </c>
    </row>
    <row r="36" spans="1:82" x14ac:dyDescent="0.25">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45145.333333333256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45145.333333333256</v>
      </c>
      <c r="BZ36" s="317">
        <f ca="1">OFFSET(TblImps[[#This Row],[Servertime]],-1,0)+1/24</f>
        <v>45145.333333333256</v>
      </c>
      <c r="CA36" s="57"/>
      <c r="CB36" s="315"/>
      <c r="CC36" s="315"/>
      <c r="CD36" s="45" t="s">
        <v>212</v>
      </c>
    </row>
    <row r="37" spans="1:82" x14ac:dyDescent="0.25">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45145.37499999992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45145.37499999992</v>
      </c>
      <c r="BZ37" s="317">
        <f ca="1">OFFSET(TblImps[[#This Row],[Servertime]],-1,0)+1/24</f>
        <v>45145.37499999992</v>
      </c>
      <c r="CA37" s="57"/>
      <c r="CB37" s="315"/>
      <c r="CC37" s="315"/>
      <c r="CD37" s="45" t="s">
        <v>213</v>
      </c>
    </row>
    <row r="38" spans="1:82" x14ac:dyDescent="0.25">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45145.416666666584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45145.416666666584</v>
      </c>
      <c r="BZ38" s="317">
        <f ca="1">OFFSET(TblImps[[#This Row],[Servertime]],-1,0)+1/24</f>
        <v>45145.416666666584</v>
      </c>
      <c r="CA38" s="57"/>
      <c r="CB38" s="315"/>
      <c r="CC38" s="315"/>
      <c r="CD38" s="45" t="s">
        <v>214</v>
      </c>
    </row>
    <row r="39" spans="1:82" x14ac:dyDescent="0.25">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45145.458333333248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45145.458333333248</v>
      </c>
      <c r="BZ39" s="317">
        <f ca="1">OFFSET(TblImps[[#This Row],[Servertime]],-1,0)+1/24</f>
        <v>45145.458333333248</v>
      </c>
      <c r="CA39" s="57"/>
      <c r="CB39" s="315"/>
      <c r="CC39" s="315"/>
      <c r="CD39" s="45" t="s">
        <v>215</v>
      </c>
    </row>
    <row r="40" spans="1:82" x14ac:dyDescent="0.25">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45145.499999999913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45145.499999999913</v>
      </c>
      <c r="BZ40" s="317">
        <f ca="1">OFFSET(TblImps[[#This Row],[Servertime]],-1,0)+1/24</f>
        <v>45145.499999999913</v>
      </c>
      <c r="CA40" s="57"/>
      <c r="CB40" s="315"/>
      <c r="CC40" s="315"/>
      <c r="CD40" s="45" t="s">
        <v>216</v>
      </c>
    </row>
    <row r="41" spans="1:82" x14ac:dyDescent="0.25">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45145.541666666577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45145.541666666577</v>
      </c>
      <c r="BZ41" s="317">
        <f ca="1">OFFSET(TblImps[[#This Row],[Servertime]],-1,0)+1/24</f>
        <v>45145.541666666577</v>
      </c>
      <c r="CA41" s="57"/>
      <c r="CB41" s="315"/>
      <c r="CC41" s="315"/>
    </row>
    <row r="42" spans="1:82" x14ac:dyDescent="0.25">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45145.583333333241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45145.583333333241</v>
      </c>
      <c r="BZ42" s="317">
        <f ca="1">OFFSET(TblImps[[#This Row],[Servertime]],-1,0)+1/24</f>
        <v>45145.583333333241</v>
      </c>
      <c r="CA42" s="320"/>
      <c r="CB42" s="315"/>
      <c r="CC42" s="315"/>
    </row>
    <row r="43" spans="1:82" x14ac:dyDescent="0.25">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45145.624999999905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45145.624999999905</v>
      </c>
      <c r="BZ43" s="317">
        <f ca="1">OFFSET(TblImps[[#This Row],[Servertime]],-1,0)+1/24</f>
        <v>45145.624999999905</v>
      </c>
      <c r="CA43" s="57"/>
      <c r="CB43" s="315"/>
      <c r="CC43" s="315"/>
    </row>
    <row r="44" spans="1:82" x14ac:dyDescent="0.25">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45145.66666666657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45145.66666666657</v>
      </c>
      <c r="BZ44" s="317">
        <f ca="1">OFFSET(TblImps[[#This Row],[Servertime]],-1,0)+1/24</f>
        <v>45145.66666666657</v>
      </c>
      <c r="CA44" s="57"/>
      <c r="CB44" s="315"/>
      <c r="CC44" s="315"/>
    </row>
    <row r="45" spans="1:82" x14ac:dyDescent="0.25">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45145.708333333234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45145.708333333234</v>
      </c>
      <c r="BZ45" s="317">
        <f ca="1">OFFSET(TblImps[[#This Row],[Servertime]],-1,0)+1/24</f>
        <v>45145.708333333234</v>
      </c>
      <c r="CA45" s="57"/>
      <c r="CB45" s="315"/>
      <c r="CC45" s="315"/>
    </row>
    <row r="46" spans="1:82" x14ac:dyDescent="0.25">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45145.749999999898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45145.749999999898</v>
      </c>
      <c r="BZ46" s="317">
        <f ca="1">OFFSET(TblImps[[#This Row],[Servertime]],-1,0)+1/24</f>
        <v>45145.749999999898</v>
      </c>
      <c r="CA46" s="57"/>
      <c r="CB46" s="315"/>
      <c r="CC46" s="315"/>
    </row>
    <row r="47" spans="1:82" x14ac:dyDescent="0.25">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45145.791666666562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45145.791666666562</v>
      </c>
      <c r="BZ47" s="317">
        <f ca="1">OFFSET(TblImps[[#This Row],[Servertime]],-1,0)+1/24</f>
        <v>45145.791666666562</v>
      </c>
      <c r="CA47" s="57"/>
      <c r="CB47" s="315"/>
      <c r="CC47" s="315"/>
    </row>
    <row r="48" spans="1:82" x14ac:dyDescent="0.25">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45145.833333333227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45145.833333333227</v>
      </c>
      <c r="BZ48" s="317">
        <f ca="1">OFFSET(TblImps[[#This Row],[Servertime]],-1,0)+1/24</f>
        <v>45145.833333333227</v>
      </c>
      <c r="CA48" s="57"/>
      <c r="CB48" s="315"/>
      <c r="CC48" s="315"/>
    </row>
    <row r="49" spans="1:81" x14ac:dyDescent="0.25">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45145.874999999891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45145.874999999891</v>
      </c>
      <c r="BZ49" s="317">
        <f ca="1">OFFSET(TblImps[[#This Row],[Servertime]],-1,0)+1/24</f>
        <v>45145.874999999891</v>
      </c>
      <c r="CA49" s="57"/>
      <c r="CB49" s="315"/>
      <c r="CC49" s="315"/>
    </row>
    <row r="50" spans="1:81" x14ac:dyDescent="0.25">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45145.916666666555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45145.916666666555</v>
      </c>
      <c r="BZ50" s="317">
        <f ca="1">OFFSET(TblImps[[#This Row],[Servertime]],-1,0)+1/24</f>
        <v>45145.916666666555</v>
      </c>
      <c r="CA50" s="57"/>
      <c r="CB50" s="315"/>
      <c r="CC50" s="315"/>
    </row>
    <row r="51" spans="1:81" x14ac:dyDescent="0.25">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45145.958333333219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45145.958333333219</v>
      </c>
      <c r="BZ51" s="317">
        <f ca="1">OFFSET(TblImps[[#This Row],[Servertime]],-1,0)+1/24</f>
        <v>45145.958333333219</v>
      </c>
      <c r="CA51" s="57"/>
      <c r="CB51" s="315"/>
      <c r="CC51" s="315"/>
    </row>
    <row r="52" spans="1:81" x14ac:dyDescent="0.25">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45145.999999999884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45145.999999999884</v>
      </c>
      <c r="BZ52" s="317">
        <f ca="1">OFFSET(TblImps[[#This Row],[Servertime]],-1,0)+1/24</f>
        <v>45145.999999999884</v>
      </c>
      <c r="CA52" s="57"/>
      <c r="CB52" s="315"/>
      <c r="CC52" s="315"/>
    </row>
    <row r="53" spans="1:81" x14ac:dyDescent="0.25">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45146.041666666548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45146.041666666548</v>
      </c>
      <c r="BZ53" s="317">
        <f ca="1">OFFSET(TblImps[[#This Row],[Servertime]],-1,0)+1/24</f>
        <v>45146.041666666548</v>
      </c>
      <c r="CA53" s="57"/>
      <c r="CB53" s="315"/>
      <c r="CC53" s="315"/>
    </row>
    <row r="54" spans="1:81" x14ac:dyDescent="0.25">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45146.083333333212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45146.083333333212</v>
      </c>
      <c r="BZ54" s="317">
        <f ca="1">OFFSET(TblImps[[#This Row],[Servertime]],-1,0)+1/24</f>
        <v>45146.083333333212</v>
      </c>
      <c r="CA54" s="57"/>
      <c r="CB54" s="315"/>
      <c r="CC54" s="315"/>
    </row>
    <row r="55" spans="1:81" x14ac:dyDescent="0.25">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45146.124999999876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45146.124999999876</v>
      </c>
      <c r="BZ55" s="317">
        <f ca="1">OFFSET(TblImps[[#This Row],[Servertime]],-1,0)+1/24</f>
        <v>45146.124999999876</v>
      </c>
      <c r="CA55" s="57"/>
      <c r="CB55" s="315"/>
      <c r="CC55" s="315"/>
    </row>
    <row r="56" spans="1:81" x14ac:dyDescent="0.25">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45146.166666666541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45146.166666666541</v>
      </c>
      <c r="BZ56" s="317">
        <f ca="1">OFFSET(TblImps[[#This Row],[Servertime]],-1,0)+1/24</f>
        <v>45146.166666666541</v>
      </c>
      <c r="CA56" s="57"/>
      <c r="CB56" s="315"/>
      <c r="CC56" s="315"/>
    </row>
    <row r="57" spans="1:81" x14ac:dyDescent="0.25">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45146.208333333205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45146.208333333205</v>
      </c>
      <c r="BZ57" s="317">
        <f ca="1">OFFSET(TblImps[[#This Row],[Servertime]],-1,0)+1/24</f>
        <v>45146.208333333205</v>
      </c>
      <c r="CA57" s="57"/>
      <c r="CB57" s="315"/>
      <c r="CC57" s="315"/>
    </row>
    <row r="58" spans="1:81" x14ac:dyDescent="0.25">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45146.249999999869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45146.249999999869</v>
      </c>
      <c r="BZ58" s="317">
        <f ca="1">OFFSET(TblImps[[#This Row],[Servertime]],-1,0)+1/24</f>
        <v>45146.249999999869</v>
      </c>
      <c r="CA58" s="57"/>
      <c r="CB58" s="315"/>
      <c r="CC58" s="315"/>
    </row>
    <row r="59" spans="1:81" x14ac:dyDescent="0.25">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45146.291666666533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45146.291666666533</v>
      </c>
      <c r="BZ59" s="317">
        <f ca="1">OFFSET(TblImps[[#This Row],[Servertime]],-1,0)+1/24</f>
        <v>45146.291666666533</v>
      </c>
      <c r="CA59" s="57"/>
      <c r="CB59" s="315"/>
      <c r="CC59" s="315"/>
    </row>
    <row r="60" spans="1:81" x14ac:dyDescent="0.25">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45146.333333333198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45146.333333333198</v>
      </c>
      <c r="BZ60" s="317">
        <f ca="1">OFFSET(TblImps[[#This Row],[Servertime]],-1,0)+1/24</f>
        <v>45146.333333333198</v>
      </c>
      <c r="CA60" s="57"/>
      <c r="CB60" s="315"/>
      <c r="CC60" s="315"/>
    </row>
    <row r="61" spans="1:81" x14ac:dyDescent="0.25">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45146.374999999862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45146.374999999862</v>
      </c>
      <c r="BZ61" s="317">
        <f ca="1">OFFSET(TblImps[[#This Row],[Servertime]],-1,0)+1/24</f>
        <v>45146.374999999862</v>
      </c>
      <c r="CA61" s="57"/>
      <c r="CB61" s="315"/>
      <c r="CC61" s="315"/>
    </row>
    <row r="62" spans="1:81" x14ac:dyDescent="0.25">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45146.416666666526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45146.416666666526</v>
      </c>
      <c r="BZ62" s="317">
        <f ca="1">OFFSET(TblImps[[#This Row],[Servertime]],-1,0)+1/24</f>
        <v>45146.416666666526</v>
      </c>
      <c r="CA62" s="57"/>
      <c r="CB62" s="315"/>
      <c r="CC62" s="315"/>
    </row>
    <row r="63" spans="1:81" x14ac:dyDescent="0.25">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45146.45833333319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45146.45833333319</v>
      </c>
      <c r="BZ63" s="317">
        <f ca="1">OFFSET(TblImps[[#This Row],[Servertime]],-1,0)+1/24</f>
        <v>45146.45833333319</v>
      </c>
      <c r="CA63" s="57"/>
      <c r="CB63" s="315"/>
      <c r="CC63" s="315"/>
    </row>
    <row r="64" spans="1:81" x14ac:dyDescent="0.25">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45146.499999999854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45146.499999999854</v>
      </c>
      <c r="BZ64" s="317">
        <f ca="1">OFFSET(TblImps[[#This Row],[Servertime]],-1,0)+1/24</f>
        <v>45146.499999999854</v>
      </c>
      <c r="CA64" s="57"/>
      <c r="CB64" s="315"/>
      <c r="CC64" s="315"/>
    </row>
    <row r="65" spans="1:84" x14ac:dyDescent="0.25">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45146.541666666519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45146.541666666519</v>
      </c>
      <c r="BZ65" s="317">
        <f ca="1">OFFSET(TblImps[[#This Row],[Servertime]],-1,0)+1/24</f>
        <v>45146.541666666519</v>
      </c>
      <c r="CA65" s="57"/>
      <c r="CB65" s="315"/>
      <c r="CC65" s="315"/>
    </row>
    <row r="66" spans="1:84" x14ac:dyDescent="0.25">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45146.583333333183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45146.583333333183</v>
      </c>
      <c r="BZ66" s="317">
        <f ca="1">OFFSET(TblImps[[#This Row],[Servertime]],-1,0)+1/24</f>
        <v>45146.583333333183</v>
      </c>
      <c r="CA66" s="320"/>
      <c r="CB66" s="315"/>
      <c r="CC66" s="315"/>
    </row>
    <row r="67" spans="1:84" x14ac:dyDescent="0.25">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45146.624999999847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45146.624999999847</v>
      </c>
      <c r="BZ67" s="317">
        <f ca="1">OFFSET(TblImps[[#This Row],[Servertime]],-1,0)+1/24</f>
        <v>45146.624999999847</v>
      </c>
      <c r="CA67" s="57"/>
      <c r="CB67" s="315"/>
      <c r="CC67" s="315"/>
    </row>
    <row r="68" spans="1:84" x14ac:dyDescent="0.25">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45146.666666666511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45146.666666666511</v>
      </c>
      <c r="BZ68" s="317">
        <f ca="1">OFFSET(TblImps[[#This Row],[Servertime]],-1,0)+1/24</f>
        <v>45146.666666666511</v>
      </c>
      <c r="CA68" s="57"/>
      <c r="CB68" s="315"/>
      <c r="CC68" s="315"/>
    </row>
    <row r="69" spans="1:84" x14ac:dyDescent="0.25">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45146.708333333176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45146.708333333176</v>
      </c>
      <c r="BZ69" s="317">
        <f ca="1">OFFSET(TblImps[[#This Row],[Servertime]],-1,0)+1/24</f>
        <v>45146.708333333176</v>
      </c>
      <c r="CA69" s="57"/>
      <c r="CB69" s="315"/>
      <c r="CC69" s="315"/>
    </row>
    <row r="70" spans="1:84" x14ac:dyDescent="0.25">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45146.74999999984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45146.74999999984</v>
      </c>
      <c r="BZ70" s="317">
        <f ca="1">OFFSET(TblImps[[#This Row],[Servertime]],-1,0)+1/24</f>
        <v>45146.74999999984</v>
      </c>
      <c r="CA70" s="57"/>
      <c r="CB70" s="315"/>
      <c r="CC70" s="315"/>
    </row>
    <row r="71" spans="1:84" x14ac:dyDescent="0.25">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45146.791666666504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45146.791666666504</v>
      </c>
      <c r="BZ71" s="317">
        <f ca="1">OFFSET(TblImps[[#This Row],[Servertime]],-1,0)+1/24</f>
        <v>45146.791666666504</v>
      </c>
      <c r="CA71" s="57"/>
      <c r="CB71" s="315"/>
      <c r="CC71" s="315"/>
    </row>
    <row r="72" spans="1:84" x14ac:dyDescent="0.25">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45146.833333333168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45146.833333333168</v>
      </c>
      <c r="BZ72" s="317">
        <f ca="1">OFFSET(TblImps[[#This Row],[Servertime]],-1,0)+1/24</f>
        <v>45146.833333333168</v>
      </c>
      <c r="CA72" s="57"/>
      <c r="CB72" s="315"/>
      <c r="CC72" s="315"/>
    </row>
    <row r="73" spans="1:84" x14ac:dyDescent="0.25">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45146.874999999833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45146.874999999833</v>
      </c>
      <c r="BZ73" s="317">
        <f ca="1">OFFSET(TblImps[[#This Row],[Servertime]],-1,0)+1/24</f>
        <v>45146.874999999833</v>
      </c>
      <c r="CA73" s="57"/>
      <c r="CB73" s="315"/>
      <c r="CC73" s="315"/>
    </row>
    <row r="74" spans="1:84" x14ac:dyDescent="0.25">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45146.916666666497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45146.916666666497</v>
      </c>
      <c r="BZ74" s="317">
        <f ca="1">OFFSET(TblImps[[#This Row],[Servertime]],-1,0)+1/24</f>
        <v>45146.916666666497</v>
      </c>
      <c r="CA74" s="57"/>
      <c r="CB74" s="315"/>
      <c r="CC74" s="315"/>
    </row>
    <row r="75" spans="1:84" x14ac:dyDescent="0.25">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45146.958333333161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45146.958333333161</v>
      </c>
      <c r="BZ75" s="317">
        <f ca="1">OFFSET(TblImps[[#This Row],[Servertime]],-1,0)+1/24</f>
        <v>45146.958333333161</v>
      </c>
      <c r="CA75" s="57"/>
      <c r="CB75" s="315"/>
      <c r="CC75" s="315"/>
    </row>
    <row r="76" spans="1:84" x14ac:dyDescent="0.25">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45146.999999999825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45146.999999999825</v>
      </c>
      <c r="BZ76" s="327">
        <f ca="1">OFFSET(TblImps[[#This Row],[Servertime]],-1,0)+1/24</f>
        <v>45146.999999999825</v>
      </c>
    </row>
    <row r="77" spans="1:84" x14ac:dyDescent="0.25">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45147.04166666649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45147.04166666649</v>
      </c>
      <c r="BZ77" s="317">
        <f ca="1">OFFSET(TblImps[[#This Row],[Servertime]],-1,0)+1/24</f>
        <v>45147.04166666649</v>
      </c>
      <c r="CA77" s="57"/>
      <c r="CB77" s="315"/>
      <c r="CC77" s="315"/>
    </row>
    <row r="78" spans="1:84" x14ac:dyDescent="0.25">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45147.083333333154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45147.083333333154</v>
      </c>
      <c r="BZ78" s="317">
        <f ca="1">OFFSET(TblImps[[#This Row],[Servertime]],-1,0)+1/24</f>
        <v>45147.083333333154</v>
      </c>
      <c r="CA78" s="57"/>
      <c r="CB78" s="315"/>
      <c r="CC78" s="315"/>
      <c r="CF78" s="318"/>
    </row>
    <row r="79" spans="1:84" x14ac:dyDescent="0.25">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45147.124999999818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45147.124999999818</v>
      </c>
      <c r="BZ79" s="317">
        <f ca="1">OFFSET(TblImps[[#This Row],[Servertime]],-1,0)+1/24</f>
        <v>45147.124999999818</v>
      </c>
      <c r="CA79" s="57"/>
      <c r="CB79" s="315"/>
      <c r="CC79" s="315"/>
      <c r="CF79" s="319"/>
    </row>
    <row r="80" spans="1:84" x14ac:dyDescent="0.25">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45147.166666666482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45147.166666666482</v>
      </c>
      <c r="BZ80" s="317">
        <f ca="1">OFFSET(TblImps[[#This Row],[Servertime]],-1,0)+1/24</f>
        <v>45147.166666666482</v>
      </c>
      <c r="CA80" s="57"/>
      <c r="CB80" s="315"/>
      <c r="CC80" s="315"/>
      <c r="CF80" s="318"/>
    </row>
    <row r="81" spans="1:84" x14ac:dyDescent="0.25">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45147.208333333147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45147.208333333147</v>
      </c>
      <c r="BZ81" s="317">
        <f ca="1">OFFSET(TblImps[[#This Row],[Servertime]],-1,0)+1/24</f>
        <v>45147.208333333147</v>
      </c>
      <c r="CA81" s="57"/>
      <c r="CB81" s="315"/>
      <c r="CC81" s="315"/>
      <c r="CF81" s="318"/>
    </row>
    <row r="82" spans="1:84" x14ac:dyDescent="0.25">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45147.249999999811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45147.249999999811</v>
      </c>
      <c r="BZ82" s="317">
        <f ca="1">OFFSET(TblImps[[#This Row],[Servertime]],-1,0)+1/24</f>
        <v>45147.249999999811</v>
      </c>
      <c r="CA82" s="57"/>
      <c r="CB82" s="315"/>
      <c r="CC82" s="315"/>
    </row>
    <row r="83" spans="1:84" x14ac:dyDescent="0.25">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45147.291666666475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45147.291666666475</v>
      </c>
      <c r="BZ83" s="317">
        <f ca="1">OFFSET(TblImps[[#This Row],[Servertime]],-1,0)+1/24</f>
        <v>45147.291666666475</v>
      </c>
      <c r="CA83" s="57"/>
      <c r="CB83" s="315"/>
      <c r="CC83" s="315"/>
    </row>
    <row r="84" spans="1:84" x14ac:dyDescent="0.25">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45147.333333333139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45147.333333333139</v>
      </c>
      <c r="BZ84" s="317">
        <f ca="1">OFFSET(TblImps[[#This Row],[Servertime]],-1,0)+1/24</f>
        <v>45147.333333333139</v>
      </c>
      <c r="CA84" s="57"/>
      <c r="CB84" s="315"/>
      <c r="CC84" s="315"/>
    </row>
    <row r="85" spans="1:84" x14ac:dyDescent="0.25">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45147.374999999804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45147.374999999804</v>
      </c>
      <c r="BZ85" s="317">
        <f ca="1">OFFSET(TblImps[[#This Row],[Servertime]],-1,0)+1/24</f>
        <v>45147.374999999804</v>
      </c>
      <c r="CA85" s="57"/>
      <c r="CB85" s="315"/>
      <c r="CC85" s="315"/>
    </row>
    <row r="86" spans="1:84" x14ac:dyDescent="0.25">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45147.416666666468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45147.416666666468</v>
      </c>
      <c r="BZ86" s="317">
        <f ca="1">OFFSET(TblImps[[#This Row],[Servertime]],-1,0)+1/24</f>
        <v>45147.416666666468</v>
      </c>
      <c r="CA86" s="57"/>
      <c r="CB86" s="315"/>
      <c r="CC86" s="315"/>
    </row>
    <row r="87" spans="1:84" x14ac:dyDescent="0.25">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45147.458333333132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45147.458333333132</v>
      </c>
      <c r="BZ87" s="317">
        <f ca="1">OFFSET(TblImps[[#This Row],[Servertime]],-1,0)+1/24</f>
        <v>45147.458333333132</v>
      </c>
      <c r="CA87" s="57"/>
      <c r="CB87" s="315"/>
      <c r="CC87" s="315"/>
    </row>
    <row r="88" spans="1:84" x14ac:dyDescent="0.25">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45147.499999999796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45147.499999999796</v>
      </c>
      <c r="BZ88" s="317">
        <f ca="1">OFFSET(TblImps[[#This Row],[Servertime]],-1,0)+1/24</f>
        <v>45147.499999999796</v>
      </c>
      <c r="CA88" s="57"/>
      <c r="CB88" s="315"/>
      <c r="CC88" s="315"/>
    </row>
    <row r="89" spans="1:84" x14ac:dyDescent="0.25">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45147.541666666461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45147.541666666461</v>
      </c>
      <c r="BZ89" s="317">
        <f ca="1">OFFSET(TblImps[[#This Row],[Servertime]],-1,0)+1/24</f>
        <v>45147.541666666461</v>
      </c>
      <c r="CA89" s="57"/>
      <c r="CB89" s="315"/>
      <c r="CC89" s="315"/>
      <c r="CD89" s="162"/>
    </row>
    <row r="90" spans="1:84" x14ac:dyDescent="0.25">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45147.583333333125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45147.583333333125</v>
      </c>
      <c r="BZ90" s="317">
        <f ca="1">OFFSET(TblImps[[#This Row],[Servertime]],-1,0)+1/24</f>
        <v>45147.583333333125</v>
      </c>
      <c r="CA90" s="320"/>
      <c r="CB90" s="315"/>
      <c r="CC90" s="315"/>
      <c r="CF90" s="318"/>
    </row>
    <row r="91" spans="1:84" x14ac:dyDescent="0.25">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45147.624999999789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45147.624999999789</v>
      </c>
      <c r="BZ91" s="317">
        <f ca="1">OFFSET(TblImps[[#This Row],[Servertime]],-1,0)+1/24</f>
        <v>45147.624999999789</v>
      </c>
      <c r="CA91" s="57"/>
      <c r="CB91" s="315"/>
      <c r="CC91" s="315"/>
      <c r="CF91" s="319"/>
    </row>
    <row r="92" spans="1:84" x14ac:dyDescent="0.25">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45147.666666666453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45147.666666666453</v>
      </c>
      <c r="BZ92" s="317">
        <f ca="1">OFFSET(TblImps[[#This Row],[Servertime]],-1,0)+1/24</f>
        <v>45147.666666666453</v>
      </c>
      <c r="CA92" s="57"/>
      <c r="CB92" s="315"/>
      <c r="CC92" s="315"/>
      <c r="CF92" s="318"/>
    </row>
    <row r="93" spans="1:84" x14ac:dyDescent="0.25">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45147.708333333117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45147.708333333117</v>
      </c>
      <c r="BZ93" s="317">
        <f ca="1">OFFSET(TblImps[[#This Row],[Servertime]],-1,0)+1/24</f>
        <v>45147.708333333117</v>
      </c>
      <c r="CA93" s="57"/>
      <c r="CB93" s="315"/>
      <c r="CC93" s="315"/>
      <c r="CF93" s="318"/>
    </row>
    <row r="94" spans="1:84" x14ac:dyDescent="0.25">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45147.749999999782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45147.749999999782</v>
      </c>
      <c r="BZ94" s="317">
        <f ca="1">OFFSET(TblImps[[#This Row],[Servertime]],-1,0)+1/24</f>
        <v>45147.749999999782</v>
      </c>
      <c r="CA94" s="57"/>
      <c r="CB94" s="315"/>
      <c r="CC94" s="315"/>
    </row>
    <row r="95" spans="1:84" x14ac:dyDescent="0.25">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45147.791666666446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45147.791666666446</v>
      </c>
      <c r="BZ95" s="317">
        <f ca="1">OFFSET(TblImps[[#This Row],[Servertime]],-1,0)+1/24</f>
        <v>45147.791666666446</v>
      </c>
      <c r="CA95" s="57"/>
      <c r="CB95" s="315"/>
      <c r="CC95" s="315"/>
    </row>
    <row r="96" spans="1:84" x14ac:dyDescent="0.25">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45147.83333333311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45147.83333333311</v>
      </c>
      <c r="BZ96" s="317">
        <f ca="1">OFFSET(TblImps[[#This Row],[Servertime]],-1,0)+1/24</f>
        <v>45147.83333333311</v>
      </c>
      <c r="CA96" s="57"/>
      <c r="CB96" s="315"/>
      <c r="CC96" s="315"/>
    </row>
    <row r="97" spans="1:82" x14ac:dyDescent="0.25">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45147.874999999774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45147.874999999774</v>
      </c>
      <c r="BZ97" s="317">
        <f ca="1">OFFSET(TblImps[[#This Row],[Servertime]],-1,0)+1/24</f>
        <v>45147.874999999774</v>
      </c>
      <c r="CA97" s="57"/>
      <c r="CB97" s="315"/>
      <c r="CC97" s="315"/>
    </row>
    <row r="98" spans="1:82" x14ac:dyDescent="0.25">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45147.916666666439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45147.916666666439</v>
      </c>
      <c r="BZ98" s="317">
        <f ca="1">OFFSET(TblImps[[#This Row],[Servertime]],-1,0)+1/24</f>
        <v>45147.916666666439</v>
      </c>
      <c r="CA98" s="57"/>
      <c r="CB98" s="315"/>
      <c r="CC98" s="315"/>
    </row>
    <row r="99" spans="1:82" x14ac:dyDescent="0.25">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45147.958333333103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45147.958333333103</v>
      </c>
      <c r="BZ99" s="317">
        <f ca="1">OFFSET(TblImps[[#This Row],[Servertime]],-1,0)+1/24</f>
        <v>45147.958333333103</v>
      </c>
      <c r="CA99" s="57"/>
      <c r="CB99" s="315"/>
      <c r="CC99" s="315"/>
    </row>
    <row r="100" spans="1:82" x14ac:dyDescent="0.25">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45147.999999999767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45147.999999999767</v>
      </c>
      <c r="BZ100" s="317">
        <f ca="1">OFFSET(TblImps[[#This Row],[Servertime]],-1,0)+1/24</f>
        <v>45147.999999999767</v>
      </c>
      <c r="CA100" s="57"/>
      <c r="CB100" s="315"/>
      <c r="CC100" s="315"/>
    </row>
    <row r="101" spans="1:82" x14ac:dyDescent="0.25">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45148.041666666431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45148.041666666431</v>
      </c>
      <c r="BZ101" s="317">
        <f ca="1">OFFSET(TblImps[[#This Row],[Servertime]],-1,0)+1/24</f>
        <v>45148.041666666431</v>
      </c>
      <c r="CA101" s="57"/>
      <c r="CB101" s="315"/>
      <c r="CC101" s="315"/>
    </row>
    <row r="102" spans="1:82" x14ac:dyDescent="0.25">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45148.083333333096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45148.083333333096</v>
      </c>
      <c r="BZ102" s="317">
        <f ca="1">OFFSET(TblImps[[#This Row],[Servertime]],-1,0)+1/24</f>
        <v>45148.083333333096</v>
      </c>
      <c r="CA102" s="57"/>
      <c r="CB102" s="315"/>
      <c r="CC102" s="315"/>
      <c r="CD102" s="45" t="s">
        <v>4</v>
      </c>
    </row>
    <row r="103" spans="1:82" x14ac:dyDescent="0.25">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45148.12499999976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45148.12499999976</v>
      </c>
      <c r="BZ103" s="317">
        <f ca="1">OFFSET(TblImps[[#This Row],[Servertime]],-1,0)+1/24</f>
        <v>45148.12499999976</v>
      </c>
      <c r="CA103" s="57"/>
      <c r="CB103" s="315"/>
      <c r="CC103" s="315"/>
      <c r="CD103" s="45" t="s">
        <v>7</v>
      </c>
    </row>
    <row r="104" spans="1:82" x14ac:dyDescent="0.25">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45148.166666666424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45148.166666666424</v>
      </c>
      <c r="BZ104" s="317">
        <f ca="1">OFFSET(TblImps[[#This Row],[Servertime]],-1,0)+1/24</f>
        <v>45148.166666666424</v>
      </c>
      <c r="CA104" s="57"/>
      <c r="CB104" s="315"/>
      <c r="CC104" s="315"/>
      <c r="CD104" s="45" t="s">
        <v>3</v>
      </c>
    </row>
    <row r="105" spans="1:82" x14ac:dyDescent="0.25">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45148.208333333088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45148.208333333088</v>
      </c>
      <c r="BZ105" s="317">
        <f ca="1">OFFSET(TblImps[[#This Row],[Servertime]],-1,0)+1/24</f>
        <v>45148.208333333088</v>
      </c>
      <c r="CA105" s="57"/>
      <c r="CB105" s="315"/>
      <c r="CC105" s="315"/>
      <c r="CD105" s="45" t="s">
        <v>2</v>
      </c>
    </row>
    <row r="106" spans="1:82" x14ac:dyDescent="0.25">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45148.249999999753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45148.249999999753</v>
      </c>
      <c r="BZ106" s="317">
        <f ca="1">OFFSET(TblImps[[#This Row],[Servertime]],-1,0)+1/24</f>
        <v>45148.249999999753</v>
      </c>
      <c r="CA106" s="57"/>
      <c r="CB106" s="315"/>
      <c r="CC106" s="315"/>
    </row>
    <row r="107" spans="1:82" x14ac:dyDescent="0.25">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45148.291666666417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45148.291666666417</v>
      </c>
      <c r="BZ107" s="317">
        <f ca="1">OFFSET(TblImps[[#This Row],[Servertime]],-1,0)+1/24</f>
        <v>45148.291666666417</v>
      </c>
      <c r="CA107" s="57"/>
      <c r="CB107" s="315"/>
      <c r="CC107" s="315"/>
      <c r="CD107" s="45" t="s">
        <v>210</v>
      </c>
    </row>
    <row r="108" spans="1:82" x14ac:dyDescent="0.25">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45148.333333333081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45148.333333333081</v>
      </c>
      <c r="BZ108" s="317">
        <f ca="1">OFFSET(TblImps[[#This Row],[Servertime]],-1,0)+1/24</f>
        <v>45148.333333333081</v>
      </c>
      <c r="CA108" s="57"/>
      <c r="CB108" s="315"/>
      <c r="CC108" s="315"/>
      <c r="CD108" s="45" t="s">
        <v>212</v>
      </c>
    </row>
    <row r="109" spans="1:82" x14ac:dyDescent="0.25">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45148.374999999745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45148.374999999745</v>
      </c>
      <c r="BZ109" s="317">
        <f ca="1">OFFSET(TblImps[[#This Row],[Servertime]],-1,0)+1/24</f>
        <v>45148.374999999745</v>
      </c>
      <c r="CA109" s="57"/>
      <c r="CB109" s="315"/>
      <c r="CC109" s="315"/>
      <c r="CD109" s="45" t="s">
        <v>213</v>
      </c>
    </row>
    <row r="110" spans="1:82" x14ac:dyDescent="0.25">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45148.41666666641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45148.41666666641</v>
      </c>
      <c r="BZ110" s="317">
        <f ca="1">OFFSET(TblImps[[#This Row],[Servertime]],-1,0)+1/24</f>
        <v>45148.41666666641</v>
      </c>
      <c r="CA110" s="57"/>
      <c r="CB110" s="315"/>
      <c r="CC110" s="315"/>
      <c r="CD110" s="45" t="s">
        <v>214</v>
      </c>
    </row>
    <row r="111" spans="1:82" x14ac:dyDescent="0.25">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45148.458333333074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45148.458333333074</v>
      </c>
      <c r="BZ111" s="317">
        <f ca="1">OFFSET(TblImps[[#This Row],[Servertime]],-1,0)+1/24</f>
        <v>45148.458333333074</v>
      </c>
      <c r="CA111" s="57"/>
      <c r="CB111" s="315"/>
      <c r="CC111" s="315"/>
      <c r="CD111" s="45" t="s">
        <v>215</v>
      </c>
    </row>
    <row r="112" spans="1:82" x14ac:dyDescent="0.25">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45148.499999999738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45148.499999999738</v>
      </c>
      <c r="BZ112" s="317">
        <f ca="1">OFFSET(TblImps[[#This Row],[Servertime]],-1,0)+1/24</f>
        <v>45148.499999999738</v>
      </c>
      <c r="CA112" s="57"/>
      <c r="CB112" s="315"/>
      <c r="CC112" s="315"/>
      <c r="CD112" s="45" t="s">
        <v>216</v>
      </c>
    </row>
    <row r="113" spans="1:81" x14ac:dyDescent="0.25">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45148.541666666402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45148.541666666402</v>
      </c>
      <c r="BZ113" s="317">
        <f ca="1">OFFSET(TblImps[[#This Row],[Servertime]],-1,0)+1/24</f>
        <v>45148.541666666402</v>
      </c>
      <c r="CA113" s="57"/>
      <c r="CB113" s="315"/>
      <c r="CC113" s="315"/>
    </row>
    <row r="114" spans="1:81" x14ac:dyDescent="0.25">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45148.583333333067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45148.583333333067</v>
      </c>
      <c r="BZ114" s="317">
        <f ca="1">OFFSET(TblImps[[#This Row],[Servertime]],-1,0)+1/24</f>
        <v>45148.583333333067</v>
      </c>
      <c r="CA114" s="320"/>
      <c r="CB114" s="315"/>
      <c r="CC114" s="315"/>
    </row>
    <row r="115" spans="1:81" x14ac:dyDescent="0.25">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45148.624999999731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45148.624999999731</v>
      </c>
      <c r="BZ115" s="317">
        <f ca="1">OFFSET(TblImps[[#This Row],[Servertime]],-1,0)+1/24</f>
        <v>45148.624999999731</v>
      </c>
      <c r="CA115" s="57"/>
      <c r="CB115" s="315"/>
      <c r="CC115" s="315"/>
    </row>
    <row r="116" spans="1:81" x14ac:dyDescent="0.25">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45148.666666666395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45148.666666666395</v>
      </c>
      <c r="BZ116" s="317">
        <f ca="1">OFFSET(TblImps[[#This Row],[Servertime]],-1,0)+1/24</f>
        <v>45148.666666666395</v>
      </c>
      <c r="CA116" s="57"/>
      <c r="CB116" s="315"/>
      <c r="CC116" s="315"/>
    </row>
    <row r="117" spans="1:81" x14ac:dyDescent="0.25">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45148.708333333059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45148.708333333059</v>
      </c>
      <c r="BZ117" s="317">
        <f ca="1">OFFSET(TblImps[[#This Row],[Servertime]],-1,0)+1/24</f>
        <v>45148.708333333059</v>
      </c>
      <c r="CA117" s="57"/>
      <c r="CB117" s="315"/>
      <c r="CC117" s="315"/>
    </row>
    <row r="118" spans="1:81" x14ac:dyDescent="0.25">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45148.749999999724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45148.749999999724</v>
      </c>
      <c r="BZ118" s="317">
        <f ca="1">OFFSET(TblImps[[#This Row],[Servertime]],-1,0)+1/24</f>
        <v>45148.749999999724</v>
      </c>
      <c r="CA118" s="57"/>
      <c r="CB118" s="315"/>
      <c r="CC118" s="315"/>
    </row>
    <row r="119" spans="1:81" x14ac:dyDescent="0.25">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45148.791666666388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45148.791666666388</v>
      </c>
      <c r="BZ119" s="317">
        <f ca="1">OFFSET(TblImps[[#This Row],[Servertime]],-1,0)+1/24</f>
        <v>45148.791666666388</v>
      </c>
      <c r="CA119" s="57"/>
      <c r="CB119" s="315"/>
      <c r="CC119" s="315"/>
    </row>
    <row r="120" spans="1:81" x14ac:dyDescent="0.25">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45148.833333333052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45148.833333333052</v>
      </c>
      <c r="BZ120" s="317">
        <f ca="1">OFFSET(TblImps[[#This Row],[Servertime]],-1,0)+1/24</f>
        <v>45148.833333333052</v>
      </c>
      <c r="CA120" s="57"/>
      <c r="CB120" s="315"/>
      <c r="CC120" s="315"/>
    </row>
    <row r="121" spans="1:81" x14ac:dyDescent="0.25">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45148.874999999716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45148.874999999716</v>
      </c>
      <c r="BZ121" s="317">
        <f ca="1">OFFSET(TblImps[[#This Row],[Servertime]],-1,0)+1/24</f>
        <v>45148.874999999716</v>
      </c>
      <c r="CA121" s="57"/>
      <c r="CB121" s="315"/>
      <c r="CC121" s="315"/>
    </row>
    <row r="122" spans="1:81" x14ac:dyDescent="0.25">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45148.91666666638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45148.91666666638</v>
      </c>
      <c r="BZ122" s="317">
        <f ca="1">OFFSET(TblImps[[#This Row],[Servertime]],-1,0)+1/24</f>
        <v>45148.91666666638</v>
      </c>
      <c r="CA122" s="57"/>
      <c r="CB122" s="315"/>
      <c r="CC122" s="315"/>
    </row>
    <row r="123" spans="1:81" x14ac:dyDescent="0.25">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45148.958333333045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45148.958333333045</v>
      </c>
      <c r="BZ123" s="317">
        <f ca="1">OFFSET(TblImps[[#This Row],[Servertime]],-1,0)+1/24</f>
        <v>45148.958333333045</v>
      </c>
      <c r="CA123" s="57"/>
      <c r="CB123" s="315"/>
      <c r="CC123" s="315"/>
    </row>
    <row r="124" spans="1:81" x14ac:dyDescent="0.25">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45148.999999999709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45148.999999999709</v>
      </c>
      <c r="BZ124" s="317">
        <f ca="1">OFFSET(TblImps[[#This Row],[Servertime]],-1,0)+1/24</f>
        <v>45148.999999999709</v>
      </c>
      <c r="CA124" s="57"/>
      <c r="CB124" s="315"/>
      <c r="CC124" s="315"/>
    </row>
    <row r="125" spans="1:81" x14ac:dyDescent="0.25">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45149.041666666373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45149.041666666373</v>
      </c>
      <c r="BZ125" s="317">
        <f ca="1">OFFSET(TblImps[[#This Row],[Servertime]],-1,0)+1/24</f>
        <v>45149.041666666373</v>
      </c>
      <c r="CA125" s="57"/>
      <c r="CB125" s="315"/>
      <c r="CC125" s="315"/>
    </row>
    <row r="126" spans="1:81" x14ac:dyDescent="0.25">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45149.083333333037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45149.083333333037</v>
      </c>
      <c r="BZ126" s="317">
        <f ca="1">OFFSET(TblImps[[#This Row],[Servertime]],-1,0)+1/24</f>
        <v>45149.083333333037</v>
      </c>
      <c r="CA126" s="57"/>
      <c r="CB126" s="315"/>
      <c r="CC126" s="315"/>
    </row>
    <row r="127" spans="1:81" x14ac:dyDescent="0.25">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45149.124999999702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45149.124999999702</v>
      </c>
      <c r="BZ127" s="317">
        <f ca="1">OFFSET(TblImps[[#This Row],[Servertime]],-1,0)+1/24</f>
        <v>45149.124999999702</v>
      </c>
      <c r="CA127" s="57"/>
      <c r="CB127" s="315"/>
      <c r="CC127" s="315"/>
    </row>
    <row r="128" spans="1:81" x14ac:dyDescent="0.25">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45149.166666666366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45149.166666666366</v>
      </c>
      <c r="BZ128" s="317">
        <f ca="1">OFFSET(TblImps[[#This Row],[Servertime]],-1,0)+1/24</f>
        <v>45149.166666666366</v>
      </c>
      <c r="CA128" s="57"/>
      <c r="CB128" s="315"/>
      <c r="CC128" s="315"/>
    </row>
    <row r="129" spans="1:81" x14ac:dyDescent="0.25">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45149.20833333303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45149.20833333303</v>
      </c>
      <c r="BZ129" s="317">
        <f ca="1">OFFSET(TblImps[[#This Row],[Servertime]],-1,0)+1/24</f>
        <v>45149.20833333303</v>
      </c>
      <c r="CA129" s="57"/>
      <c r="CB129" s="315"/>
      <c r="CC129" s="315"/>
    </row>
    <row r="130" spans="1:81" x14ac:dyDescent="0.25">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45149.249999999694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45149.249999999694</v>
      </c>
      <c r="BZ130" s="317">
        <f ca="1">OFFSET(TblImps[[#This Row],[Servertime]],-1,0)+1/24</f>
        <v>45149.249999999694</v>
      </c>
      <c r="CA130" s="57"/>
      <c r="CB130" s="315"/>
      <c r="CC130" s="315"/>
    </row>
    <row r="131" spans="1:81" x14ac:dyDescent="0.25">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45149.291666666359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45149.291666666359</v>
      </c>
      <c r="BZ131" s="317">
        <f ca="1">OFFSET(TblImps[[#This Row],[Servertime]],-1,0)+1/24</f>
        <v>45149.291666666359</v>
      </c>
      <c r="CA131" s="57"/>
      <c r="CB131" s="315"/>
      <c r="CC131" s="315"/>
    </row>
    <row r="132" spans="1:81" x14ac:dyDescent="0.25">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45149.333333333023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45149.333333333023</v>
      </c>
      <c r="BZ132" s="317">
        <f ca="1">OFFSET(TblImps[[#This Row],[Servertime]],-1,0)+1/24</f>
        <v>45149.333333333023</v>
      </c>
      <c r="CA132" s="57"/>
      <c r="CB132" s="315"/>
      <c r="CC132" s="315"/>
    </row>
    <row r="133" spans="1:81" x14ac:dyDescent="0.25">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45149.374999999687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45149.374999999687</v>
      </c>
      <c r="BZ133" s="317">
        <f ca="1">OFFSET(TblImps[[#This Row],[Servertime]],-1,0)+1/24</f>
        <v>45149.374999999687</v>
      </c>
      <c r="CA133" s="57"/>
      <c r="CB133" s="315"/>
      <c r="CC133" s="315"/>
    </row>
    <row r="134" spans="1:81" x14ac:dyDescent="0.25">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45149.416666666351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45149.416666666351</v>
      </c>
      <c r="BZ134" s="317">
        <f ca="1">OFFSET(TblImps[[#This Row],[Servertime]],-1,0)+1/24</f>
        <v>45149.416666666351</v>
      </c>
      <c r="CA134" s="57"/>
      <c r="CB134" s="315"/>
      <c r="CC134" s="315"/>
    </row>
    <row r="135" spans="1:81" x14ac:dyDescent="0.25">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45149.458333333016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45149.458333333016</v>
      </c>
      <c r="BZ135" s="317">
        <f ca="1">OFFSET(TblImps[[#This Row],[Servertime]],-1,0)+1/24</f>
        <v>45149.458333333016</v>
      </c>
      <c r="CA135" s="57"/>
      <c r="CB135" s="315"/>
      <c r="CC135" s="315"/>
    </row>
    <row r="136" spans="1:81" x14ac:dyDescent="0.25">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45149.49999999968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45149.49999999968</v>
      </c>
      <c r="BZ136" s="317">
        <f ca="1">OFFSET(TblImps[[#This Row],[Servertime]],-1,0)+1/24</f>
        <v>45149.49999999968</v>
      </c>
      <c r="CA136" s="57"/>
      <c r="CB136" s="315"/>
      <c r="CC136" s="315"/>
    </row>
    <row r="1269" spans="2:23" x14ac:dyDescent="0.25">
      <c r="B1269" s="496" t="s">
        <v>317</v>
      </c>
      <c r="C1269" s="449"/>
      <c r="W1269" s="137"/>
    </row>
    <row r="1270" spans="2:23" x14ac:dyDescent="0.25">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3.2" x14ac:dyDescent="0.25"/>
  <cols>
    <col min="1" max="17" width="10.88671875" customWidth="1"/>
    <col min="18" max="18" width="10.109375" customWidth="1"/>
  </cols>
  <sheetData>
    <row r="16" spans="15:16" x14ac:dyDescent="0.25">
      <c r="O16" s="5" t="s">
        <v>474</v>
      </c>
      <c r="P16" s="39"/>
    </row>
    <row r="27" spans="8:9" ht="12.75" customHeight="1" x14ac:dyDescent="0.25"/>
    <row r="28" spans="8:9" x14ac:dyDescent="0.25">
      <c r="H28" s="28" t="s">
        <v>474</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22860</xdr:rowOff>
              </from>
              <to>
                <xdr:col>5</xdr:col>
                <xdr:colOff>769620</xdr:colOff>
                <xdr:row>56</xdr:row>
                <xdr:rowOff>175260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556260</xdr:colOff>
                <xdr:row>2</xdr:row>
                <xdr:rowOff>7620</xdr:rowOff>
              </from>
              <to>
                <xdr:col>16</xdr:col>
                <xdr:colOff>137160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556260</xdr:colOff>
                <xdr:row>5</xdr:row>
                <xdr:rowOff>7620</xdr:rowOff>
              </from>
              <to>
                <xdr:col>16</xdr:col>
                <xdr:colOff>137160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556260</xdr:colOff>
                <xdr:row>8</xdr:row>
                <xdr:rowOff>99060</xdr:rowOff>
              </from>
              <to>
                <xdr:col>16</xdr:col>
                <xdr:colOff>137160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541020</xdr:colOff>
                <xdr:row>11</xdr:row>
                <xdr:rowOff>114300</xdr:rowOff>
              </from>
              <to>
                <xdr:col>16</xdr:col>
                <xdr:colOff>137160</xdr:colOff>
                <xdr:row>13</xdr:row>
                <xdr:rowOff>99060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769620</xdr:colOff>
                <xdr:row>29</xdr:row>
                <xdr:rowOff>45720</xdr:rowOff>
              </from>
              <to>
                <xdr:col>9</xdr:col>
                <xdr:colOff>137160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769620</xdr:colOff>
                <xdr:row>32</xdr:row>
                <xdr:rowOff>99060</xdr:rowOff>
              </from>
              <to>
                <xdr:col>9</xdr:col>
                <xdr:colOff>137160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769620</xdr:colOff>
                <xdr:row>35</xdr:row>
                <xdr:rowOff>137160</xdr:rowOff>
              </from>
              <to>
                <xdr:col>9</xdr:col>
                <xdr:colOff>137160</xdr:colOff>
                <xdr:row>37</xdr:row>
                <xdr:rowOff>137160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502920</xdr:colOff>
                <xdr:row>16</xdr:row>
                <xdr:rowOff>121920</xdr:rowOff>
              </from>
              <to>
                <xdr:col>16</xdr:col>
                <xdr:colOff>99060</xdr:colOff>
                <xdr:row>18</xdr:row>
                <xdr:rowOff>106680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09375" defaultRowHeight="14.4" x14ac:dyDescent="0.3"/>
  <cols>
    <col min="1" max="1" width="3.33203125" style="40" customWidth="1"/>
    <col min="2" max="2" width="25.33203125" style="40" customWidth="1"/>
    <col min="3" max="3" width="8.5546875" style="40" customWidth="1"/>
    <col min="4" max="5" width="11.109375" style="40" customWidth="1"/>
    <col min="6" max="6" width="5.33203125" style="40" customWidth="1"/>
    <col min="7" max="16384" width="9.109375" style="40"/>
  </cols>
  <sheetData>
    <row r="2" spans="2:5" s="41" customFormat="1" ht="27" customHeight="1" x14ac:dyDescent="0.3">
      <c r="B2" s="41" t="s">
        <v>258</v>
      </c>
      <c r="C2" s="41" t="s">
        <v>1010</v>
      </c>
      <c r="D2" s="41" t="s">
        <v>941</v>
      </c>
      <c r="E2" s="41" t="s">
        <v>1012</v>
      </c>
    </row>
    <row r="3" spans="2:5" ht="15.6" x14ac:dyDescent="0.3">
      <c r="B3" s="40" t="s">
        <v>989</v>
      </c>
      <c r="C3" s="42" t="s">
        <v>72</v>
      </c>
      <c r="D3" s="40">
        <f>_xlfn.IFNA(INDEX(TblConstr[],MATCH(Log!$I$28,TblConstr[Hour],0),MATCH(TblStats[[#This Row],[Abbr]],TblConstr[#Headers],0)),0)</f>
        <v>0</v>
      </c>
      <c r="E3" s="43" t="e">
        <f>TblStats[[#This Row],[Number]]/INDEX(TblConstr[[Hour]:[Land]],MATCH(Log!$I$28,TblConstr[Hour],0),6)</f>
        <v>#N/A</v>
      </c>
    </row>
    <row r="4" spans="2:5" ht="15.6" x14ac:dyDescent="0.3">
      <c r="B4" s="40" t="s">
        <v>990</v>
      </c>
      <c r="C4" s="42" t="s">
        <v>71</v>
      </c>
      <c r="D4" s="40">
        <f>_xlfn.IFNA(INDEX(TblConstr[],MATCH(Log!$I$28,TblConstr[Hour],0),MATCH(TblStats[[#This Row],[Abbr]],TblConstr[#Headers],0)),0)</f>
        <v>0</v>
      </c>
      <c r="E4" s="43" t="e">
        <f>TblStats[[#This Row],[Number]]/INDEX(TblConstr[[Hour]:[Land]],MATCH(Log!$I$28,TblConstr[Hour],0),6)</f>
        <v>#N/A</v>
      </c>
    </row>
    <row r="5" spans="2:5" ht="15.6" x14ac:dyDescent="0.3">
      <c r="B5" s="40" t="s">
        <v>992</v>
      </c>
      <c r="C5" s="42" t="s">
        <v>70</v>
      </c>
      <c r="D5" s="40">
        <f>_xlfn.IFNA(INDEX(TblConstr[],MATCH(Log!$I$28,TblConstr[Hour],0),MATCH(TblStats[[#This Row],[Abbr]],TblConstr[#Headers],0)),0)</f>
        <v>0</v>
      </c>
      <c r="E5" s="43" t="e">
        <f>TblStats[[#This Row],[Number]]/INDEX(TblConstr[[Hour]:[Land]],MATCH(Log!$I$28,TblConstr[Hour],0),6)</f>
        <v>#N/A</v>
      </c>
    </row>
    <row r="6" spans="2:5" ht="15.6" x14ac:dyDescent="0.3">
      <c r="B6" s="40" t="s">
        <v>991</v>
      </c>
      <c r="C6" s="42" t="s">
        <v>69</v>
      </c>
      <c r="D6" s="40">
        <f>_xlfn.IFNA(INDEX(TblConstr[],MATCH(Log!$I$28,TblConstr[Hour],0),MATCH(TblStats[[#This Row],[Abbr]],TblConstr[#Headers],0)),0)</f>
        <v>0</v>
      </c>
      <c r="E6" s="43" t="e">
        <f>TblStats[[#This Row],[Number]]/INDEX(TblConstr[[Hour]:[Land]],MATCH(Log!$I$28,TblConstr[Hour],0),6)</f>
        <v>#N/A</v>
      </c>
    </row>
    <row r="7" spans="2:5" ht="15.6" x14ac:dyDescent="0.3">
      <c r="B7" s="40" t="s">
        <v>993</v>
      </c>
      <c r="C7" s="42" t="s">
        <v>68</v>
      </c>
      <c r="D7" s="40">
        <f>_xlfn.IFNA(INDEX(TblConstr[],MATCH(Log!$I$28,TblConstr[Hour],0),MATCH(TblStats[[#This Row],[Abbr]],TblConstr[#Headers],0)),0)</f>
        <v>0</v>
      </c>
      <c r="E7" s="43" t="e">
        <f>TblStats[[#This Row],[Number]]/INDEX(TblConstr[[Hour]:[Land]],MATCH(Log!$I$28,TblConstr[Hour],0),6)</f>
        <v>#N/A</v>
      </c>
    </row>
    <row r="8" spans="2:5" ht="15.6" x14ac:dyDescent="0.3">
      <c r="B8" s="40" t="s">
        <v>994</v>
      </c>
      <c r="C8" s="42" t="s">
        <v>63</v>
      </c>
      <c r="D8" s="40">
        <f>_xlfn.IFNA(INDEX(TblConstr[],MATCH(Log!$I$28,TblConstr[Hour],0),MATCH(TblStats[[#This Row],[Abbr]],TblConstr[#Headers],0)),0)</f>
        <v>0</v>
      </c>
      <c r="E8" s="43" t="e">
        <f>TblStats[[#This Row],[Number]]/INDEX(TblConstr[[Hour]:[Land]],MATCH(Log!$I$28,TblConstr[Hour],0),6)</f>
        <v>#N/A</v>
      </c>
    </row>
    <row r="9" spans="2:5" ht="15.6" x14ac:dyDescent="0.3">
      <c r="B9" s="40" t="s">
        <v>995</v>
      </c>
      <c r="C9" s="42" t="s">
        <v>349</v>
      </c>
      <c r="D9" s="40">
        <f>_xlfn.IFNA(INDEX(TblConstr[],MATCH(Log!$I$28,TblConstr[Hour],0),MATCH(TblStats[[#This Row],[Abbr]],TblConstr[#Headers],0)),0)</f>
        <v>0</v>
      </c>
      <c r="E9" s="43" t="e">
        <f>TblStats[[#This Row],[Number]]/INDEX(TblConstr[[Hour]:[Land]],MATCH(Log!$I$28,TblConstr[Hour],0),6)</f>
        <v>#N/A</v>
      </c>
    </row>
    <row r="10" spans="2:5" ht="15.6" x14ac:dyDescent="0.3">
      <c r="B10" s="40" t="s">
        <v>996</v>
      </c>
      <c r="C10" s="42" t="s">
        <v>64</v>
      </c>
      <c r="D10" s="40">
        <f>_xlfn.IFNA(INDEX(TblConstr[],MATCH(Log!$I$28,TblConstr[Hour],0),MATCH(TblStats[[#This Row],[Abbr]],TblConstr[#Headers],0)),0)</f>
        <v>0</v>
      </c>
      <c r="E10" s="43" t="e">
        <f>TblStats[[#This Row],[Number]]/INDEX(TblConstr[[Hour]:[Land]],MATCH(Log!$I$28,TblConstr[Hour],0),6)</f>
        <v>#N/A</v>
      </c>
    </row>
    <row r="11" spans="2:5" ht="15.6" x14ac:dyDescent="0.3">
      <c r="B11" s="40" t="s">
        <v>997</v>
      </c>
      <c r="C11" s="42" t="s">
        <v>65</v>
      </c>
      <c r="D11" s="40">
        <f>_xlfn.IFNA(INDEX(TblConstr[],MATCH(Log!$I$28,TblConstr[Hour],0),MATCH(TblStats[[#This Row],[Abbr]],TblConstr[#Headers],0)),0)</f>
        <v>0</v>
      </c>
      <c r="E11" s="43" t="e">
        <f>TblStats[[#This Row],[Number]]/INDEX(TblConstr[[Hour]:[Land]],MATCH(Log!$I$28,TblConstr[Hour],0),6)</f>
        <v>#N/A</v>
      </c>
    </row>
    <row r="12" spans="2:5" ht="15.6" x14ac:dyDescent="0.3">
      <c r="B12" s="40" t="s">
        <v>998</v>
      </c>
      <c r="C12" s="42" t="s">
        <v>66</v>
      </c>
      <c r="D12" s="40">
        <f>_xlfn.IFNA(INDEX(TblConstr[],MATCH(Log!$I$28,TblConstr[Hour],0),MATCH(TblStats[[#This Row],[Abbr]],TblConstr[#Headers],0)),0)</f>
        <v>0</v>
      </c>
      <c r="E12" s="43" t="e">
        <f>TblStats[[#This Row],[Number]]/INDEX(TblConstr[[Hour]:[Land]],MATCH(Log!$I$28,TblConstr[Hour],0),6)</f>
        <v>#N/A</v>
      </c>
    </row>
    <row r="13" spans="2:5" ht="15.6" x14ac:dyDescent="0.3">
      <c r="B13" s="40" t="s">
        <v>999</v>
      </c>
      <c r="C13" s="42" t="s">
        <v>67</v>
      </c>
      <c r="D13" s="40">
        <f>_xlfn.IFNA(INDEX(TblConstr[],MATCH(Log!$I$28,TblConstr[Hour],0),MATCH(TblStats[[#This Row],[Abbr]],TblConstr[#Headers],0)),0)</f>
        <v>0</v>
      </c>
      <c r="E13" s="43" t="e">
        <f>TblStats[[#This Row],[Number]]/INDEX(TblConstr[[Hour]:[Land]],MATCH(Log!$I$28,TblConstr[Hour],0),6)</f>
        <v>#N/A</v>
      </c>
    </row>
    <row r="14" spans="2:5" ht="15.6" x14ac:dyDescent="0.3">
      <c r="B14" s="40" t="s">
        <v>1000</v>
      </c>
      <c r="C14" s="42" t="s">
        <v>351</v>
      </c>
      <c r="D14" s="40">
        <f>_xlfn.IFNA(INDEX(TblConstr[],MATCH(Log!$I$28,TblConstr[Hour],0),MATCH(TblStats[[#This Row],[Abbr]],TblConstr[#Headers],0)),0)</f>
        <v>0</v>
      </c>
      <c r="E14" s="43" t="e">
        <f>TblStats[[#This Row],[Number]]/INDEX(TblConstr[[Hour]:[Land]],MATCH(Log!$I$28,TblConstr[Hour],0),6)</f>
        <v>#N/A</v>
      </c>
    </row>
    <row r="15" spans="2:5" ht="15.6" x14ac:dyDescent="0.3">
      <c r="B15" s="40" t="s">
        <v>1001</v>
      </c>
      <c r="C15" s="42" t="s">
        <v>354</v>
      </c>
      <c r="D15" s="40">
        <f>_xlfn.IFNA(INDEX(TblConstr[],MATCH(Log!$I$28,TblConstr[Hour],0),MATCH(TblStats[[#This Row],[Abbr]],TblConstr[#Headers],0)),0)</f>
        <v>0</v>
      </c>
      <c r="E15" s="43" t="e">
        <f>TblStats[[#This Row],[Number]]/INDEX(TblConstr[[Hour]:[Land]],MATCH(Log!$I$28,TblConstr[Hour],0),6)</f>
        <v>#N/A</v>
      </c>
    </row>
    <row r="16" spans="2:5" ht="15.6" x14ac:dyDescent="0.3">
      <c r="B16" s="40" t="s">
        <v>1002</v>
      </c>
      <c r="C16" s="42" t="s">
        <v>74</v>
      </c>
      <c r="D16" s="40">
        <f>_xlfn.IFNA(INDEX(TblConstr[],MATCH(Log!$I$28,TblConstr[Hour],0),MATCH(TblStats[[#This Row],[Abbr]],TblConstr[#Headers],0)),0)</f>
        <v>0</v>
      </c>
      <c r="E16" s="43" t="e">
        <f>TblStats[[#This Row],[Number]]/INDEX(TblConstr[[Hour]:[Land]],MATCH(Log!$I$28,TblConstr[Hour],0),6)</f>
        <v>#N/A</v>
      </c>
    </row>
    <row r="17" spans="2:12" ht="15.6" x14ac:dyDescent="0.3">
      <c r="B17" s="40" t="s">
        <v>1003</v>
      </c>
      <c r="C17" s="42" t="s">
        <v>352</v>
      </c>
      <c r="D17" s="40">
        <f>_xlfn.IFNA(INDEX(TblConstr[],MATCH(Log!$I$28,TblConstr[Hour],0),MATCH(TblStats[[#This Row],[Abbr]],TblConstr[#Headers],0)),0)</f>
        <v>0</v>
      </c>
      <c r="E17" s="43" t="e">
        <f>TblStats[[#This Row],[Number]]/INDEX(TblConstr[[Hour]:[Land]],MATCH(Log!$I$28,TblConstr[Hour],0),6)</f>
        <v>#N/A</v>
      </c>
    </row>
    <row r="18" spans="2:12" ht="15.6" x14ac:dyDescent="0.3">
      <c r="B18" s="40" t="s">
        <v>1004</v>
      </c>
      <c r="C18" s="42" t="s">
        <v>298</v>
      </c>
      <c r="D18" s="40">
        <f>_xlfn.IFNA(INDEX(TblConstr[],MATCH(Log!$I$28,TblConstr[Hour],0),MATCH(TblStats[[#This Row],[Abbr]],TblConstr[#Headers],0)),0)</f>
        <v>0</v>
      </c>
      <c r="E18" s="43" t="e">
        <f>TblStats[[#This Row],[Number]]/INDEX(TblConstr[[Hour]:[Land]],MATCH(Log!$I$28,TblConstr[Hour],0),6)</f>
        <v>#N/A</v>
      </c>
    </row>
    <row r="19" spans="2:12" ht="15.6" x14ac:dyDescent="0.3">
      <c r="B19" s="40" t="s">
        <v>1005</v>
      </c>
      <c r="C19" s="42" t="s">
        <v>75</v>
      </c>
      <c r="D19" s="40">
        <f>_xlfn.IFNA(INDEX(TblConstr[],MATCH(Log!$I$28,TblConstr[Hour],0),MATCH(TblStats[[#This Row],[Abbr]],TblConstr[#Headers],0)),0)</f>
        <v>0</v>
      </c>
      <c r="E19" s="43" t="e">
        <f>TblStats[[#This Row],[Number]]/INDEX(TblConstr[[Hour]:[Land]],MATCH(Log!$I$28,TblConstr[Hour],0),6)</f>
        <v>#N/A</v>
      </c>
    </row>
    <row r="20" spans="2:12" ht="15.6" x14ac:dyDescent="0.3">
      <c r="B20" s="40" t="s">
        <v>1006</v>
      </c>
      <c r="C20" s="42" t="s">
        <v>372</v>
      </c>
      <c r="D20" s="40">
        <f>_xlfn.IFNA(INDEX(TblConstr[],MATCH(Log!$I$28,TblConstr[Hour],0),MATCH(TblStats[[#This Row],[Abbr]],TblConstr[#Headers],0)),0)</f>
        <v>0</v>
      </c>
      <c r="E20" s="43" t="e">
        <f>TblStats[[#This Row],[Number]]/INDEX(TblConstr[[Hour]:[Land]],MATCH(Log!$I$28,TblConstr[Hour],0),6)</f>
        <v>#N/A</v>
      </c>
    </row>
    <row r="21" spans="2:12" ht="15.6" x14ac:dyDescent="0.3">
      <c r="B21" s="40" t="s">
        <v>1007</v>
      </c>
      <c r="C21" s="42" t="s">
        <v>76</v>
      </c>
      <c r="D21" s="40">
        <f>_xlfn.IFNA(INDEX(TblConstr[],MATCH(Log!$I$28,TblConstr[Hour],0),MATCH(TblStats[[#This Row],[Abbr]],TblConstr[#Headers],0)),0)</f>
        <v>0</v>
      </c>
      <c r="E21" s="43" t="e">
        <f>TblStats[[#This Row],[Number]]/INDEX(TblConstr[[Hour]:[Land]],MATCH(Log!$I$28,TblConstr[Hour],0),6)</f>
        <v>#N/A</v>
      </c>
    </row>
    <row r="22" spans="2:12" x14ac:dyDescent="0.3">
      <c r="B22" s="40" t="s">
        <v>1008</v>
      </c>
      <c r="C22" s="40" t="s">
        <v>54</v>
      </c>
      <c r="D22" s="40">
        <f>_xlfn.IFNA(INDEX(TblConstr[],MATCH(Log!$I$28,TblConstr[Hour],0),MATCH(TblStats[[#This Row],[Abbr]],TblConstr[#Headers],0)),0)</f>
        <v>0</v>
      </c>
      <c r="E22" s="43" t="e">
        <f>TblStats[[#This Row],[Number]]/INDEX(TblConstr[[Hour]:[Land]],MATCH(Log!$I$28,TblConstr[Hour],0),6)</f>
        <v>#N/A</v>
      </c>
    </row>
    <row r="23" spans="2:12" x14ac:dyDescent="0.3">
      <c r="B23" s="40" t="s">
        <v>1009</v>
      </c>
      <c r="C23" s="40" t="s">
        <v>1011</v>
      </c>
      <c r="D23" s="40">
        <f>_xlfn.IFNA(INDEX(TblConstr[],MATCH(Log!$I$28,TblConstr[Hour],0),MATCH(TblStats[[#This Row],[Abbr]],TblConstr[#Headers],0)),0)</f>
        <v>0</v>
      </c>
      <c r="E23" s="43" t="e">
        <f>TblStats[[#This Row],[Number]]/INDEX(TblConstr[[Hour]:[Land]],MATCH(Log!$I$28,TblConstr[Hour],0),6)</f>
        <v>#N/A</v>
      </c>
    </row>
    <row r="24" spans="2:12" x14ac:dyDescent="0.3">
      <c r="E24" s="43"/>
    </row>
    <row r="25" spans="2:12" x14ac:dyDescent="0.3">
      <c r="E25" s="43"/>
    </row>
    <row r="26" spans="2:12" x14ac:dyDescent="0.3">
      <c r="E26" s="43"/>
    </row>
    <row r="27" spans="2:12" x14ac:dyDescent="0.3">
      <c r="E27" s="43"/>
    </row>
    <row r="28" spans="2:12" x14ac:dyDescent="0.3">
      <c r="E28" s="43"/>
      <c r="L28" s="40" t="s">
        <v>988</v>
      </c>
    </row>
    <row r="29" spans="2:12" x14ac:dyDescent="0.3">
      <c r="E29" s="43"/>
    </row>
    <row r="30" spans="2:12" x14ac:dyDescent="0.3">
      <c r="E30" s="43"/>
    </row>
    <row r="31" spans="2:12" x14ac:dyDescent="0.3">
      <c r="E31" s="43"/>
    </row>
    <row r="32" spans="2:12" x14ac:dyDescent="0.3">
      <c r="E32" s="43"/>
    </row>
    <row r="33" spans="5:5" x14ac:dyDescent="0.3">
      <c r="E33" s="43"/>
    </row>
    <row r="34" spans="5:5" x14ac:dyDescent="0.3">
      <c r="E34" s="43"/>
    </row>
    <row r="35" spans="5:5" x14ac:dyDescent="0.3">
      <c r="E35" s="43"/>
    </row>
    <row r="36" spans="5:5" x14ac:dyDescent="0.3">
      <c r="E36" s="43"/>
    </row>
    <row r="37" spans="5:5" x14ac:dyDescent="0.3">
      <c r="E37" s="43"/>
    </row>
    <row r="38" spans="5:5" x14ac:dyDescent="0.3">
      <c r="E38" s="43"/>
    </row>
    <row r="39" spans="5:5" x14ac:dyDescent="0.3">
      <c r="E39" s="43"/>
    </row>
    <row r="40" spans="5:5" x14ac:dyDescent="0.3">
      <c r="E40" s="43"/>
    </row>
    <row r="41" spans="5:5" x14ac:dyDescent="0.3">
      <c r="E41" s="43"/>
    </row>
    <row r="42" spans="5:5" x14ac:dyDescent="0.3">
      <c r="E42" s="43"/>
    </row>
    <row r="43" spans="5:5" x14ac:dyDescent="0.3">
      <c r="E43" s="43"/>
    </row>
    <row r="44" spans="5:5" x14ac:dyDescent="0.3">
      <c r="E44" s="43"/>
    </row>
    <row r="45" spans="5:5" x14ac:dyDescent="0.3">
      <c r="E45" s="43"/>
    </row>
    <row r="46" spans="5:5" x14ac:dyDescent="0.3">
      <c r="E46" s="43"/>
    </row>
    <row r="47" spans="5:5" x14ac:dyDescent="0.3">
      <c r="E47" s="43"/>
    </row>
    <row r="48" spans="5:5" x14ac:dyDescent="0.3">
      <c r="E48" s="43"/>
    </row>
    <row r="49" spans="5:5" x14ac:dyDescent="0.3">
      <c r="E49" s="43"/>
    </row>
    <row r="50" spans="5:5" x14ac:dyDescent="0.3">
      <c r="E50" s="43"/>
    </row>
    <row r="51" spans="5:5" x14ac:dyDescent="0.3">
      <c r="E51" s="43"/>
    </row>
    <row r="52" spans="5:5" x14ac:dyDescent="0.3">
      <c r="E52" s="43"/>
    </row>
    <row r="53" spans="5:5" x14ac:dyDescent="0.3">
      <c r="E53" s="43"/>
    </row>
    <row r="54" spans="5:5" x14ac:dyDescent="0.3">
      <c r="E54" s="43"/>
    </row>
    <row r="55" spans="5:5" x14ac:dyDescent="0.3">
      <c r="E55" s="43"/>
    </row>
    <row r="56" spans="5:5" x14ac:dyDescent="0.3">
      <c r="E56" s="43"/>
    </row>
    <row r="57" spans="5:5" x14ac:dyDescent="0.3">
      <c r="E57" s="43"/>
    </row>
    <row r="58" spans="5:5" x14ac:dyDescent="0.3">
      <c r="E58" s="43"/>
    </row>
    <row r="59" spans="5:5" x14ac:dyDescent="0.3">
      <c r="E59" s="43"/>
    </row>
    <row r="60" spans="5:5" x14ac:dyDescent="0.3">
      <c r="E60" s="43"/>
    </row>
    <row r="61" spans="5:5" x14ac:dyDescent="0.3">
      <c r="E61" s="43"/>
    </row>
    <row r="62" spans="5:5" x14ac:dyDescent="0.3">
      <c r="E62" s="43"/>
    </row>
    <row r="63" spans="5:5" x14ac:dyDescent="0.3">
      <c r="E63" s="43"/>
    </row>
    <row r="64" spans="5:5" x14ac:dyDescent="0.3">
      <c r="E64" s="43"/>
    </row>
    <row r="65" spans="5:5" x14ac:dyDescent="0.3">
      <c r="E65" s="43"/>
    </row>
    <row r="66" spans="5:5" x14ac:dyDescent="0.3">
      <c r="E66" s="43"/>
    </row>
    <row r="67" spans="5:5" x14ac:dyDescent="0.3">
      <c r="E67" s="43"/>
    </row>
    <row r="68" spans="5:5" x14ac:dyDescent="0.3">
      <c r="E68" s="43"/>
    </row>
    <row r="69" spans="5:5" x14ac:dyDescent="0.3">
      <c r="E69" s="43"/>
    </row>
    <row r="70" spans="5:5" x14ac:dyDescent="0.3">
      <c r="E70" s="43"/>
    </row>
    <row r="71" spans="5:5" x14ac:dyDescent="0.3">
      <c r="E71" s="43"/>
    </row>
    <row r="72" spans="5:5" x14ac:dyDescent="0.3">
      <c r="E72" s="43"/>
    </row>
    <row r="73" spans="5:5" x14ac:dyDescent="0.3">
      <c r="E73" s="43"/>
    </row>
    <row r="74" spans="5:5" x14ac:dyDescent="0.3">
      <c r="E74" s="43"/>
    </row>
    <row r="75" spans="5:5" x14ac:dyDescent="0.3">
      <c r="E75" s="43"/>
    </row>
    <row r="76" spans="5:5" x14ac:dyDescent="0.3">
      <c r="E76" s="43"/>
    </row>
    <row r="77" spans="5:5" x14ac:dyDescent="0.3">
      <c r="E77" s="43"/>
    </row>
    <row r="78" spans="5:5" x14ac:dyDescent="0.3">
      <c r="E78" s="43"/>
    </row>
    <row r="79" spans="5:5" x14ac:dyDescent="0.3">
      <c r="E79" s="43"/>
    </row>
    <row r="80" spans="5:5" x14ac:dyDescent="0.3">
      <c r="E80" s="43"/>
    </row>
    <row r="81" spans="5:5" x14ac:dyDescent="0.3">
      <c r="E81" s="43"/>
    </row>
    <row r="82" spans="5:5" x14ac:dyDescent="0.3">
      <c r="E82" s="43"/>
    </row>
    <row r="83" spans="5:5" x14ac:dyDescent="0.3">
      <c r="E83" s="43"/>
    </row>
    <row r="84" spans="5:5" x14ac:dyDescent="0.3">
      <c r="E84" s="43"/>
    </row>
    <row r="85" spans="5:5" x14ac:dyDescent="0.3">
      <c r="E85" s="43"/>
    </row>
    <row r="86" spans="5:5" x14ac:dyDescent="0.3">
      <c r="E86" s="43"/>
    </row>
    <row r="87" spans="5:5" x14ac:dyDescent="0.3">
      <c r="E87" s="43"/>
    </row>
    <row r="88" spans="5:5" x14ac:dyDescent="0.3">
      <c r="E88" s="43"/>
    </row>
    <row r="89" spans="5:5" x14ac:dyDescent="0.3">
      <c r="E89" s="43"/>
    </row>
    <row r="90" spans="5:5" x14ac:dyDescent="0.3">
      <c r="E90" s="43"/>
    </row>
    <row r="91" spans="5:5" x14ac:dyDescent="0.3">
      <c r="E91" s="43"/>
    </row>
    <row r="92" spans="5:5" x14ac:dyDescent="0.3">
      <c r="E92" s="43"/>
    </row>
    <row r="93" spans="5:5" x14ac:dyDescent="0.3">
      <c r="E93" s="43"/>
    </row>
    <row r="94" spans="5:5" x14ac:dyDescent="0.3">
      <c r="E94" s="43"/>
    </row>
    <row r="95" spans="5:5" x14ac:dyDescent="0.3">
      <c r="E95" s="43"/>
    </row>
    <row r="96" spans="5:5" x14ac:dyDescent="0.3">
      <c r="E96" s="43"/>
    </row>
    <row r="97" spans="5:5" x14ac:dyDescent="0.3">
      <c r="E97" s="43"/>
    </row>
    <row r="98" spans="5:5" x14ac:dyDescent="0.3">
      <c r="E98" s="43"/>
    </row>
    <row r="99" spans="5:5" x14ac:dyDescent="0.3">
      <c r="E99" s="43"/>
    </row>
    <row r="100" spans="5:5" x14ac:dyDescent="0.3">
      <c r="E100" s="43"/>
    </row>
    <row r="101" spans="5:5" x14ac:dyDescent="0.3">
      <c r="E101" s="43"/>
    </row>
    <row r="102" spans="5:5" x14ac:dyDescent="0.3">
      <c r="E102" s="43"/>
    </row>
    <row r="103" spans="5:5" x14ac:dyDescent="0.3">
      <c r="E103" s="43"/>
    </row>
    <row r="104" spans="5:5" x14ac:dyDescent="0.3">
      <c r="E104" s="43"/>
    </row>
    <row r="105" spans="5:5" x14ac:dyDescent="0.3">
      <c r="E105" s="43"/>
    </row>
    <row r="106" spans="5:5" x14ac:dyDescent="0.3">
      <c r="E106" s="43"/>
    </row>
    <row r="107" spans="5:5" x14ac:dyDescent="0.3">
      <c r="E107" s="43"/>
    </row>
    <row r="108" spans="5:5" x14ac:dyDescent="0.3">
      <c r="E108" s="43"/>
    </row>
    <row r="109" spans="5:5" x14ac:dyDescent="0.3">
      <c r="E109" s="43"/>
    </row>
    <row r="110" spans="5:5" x14ac:dyDescent="0.3">
      <c r="E110" s="43"/>
    </row>
    <row r="111" spans="5:5" x14ac:dyDescent="0.3">
      <c r="E111" s="43"/>
    </row>
    <row r="112" spans="5:5" x14ac:dyDescent="0.3">
      <c r="E112" s="43"/>
    </row>
    <row r="113" spans="5:5" x14ac:dyDescent="0.3">
      <c r="E113" s="43"/>
    </row>
    <row r="114" spans="5:5" x14ac:dyDescent="0.3">
      <c r="E114" s="43"/>
    </row>
    <row r="115" spans="5:5" x14ac:dyDescent="0.3">
      <c r="E115" s="43"/>
    </row>
    <row r="116" spans="5:5" x14ac:dyDescent="0.3">
      <c r="E116" s="43"/>
    </row>
    <row r="117" spans="5:5" x14ac:dyDescent="0.3">
      <c r="E117" s="43"/>
    </row>
    <row r="118" spans="5:5" x14ac:dyDescent="0.3">
      <c r="E118" s="43"/>
    </row>
    <row r="119" spans="5:5" x14ac:dyDescent="0.3">
      <c r="E119" s="43"/>
    </row>
    <row r="120" spans="5:5" x14ac:dyDescent="0.3">
      <c r="E120" s="43"/>
    </row>
    <row r="121" spans="5:5" x14ac:dyDescent="0.3">
      <c r="E121" s="43"/>
    </row>
    <row r="122" spans="5:5" x14ac:dyDescent="0.3">
      <c r="E122" s="43"/>
    </row>
    <row r="123" spans="5:5" x14ac:dyDescent="0.3">
      <c r="E123" s="43"/>
    </row>
    <row r="124" spans="5:5" x14ac:dyDescent="0.3">
      <c r="E124" s="43"/>
    </row>
    <row r="125" spans="5:5" x14ac:dyDescent="0.3">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ColWidth="9.109375" defaultRowHeight="13.2" x14ac:dyDescent="0.25"/>
  <cols>
    <col min="1" max="1" width="26.44140625" style="329" customWidth="1"/>
    <col min="2" max="2" width="9.33203125" style="45" customWidth="1"/>
    <col min="3" max="3" width="13.6640625" style="45" customWidth="1"/>
    <col min="4" max="4" width="10.109375" style="45" customWidth="1"/>
    <col min="5" max="5" width="8.44140625" style="45" bestFit="1" customWidth="1"/>
    <col min="6" max="6" width="8.6640625" style="45" bestFit="1" customWidth="1"/>
    <col min="7" max="7" width="9.33203125" style="45" customWidth="1"/>
    <col min="8" max="8" width="8.5546875" style="45" customWidth="1"/>
    <col min="9" max="9" width="9.5546875" style="45" customWidth="1"/>
    <col min="10" max="10" width="8.44140625" style="45" bestFit="1" customWidth="1"/>
    <col min="11" max="11" width="4.6640625" style="45" bestFit="1" customWidth="1"/>
    <col min="12" max="12" width="18.33203125" style="45" bestFit="1" customWidth="1"/>
    <col min="13" max="13" width="21.33203125" style="45" bestFit="1" customWidth="1"/>
    <col min="14" max="14" width="16.88671875" style="45" bestFit="1" customWidth="1"/>
    <col min="15" max="15" width="7.5546875" style="45" bestFit="1" customWidth="1"/>
    <col min="16" max="16" width="11.33203125" style="45" bestFit="1" customWidth="1"/>
    <col min="17" max="17" width="4.6640625" style="45" bestFit="1" customWidth="1"/>
    <col min="18" max="18" width="5.109375" style="45" bestFit="1" customWidth="1"/>
    <col min="19" max="19" width="9.33203125" style="45" bestFit="1" customWidth="1"/>
    <col min="20" max="16384" width="9.109375" style="45"/>
  </cols>
  <sheetData>
    <row r="2" spans="1:6" x14ac:dyDescent="0.25">
      <c r="A2" s="328" t="s">
        <v>43</v>
      </c>
    </row>
    <row r="3" spans="1:6" x14ac:dyDescent="0.25">
      <c r="A3" s="329" t="s">
        <v>49</v>
      </c>
    </row>
    <row r="4" spans="1:6" x14ac:dyDescent="0.25">
      <c r="A4" s="329" t="s">
        <v>44</v>
      </c>
      <c r="B4" s="45">
        <v>45</v>
      </c>
      <c r="C4" s="45" t="s">
        <v>6</v>
      </c>
    </row>
    <row r="5" spans="1:6" x14ac:dyDescent="0.25">
      <c r="A5" s="329" t="s">
        <v>51</v>
      </c>
      <c r="B5" s="45">
        <v>80</v>
      </c>
      <c r="C5" s="45" t="s">
        <v>9</v>
      </c>
    </row>
    <row r="6" spans="1:6" x14ac:dyDescent="0.25">
      <c r="A6" s="329" t="s">
        <v>45</v>
      </c>
      <c r="B6" s="45">
        <v>50</v>
      </c>
      <c r="C6" s="45" t="s">
        <v>8</v>
      </c>
    </row>
    <row r="7" spans="1:6" x14ac:dyDescent="0.25">
      <c r="A7" s="329" t="s">
        <v>47</v>
      </c>
      <c r="B7" s="45">
        <v>60</v>
      </c>
      <c r="C7" s="45" t="s">
        <v>10</v>
      </c>
    </row>
    <row r="8" spans="1:6" x14ac:dyDescent="0.25">
      <c r="A8" s="329" t="s">
        <v>48</v>
      </c>
      <c r="B8" s="45">
        <v>15</v>
      </c>
      <c r="C8" s="45" t="s">
        <v>11</v>
      </c>
    </row>
    <row r="9" spans="1:6" x14ac:dyDescent="0.25">
      <c r="A9" s="329" t="s">
        <v>52</v>
      </c>
      <c r="B9" s="45">
        <v>25</v>
      </c>
      <c r="C9" s="45" t="s">
        <v>13</v>
      </c>
    </row>
    <row r="10" spans="1:6" x14ac:dyDescent="0.25">
      <c r="A10" s="329" t="s">
        <v>46</v>
      </c>
      <c r="B10" s="45">
        <v>0.05</v>
      </c>
      <c r="C10" s="45" t="s">
        <v>50</v>
      </c>
      <c r="D10" s="45">
        <v>40</v>
      </c>
      <c r="E10" s="45" t="s">
        <v>9</v>
      </c>
    </row>
    <row r="11" spans="1:6" x14ac:dyDescent="0.25">
      <c r="A11" s="329" t="s">
        <v>538</v>
      </c>
      <c r="B11" s="45">
        <v>25</v>
      </c>
      <c r="C11" s="45" t="s">
        <v>8</v>
      </c>
    </row>
    <row r="12" spans="1:6" x14ac:dyDescent="0.25">
      <c r="A12" s="329" t="s">
        <v>67</v>
      </c>
      <c r="B12" s="266">
        <v>1.75</v>
      </c>
      <c r="C12" s="45" t="s">
        <v>513</v>
      </c>
      <c r="D12" s="159">
        <v>0.35</v>
      </c>
      <c r="E12" s="45" t="s">
        <v>438</v>
      </c>
    </row>
    <row r="13" spans="1:6" x14ac:dyDescent="0.25">
      <c r="A13" s="329" t="s">
        <v>65</v>
      </c>
      <c r="B13" s="266">
        <v>1.75</v>
      </c>
      <c r="C13" s="45" t="s">
        <v>514</v>
      </c>
      <c r="D13" s="159">
        <v>0.35</v>
      </c>
      <c r="E13" s="45" t="s">
        <v>438</v>
      </c>
    </row>
    <row r="14" spans="1:6" x14ac:dyDescent="0.25">
      <c r="A14" s="329" t="s">
        <v>483</v>
      </c>
      <c r="B14" s="45">
        <v>0</v>
      </c>
      <c r="C14" s="45" t="s">
        <v>484</v>
      </c>
      <c r="D14" s="330"/>
      <c r="F14" s="159"/>
    </row>
    <row r="15" spans="1:6" x14ac:dyDescent="0.25">
      <c r="B15" s="45">
        <v>3.5</v>
      </c>
      <c r="C15" s="45" t="s">
        <v>485</v>
      </c>
      <c r="D15" s="331">
        <v>0.35</v>
      </c>
      <c r="E15" s="45" t="s">
        <v>438</v>
      </c>
      <c r="F15" s="159"/>
    </row>
    <row r="16" spans="1:6" x14ac:dyDescent="0.25">
      <c r="A16" s="329" t="s">
        <v>480</v>
      </c>
      <c r="B16" s="45">
        <v>0</v>
      </c>
      <c r="C16" s="45" t="s">
        <v>487</v>
      </c>
      <c r="D16" s="331">
        <v>0</v>
      </c>
      <c r="E16" s="45" t="s">
        <v>438</v>
      </c>
      <c r="F16" s="159"/>
    </row>
    <row r="17" spans="1:19" x14ac:dyDescent="0.25">
      <c r="B17" s="45">
        <v>3.5</v>
      </c>
      <c r="C17" s="45" t="s">
        <v>486</v>
      </c>
      <c r="D17" s="331">
        <v>0.35</v>
      </c>
      <c r="E17" s="45" t="s">
        <v>438</v>
      </c>
      <c r="F17" s="159"/>
    </row>
    <row r="18" spans="1:19" x14ac:dyDescent="0.25">
      <c r="B18" s="45">
        <v>15</v>
      </c>
      <c r="C18" s="45" t="s">
        <v>13</v>
      </c>
      <c r="D18" s="331"/>
      <c r="F18" s="159"/>
    </row>
    <row r="19" spans="1:19" x14ac:dyDescent="0.25">
      <c r="A19" s="329" t="s">
        <v>185</v>
      </c>
      <c r="B19" s="45">
        <v>2</v>
      </c>
      <c r="C19" s="45" t="s">
        <v>439</v>
      </c>
      <c r="D19" s="159">
        <v>0.36</v>
      </c>
      <c r="E19" s="45" t="s">
        <v>438</v>
      </c>
    </row>
    <row r="20" spans="1:19" x14ac:dyDescent="0.25">
      <c r="A20" s="329" t="s">
        <v>454</v>
      </c>
      <c r="B20" s="45">
        <v>2.75</v>
      </c>
      <c r="C20" s="45" t="s">
        <v>488</v>
      </c>
    </row>
    <row r="21" spans="1:19" x14ac:dyDescent="0.25">
      <c r="A21" s="329" t="s">
        <v>455</v>
      </c>
      <c r="B21" s="332">
        <v>4</v>
      </c>
      <c r="C21" s="45" t="s">
        <v>456</v>
      </c>
      <c r="D21" s="159">
        <v>0.6</v>
      </c>
      <c r="E21" s="45" t="s">
        <v>438</v>
      </c>
    </row>
    <row r="22" spans="1:19" x14ac:dyDescent="0.25">
      <c r="B22" s="332">
        <v>4</v>
      </c>
      <c r="C22" s="45" t="s">
        <v>457</v>
      </c>
      <c r="D22" s="159">
        <v>0.6</v>
      </c>
      <c r="E22" s="45" t="s">
        <v>438</v>
      </c>
    </row>
    <row r="23" spans="1:19" x14ac:dyDescent="0.25">
      <c r="A23" s="329" t="s">
        <v>1077</v>
      </c>
      <c r="B23" s="332"/>
      <c r="C23" s="45" t="s">
        <v>1078</v>
      </c>
      <c r="D23" s="159">
        <v>0.5</v>
      </c>
      <c r="E23" s="45" t="s">
        <v>438</v>
      </c>
    </row>
    <row r="24" spans="1:19" x14ac:dyDescent="0.25">
      <c r="A24" s="328" t="s">
        <v>80</v>
      </c>
    </row>
    <row r="25" spans="1:19" x14ac:dyDescent="0.25">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511</v>
      </c>
      <c r="Q25" s="339" t="s">
        <v>75</v>
      </c>
      <c r="R25" s="339" t="s">
        <v>372</v>
      </c>
      <c r="S25" s="340" t="s">
        <v>76</v>
      </c>
    </row>
    <row r="26" spans="1:19" x14ac:dyDescent="0.25">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5">
      <c r="A28" s="328" t="s">
        <v>79</v>
      </c>
    </row>
    <row r="29" spans="1:19" x14ac:dyDescent="0.25">
      <c r="A29" s="341" t="s">
        <v>55</v>
      </c>
      <c r="B29" s="334" t="s">
        <v>58</v>
      </c>
      <c r="C29" s="335" t="s">
        <v>178</v>
      </c>
      <c r="D29" s="337" t="s">
        <v>59</v>
      </c>
      <c r="E29" s="338" t="s">
        <v>60</v>
      </c>
      <c r="F29" s="339" t="s">
        <v>61</v>
      </c>
      <c r="G29" s="340" t="s">
        <v>62</v>
      </c>
    </row>
    <row r="30" spans="1:19" s="5" customFormat="1" x14ac:dyDescent="0.25">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5">
      <c r="A32" s="328" t="s">
        <v>83</v>
      </c>
      <c r="B32" s="5"/>
      <c r="C32" s="5"/>
      <c r="D32" s="5" t="s">
        <v>235</v>
      </c>
      <c r="E32" s="5"/>
      <c r="F32" s="5"/>
      <c r="G32" s="5"/>
      <c r="H32" s="5"/>
      <c r="I32" s="5"/>
      <c r="J32" s="5"/>
      <c r="K32" s="5"/>
      <c r="L32" s="5" t="s">
        <v>396</v>
      </c>
      <c r="M32" s="5"/>
      <c r="N32" s="5"/>
      <c r="O32" s="5"/>
      <c r="P32" s="5"/>
      <c r="Q32" s="5"/>
      <c r="R32" s="5"/>
      <c r="S32" s="5"/>
    </row>
    <row r="33" spans="1:16" x14ac:dyDescent="0.25">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5">
      <c r="A34" s="329" t="s">
        <v>24</v>
      </c>
      <c r="B34" s="45">
        <v>100</v>
      </c>
      <c r="D34" s="45" t="s">
        <v>21</v>
      </c>
      <c r="E34" s="97">
        <v>1300</v>
      </c>
      <c r="F34" s="97">
        <v>1390</v>
      </c>
      <c r="G34" s="97">
        <v>1480</v>
      </c>
      <c r="H34" s="97">
        <v>1570</v>
      </c>
      <c r="I34" s="97">
        <v>1660</v>
      </c>
      <c r="J34" s="97">
        <v>1750</v>
      </c>
      <c r="K34" s="97"/>
      <c r="M34" s="159">
        <v>0.05</v>
      </c>
      <c r="N34" s="45" t="s">
        <v>398</v>
      </c>
    </row>
    <row r="35" spans="1:16" x14ac:dyDescent="0.25">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5">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5">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5">
      <c r="A38" s="329" t="str">
        <f>Overview!$A25</f>
        <v>Cavalry</v>
      </c>
      <c r="B38" s="45">
        <v>0</v>
      </c>
      <c r="M38" s="159">
        <v>-0.1</v>
      </c>
      <c r="N38" s="45" t="s">
        <v>400</v>
      </c>
      <c r="O38" s="45">
        <v>-2</v>
      </c>
      <c r="P38" s="45" t="s">
        <v>401</v>
      </c>
    </row>
    <row r="39" spans="1:16" x14ac:dyDescent="0.25">
      <c r="A39" s="329" t="s">
        <v>25</v>
      </c>
      <c r="B39" s="45">
        <v>25</v>
      </c>
      <c r="D39" s="45" t="s">
        <v>371</v>
      </c>
      <c r="E39" s="97">
        <v>1</v>
      </c>
      <c r="F39" s="45">
        <v>2</v>
      </c>
      <c r="G39" s="45">
        <v>3</v>
      </c>
      <c r="H39" s="45">
        <v>4</v>
      </c>
      <c r="I39" s="45">
        <v>5</v>
      </c>
      <c r="J39" s="45">
        <v>6</v>
      </c>
      <c r="L39" s="45" t="s">
        <v>280</v>
      </c>
      <c r="M39" s="159">
        <v>-0.1</v>
      </c>
      <c r="N39" s="45" t="s">
        <v>402</v>
      </c>
    </row>
    <row r="40" spans="1:16" x14ac:dyDescent="0.25">
      <c r="A40" s="329" t="s">
        <v>1099</v>
      </c>
      <c r="B40" s="45">
        <v>0</v>
      </c>
      <c r="D40" s="45" t="s">
        <v>21</v>
      </c>
      <c r="E40" s="45">
        <v>1200</v>
      </c>
      <c r="F40" s="45">
        <v>1325</v>
      </c>
      <c r="G40" s="45">
        <v>1450</v>
      </c>
      <c r="H40" s="45">
        <v>1575</v>
      </c>
      <c r="I40" s="45">
        <v>1700</v>
      </c>
      <c r="J40" s="45">
        <v>1825</v>
      </c>
      <c r="M40" s="159">
        <v>-0.1</v>
      </c>
      <c r="N40" s="45" t="s">
        <v>403</v>
      </c>
    </row>
    <row r="41" spans="1:16" x14ac:dyDescent="0.25">
      <c r="A41" s="329" t="s">
        <v>26</v>
      </c>
      <c r="B41" s="45">
        <v>25</v>
      </c>
      <c r="D41" s="45" t="s">
        <v>2</v>
      </c>
      <c r="E41" s="45">
        <v>100000</v>
      </c>
      <c r="F41" s="45">
        <v>104750</v>
      </c>
      <c r="G41" s="45">
        <v>109500</v>
      </c>
      <c r="H41" s="45">
        <v>114250</v>
      </c>
      <c r="I41" s="45">
        <v>119000</v>
      </c>
      <c r="J41" s="45">
        <v>123750</v>
      </c>
      <c r="M41" s="159">
        <v>0.02</v>
      </c>
      <c r="N41" s="45" t="s">
        <v>404</v>
      </c>
    </row>
    <row r="42" spans="1:16" x14ac:dyDescent="0.25">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5">
      <c r="D43" s="45" t="s">
        <v>7</v>
      </c>
      <c r="E43" s="45">
        <v>15000</v>
      </c>
      <c r="F43" s="45">
        <v>15450</v>
      </c>
      <c r="G43" s="45">
        <v>15900</v>
      </c>
      <c r="H43" s="45">
        <v>16350</v>
      </c>
      <c r="I43" s="45">
        <v>16800</v>
      </c>
      <c r="J43" s="45">
        <v>17250</v>
      </c>
      <c r="M43" s="159">
        <v>-0.1</v>
      </c>
      <c r="N43" s="45" t="s">
        <v>406</v>
      </c>
    </row>
    <row r="44" spans="1:16" x14ac:dyDescent="0.25">
      <c r="A44" s="328" t="s">
        <v>78</v>
      </c>
      <c r="C44" s="97"/>
      <c r="M44" s="159">
        <v>0.05</v>
      </c>
      <c r="N44" s="45" t="s">
        <v>295</v>
      </c>
    </row>
    <row r="45" spans="1:16" x14ac:dyDescent="0.25">
      <c r="A45" s="329" t="s">
        <v>2</v>
      </c>
      <c r="B45" s="97">
        <f>HLOOKUP(1,E33:J37,3)</f>
        <v>100000</v>
      </c>
      <c r="C45" s="97"/>
      <c r="D45" s="45" t="s">
        <v>442</v>
      </c>
      <c r="L45" s="45" t="s">
        <v>73</v>
      </c>
      <c r="M45" s="159">
        <v>-0.1</v>
      </c>
      <c r="N45" s="45" t="s">
        <v>407</v>
      </c>
    </row>
    <row r="46" spans="1:16" x14ac:dyDescent="0.25">
      <c r="A46" s="329" t="s">
        <v>5</v>
      </c>
      <c r="B46" s="97">
        <f>HLOOKUP(1,E33:J37,4)</f>
        <v>15000</v>
      </c>
      <c r="C46" s="97"/>
      <c r="D46" s="45" t="s">
        <v>21</v>
      </c>
      <c r="E46" s="45">
        <v>100</v>
      </c>
      <c r="M46" s="159">
        <v>-0.2</v>
      </c>
      <c r="N46" s="45" t="s">
        <v>408</v>
      </c>
    </row>
    <row r="47" spans="1:16" x14ac:dyDescent="0.25">
      <c r="A47" s="329" t="s">
        <v>81</v>
      </c>
      <c r="B47" s="97">
        <f>HLOOKUP(1,E33:J37,5)</f>
        <v>15000</v>
      </c>
      <c r="C47" s="97"/>
      <c r="D47" s="45" t="s">
        <v>2</v>
      </c>
      <c r="E47" s="45">
        <v>5000</v>
      </c>
      <c r="M47" s="45">
        <v>1</v>
      </c>
      <c r="N47" s="45" t="s">
        <v>409</v>
      </c>
    </row>
    <row r="48" spans="1:16" x14ac:dyDescent="0.25">
      <c r="A48" s="329" t="s">
        <v>12</v>
      </c>
      <c r="B48" s="97">
        <v>0</v>
      </c>
      <c r="C48" s="97"/>
      <c r="D48" s="45" t="s">
        <v>5</v>
      </c>
      <c r="E48" s="45">
        <v>1500</v>
      </c>
      <c r="L48" s="45" t="s">
        <v>183</v>
      </c>
      <c r="M48" s="159">
        <v>-0.1</v>
      </c>
      <c r="N48" s="45" t="s">
        <v>410</v>
      </c>
    </row>
    <row r="49" spans="1:21" x14ac:dyDescent="0.25">
      <c r="A49" s="329" t="s">
        <v>3</v>
      </c>
      <c r="B49" s="97">
        <v>0</v>
      </c>
      <c r="C49" s="97"/>
      <c r="D49" s="45" t="s">
        <v>7</v>
      </c>
      <c r="E49" s="45">
        <v>2500</v>
      </c>
      <c r="M49" s="159">
        <v>-0.2</v>
      </c>
      <c r="N49" s="45" t="s">
        <v>411</v>
      </c>
    </row>
    <row r="50" spans="1:21" x14ac:dyDescent="0.25">
      <c r="A50" s="329" t="s">
        <v>4</v>
      </c>
      <c r="B50" s="97">
        <v>10000</v>
      </c>
      <c r="C50" s="97"/>
      <c r="D50" s="45" t="s">
        <v>3</v>
      </c>
      <c r="E50" s="45">
        <v>2500</v>
      </c>
      <c r="M50" s="45">
        <v>1</v>
      </c>
      <c r="N50" s="45" t="s">
        <v>412</v>
      </c>
    </row>
    <row r="51" spans="1:21" x14ac:dyDescent="0.25">
      <c r="A51" s="329" t="s">
        <v>82</v>
      </c>
      <c r="B51" s="97">
        <v>0</v>
      </c>
      <c r="D51" s="45" t="s">
        <v>12</v>
      </c>
      <c r="E51" s="45">
        <v>1000</v>
      </c>
      <c r="L51" s="45" t="s">
        <v>387</v>
      </c>
      <c r="M51" s="159">
        <v>-0.1</v>
      </c>
      <c r="N51" s="45" t="s">
        <v>413</v>
      </c>
    </row>
    <row r="52" spans="1:21" x14ac:dyDescent="0.25">
      <c r="D52" s="45" t="s">
        <v>443</v>
      </c>
      <c r="E52" s="45">
        <v>30</v>
      </c>
      <c r="L52" s="45" t="s">
        <v>388</v>
      </c>
      <c r="M52" s="159">
        <v>0.2</v>
      </c>
      <c r="N52" s="45" t="s">
        <v>414</v>
      </c>
      <c r="O52" s="159">
        <v>0.1</v>
      </c>
      <c r="P52" s="45" t="s">
        <v>398</v>
      </c>
    </row>
    <row r="53" spans="1:21" x14ac:dyDescent="0.25">
      <c r="A53" s="328" t="s">
        <v>86</v>
      </c>
      <c r="D53" s="45" t="s">
        <v>444</v>
      </c>
      <c r="E53" s="45">
        <v>30</v>
      </c>
      <c r="L53" s="45" t="s">
        <v>389</v>
      </c>
      <c r="M53" s="160">
        <v>0.06</v>
      </c>
      <c r="N53" s="45" t="s">
        <v>404</v>
      </c>
    </row>
    <row r="54" spans="1:21" x14ac:dyDescent="0.25">
      <c r="A54" s="329" t="s">
        <v>21</v>
      </c>
      <c r="B54" s="342">
        <v>0.03</v>
      </c>
      <c r="L54" s="45" t="s">
        <v>390</v>
      </c>
      <c r="M54" s="121">
        <v>0.125</v>
      </c>
      <c r="N54" s="45" t="s">
        <v>399</v>
      </c>
    </row>
    <row r="55" spans="1:21" x14ac:dyDescent="0.25">
      <c r="A55" s="329" t="s">
        <v>24</v>
      </c>
      <c r="B55" s="342">
        <v>0.01</v>
      </c>
      <c r="L55" s="45" t="s">
        <v>391</v>
      </c>
      <c r="M55" s="159">
        <v>-0.3</v>
      </c>
      <c r="N55" s="45" t="s">
        <v>415</v>
      </c>
    </row>
    <row r="56" spans="1:21" x14ac:dyDescent="0.25">
      <c r="A56" s="329" t="s">
        <v>14</v>
      </c>
      <c r="B56" s="342">
        <v>0.01</v>
      </c>
      <c r="L56" s="45" t="s">
        <v>392</v>
      </c>
      <c r="M56" s="159">
        <v>-0.2</v>
      </c>
      <c r="N56" s="45" t="s">
        <v>400</v>
      </c>
      <c r="O56" s="159">
        <v>0.15</v>
      </c>
      <c r="P56" s="45" t="s">
        <v>416</v>
      </c>
    </row>
    <row r="57" spans="1:21" x14ac:dyDescent="0.25">
      <c r="A57" s="329" t="s">
        <v>16</v>
      </c>
      <c r="B57" s="342">
        <v>0.01</v>
      </c>
      <c r="L57" s="45" t="s">
        <v>393</v>
      </c>
      <c r="M57" s="159">
        <v>-0.25</v>
      </c>
      <c r="N57" s="45" t="s">
        <v>417</v>
      </c>
    </row>
    <row r="58" spans="1:21" x14ac:dyDescent="0.25">
      <c r="A58" s="329" t="s">
        <v>15</v>
      </c>
      <c r="B58" s="342">
        <v>0.02</v>
      </c>
      <c r="L58" s="45" t="s">
        <v>394</v>
      </c>
      <c r="M58" s="159">
        <v>0.1</v>
      </c>
      <c r="N58" s="45" t="s">
        <v>295</v>
      </c>
      <c r="O58" s="159">
        <v>0.15</v>
      </c>
      <c r="P58" s="45" t="s">
        <v>418</v>
      </c>
    </row>
    <row r="59" spans="1:21" x14ac:dyDescent="0.25">
      <c r="L59" s="45" t="s">
        <v>395</v>
      </c>
      <c r="M59" s="45">
        <v>3</v>
      </c>
      <c r="N59" s="45" t="s">
        <v>419</v>
      </c>
    </row>
    <row r="60" spans="1:21" x14ac:dyDescent="0.25">
      <c r="A60" s="329" t="s">
        <v>87</v>
      </c>
      <c r="B60" s="45">
        <v>0.25</v>
      </c>
      <c r="C60" s="45" t="s">
        <v>88</v>
      </c>
      <c r="U60" s="160"/>
    </row>
    <row r="61" spans="1:21" x14ac:dyDescent="0.25">
      <c r="A61" s="329" t="s">
        <v>167</v>
      </c>
      <c r="B61" s="45">
        <v>2.7</v>
      </c>
      <c r="C61" s="45" t="s">
        <v>168</v>
      </c>
      <c r="T61" s="111"/>
      <c r="U61" s="160"/>
    </row>
    <row r="62" spans="1:21" x14ac:dyDescent="0.25">
      <c r="L62" s="45" t="s">
        <v>33</v>
      </c>
      <c r="M62" s="45">
        <v>6.4</v>
      </c>
      <c r="N62" s="45" t="s">
        <v>473</v>
      </c>
      <c r="U62" s="160"/>
    </row>
    <row r="63" spans="1:21" x14ac:dyDescent="0.25">
      <c r="A63" s="328" t="s">
        <v>170</v>
      </c>
    </row>
    <row r="64" spans="1:21" x14ac:dyDescent="0.25">
      <c r="A64" s="329" t="s">
        <v>346</v>
      </c>
      <c r="B64" s="45">
        <v>36</v>
      </c>
      <c r="C64" s="45" t="s">
        <v>347</v>
      </c>
      <c r="D64" s="45" t="s">
        <v>348</v>
      </c>
      <c r="L64" s="45" t="s">
        <v>472</v>
      </c>
      <c r="M64" s="45">
        <v>3780</v>
      </c>
      <c r="U64" s="159"/>
    </row>
    <row r="65" spans="1:21" x14ac:dyDescent="0.25">
      <c r="A65" s="329" t="s">
        <v>172</v>
      </c>
      <c r="B65" s="45">
        <v>30</v>
      </c>
      <c r="C65" s="45" t="s">
        <v>271</v>
      </c>
    </row>
    <row r="66" spans="1:21" x14ac:dyDescent="0.25">
      <c r="A66" s="329" t="s">
        <v>479</v>
      </c>
      <c r="B66" s="45">
        <v>15</v>
      </c>
      <c r="C66" s="45" t="s">
        <v>271</v>
      </c>
      <c r="L66" s="5" t="s">
        <v>630</v>
      </c>
      <c r="U66" s="159"/>
    </row>
    <row r="67" spans="1:21" x14ac:dyDescent="0.25">
      <c r="A67" s="329" t="s">
        <v>350</v>
      </c>
      <c r="B67" s="45">
        <v>15</v>
      </c>
      <c r="C67" s="45" t="s">
        <v>271</v>
      </c>
      <c r="L67" s="111" t="s">
        <v>540</v>
      </c>
      <c r="M67" s="434">
        <v>2.5000000000000001E-2</v>
      </c>
      <c r="N67" s="45" t="s">
        <v>635</v>
      </c>
      <c r="S67" s="45" t="s">
        <v>685</v>
      </c>
      <c r="U67" s="159"/>
    </row>
    <row r="68" spans="1:21" x14ac:dyDescent="0.25">
      <c r="A68" s="329" t="s">
        <v>171</v>
      </c>
      <c r="B68" s="45">
        <v>15</v>
      </c>
      <c r="C68" s="45" t="str">
        <f>C65</f>
        <v>peasants</v>
      </c>
      <c r="L68" s="111" t="s">
        <v>542</v>
      </c>
      <c r="M68" s="434">
        <v>0.05</v>
      </c>
      <c r="N68" s="45" t="s">
        <v>636</v>
      </c>
      <c r="S68" s="45" t="s">
        <v>686</v>
      </c>
    </row>
    <row r="69" spans="1:21" x14ac:dyDescent="0.25">
      <c r="A69" s="329" t="s">
        <v>272</v>
      </c>
      <c r="B69" s="45">
        <f>IF(OR(Overview!$B$14="Halfling",Overview!$B$14="Dwarf",Overview!$B$14="Gnome"),10,IF(race="Nomad",25,5))</f>
        <v>5</v>
      </c>
      <c r="L69" s="45" t="s">
        <v>543</v>
      </c>
      <c r="M69" s="2">
        <v>0.05</v>
      </c>
      <c r="N69" s="45" t="s">
        <v>637</v>
      </c>
      <c r="S69" s="45" t="s">
        <v>687</v>
      </c>
    </row>
    <row r="70" spans="1:21" x14ac:dyDescent="0.25">
      <c r="L70" s="45" t="s">
        <v>545</v>
      </c>
      <c r="M70" s="434">
        <v>7.4999999999999997E-2</v>
      </c>
      <c r="N70" s="45" t="s">
        <v>635</v>
      </c>
      <c r="S70" s="45" t="s">
        <v>688</v>
      </c>
      <c r="T70" s="111"/>
      <c r="U70" s="160"/>
    </row>
    <row r="71" spans="1:21" x14ac:dyDescent="0.25">
      <c r="A71" s="343" t="s">
        <v>273</v>
      </c>
      <c r="L71" s="45" t="s">
        <v>547</v>
      </c>
      <c r="M71" s="434">
        <v>0.02</v>
      </c>
      <c r="N71" s="45" t="s">
        <v>638</v>
      </c>
      <c r="S71" s="45" t="s">
        <v>689</v>
      </c>
      <c r="U71" s="160"/>
    </row>
    <row r="72" spans="1:21" x14ac:dyDescent="0.25">
      <c r="A72" s="329" t="str">
        <f>CONCATENATE("Your race is ",Overview!B14)</f>
        <v>Your race is Human</v>
      </c>
      <c r="L72" s="45" t="s">
        <v>548</v>
      </c>
      <c r="M72" s="2">
        <v>0.05</v>
      </c>
      <c r="N72" s="45" t="s">
        <v>674</v>
      </c>
      <c r="S72" s="111" t="s">
        <v>700</v>
      </c>
      <c r="T72" s="111"/>
      <c r="U72" s="159"/>
    </row>
    <row r="73" spans="1:21" x14ac:dyDescent="0.25">
      <c r="L73" s="45" t="s">
        <v>549</v>
      </c>
      <c r="M73" s="2">
        <v>0.1</v>
      </c>
      <c r="N73" s="45" t="s">
        <v>756</v>
      </c>
      <c r="S73" s="111" t="s">
        <v>729</v>
      </c>
      <c r="T73" s="111"/>
      <c r="U73" s="159"/>
    </row>
    <row r="74" spans="1:21" x14ac:dyDescent="0.25">
      <c r="A74" s="328" t="s">
        <v>203</v>
      </c>
      <c r="B74" s="45" t="s">
        <v>274</v>
      </c>
      <c r="F74" s="45" t="s">
        <v>208</v>
      </c>
      <c r="L74" s="45" t="s">
        <v>550</v>
      </c>
      <c r="M74" s="2">
        <v>-0.1</v>
      </c>
      <c r="N74" s="45" t="s">
        <v>672</v>
      </c>
      <c r="O74" s="45" t="s">
        <v>641</v>
      </c>
      <c r="S74" s="111" t="s">
        <v>692</v>
      </c>
      <c r="T74" s="111"/>
      <c r="U74" s="159"/>
    </row>
    <row r="75" spans="1:21" x14ac:dyDescent="0.25">
      <c r="A75" s="329" t="s">
        <v>198</v>
      </c>
      <c r="B75" s="45">
        <v>2</v>
      </c>
      <c r="C75" s="45" t="s">
        <v>204</v>
      </c>
      <c r="D75" s="342"/>
      <c r="F75" s="342">
        <v>0.1</v>
      </c>
      <c r="G75" s="45" t="s">
        <v>107</v>
      </c>
      <c r="L75" s="45" t="s">
        <v>551</v>
      </c>
      <c r="M75" s="2">
        <v>-0.05</v>
      </c>
      <c r="N75" s="45" t="s">
        <v>679</v>
      </c>
      <c r="O75" s="159">
        <v>-0.15</v>
      </c>
      <c r="P75" s="45" t="s">
        <v>656</v>
      </c>
      <c r="S75" s="111" t="s">
        <v>711</v>
      </c>
      <c r="T75" s="111"/>
      <c r="U75" s="160"/>
    </row>
    <row r="76" spans="1:21" x14ac:dyDescent="0.25">
      <c r="A76" s="329" t="s">
        <v>199</v>
      </c>
      <c r="B76" s="45">
        <v>2</v>
      </c>
      <c r="C76" s="45" t="s">
        <v>204</v>
      </c>
      <c r="D76" s="342"/>
      <c r="F76" s="342">
        <v>0.1</v>
      </c>
      <c r="G76" s="45" t="s">
        <v>110</v>
      </c>
      <c r="L76" s="45" t="s">
        <v>553</v>
      </c>
      <c r="M76" s="434">
        <v>-2.5000000000000001E-2</v>
      </c>
      <c r="N76" s="45" t="s">
        <v>642</v>
      </c>
      <c r="S76" s="111" t="s">
        <v>693</v>
      </c>
      <c r="T76" s="111"/>
      <c r="U76" s="159"/>
    </row>
    <row r="77" spans="1:21" x14ac:dyDescent="0.25">
      <c r="A77" s="329" t="s">
        <v>205</v>
      </c>
      <c r="B77" s="45">
        <v>2.5</v>
      </c>
      <c r="C77" s="45" t="s">
        <v>204</v>
      </c>
      <c r="D77" s="342"/>
      <c r="F77" s="342">
        <v>0.1</v>
      </c>
      <c r="G77" s="45" t="s">
        <v>32</v>
      </c>
      <c r="L77" s="45" t="s">
        <v>555</v>
      </c>
      <c r="M77" s="2">
        <v>-0.1</v>
      </c>
      <c r="N77" s="45" t="s">
        <v>757</v>
      </c>
      <c r="S77" s="111" t="s">
        <v>1070</v>
      </c>
      <c r="T77" s="111"/>
    </row>
    <row r="78" spans="1:21" x14ac:dyDescent="0.25">
      <c r="A78" s="329" t="s">
        <v>202</v>
      </c>
      <c r="B78" s="45">
        <v>2.5</v>
      </c>
      <c r="C78" s="45" t="s">
        <v>204</v>
      </c>
      <c r="D78" s="342"/>
      <c r="F78" s="342">
        <v>0.5</v>
      </c>
      <c r="G78" s="45" t="s">
        <v>209</v>
      </c>
      <c r="M78"/>
      <c r="S78" s="111"/>
      <c r="T78" s="111"/>
    </row>
    <row r="79" spans="1:21" x14ac:dyDescent="0.25">
      <c r="A79" s="329" t="s">
        <v>206</v>
      </c>
      <c r="B79" s="45">
        <v>2.5</v>
      </c>
      <c r="C79" s="45" t="s">
        <v>204</v>
      </c>
      <c r="D79" s="342"/>
      <c r="F79" s="342">
        <v>0.1</v>
      </c>
      <c r="G79" s="45" t="s">
        <v>106</v>
      </c>
      <c r="L79" s="45" t="s">
        <v>556</v>
      </c>
      <c r="M79" s="434">
        <v>-0.1</v>
      </c>
      <c r="N79" s="45" t="s">
        <v>644</v>
      </c>
      <c r="S79" s="111" t="s">
        <v>695</v>
      </c>
      <c r="T79" s="111"/>
      <c r="U79" s="160"/>
    </row>
    <row r="80" spans="1:21" x14ac:dyDescent="0.25">
      <c r="A80" s="329" t="s">
        <v>532</v>
      </c>
      <c r="B80" s="45">
        <v>5</v>
      </c>
      <c r="C80" s="45" t="s">
        <v>204</v>
      </c>
      <c r="D80" s="342"/>
      <c r="F80" s="342">
        <v>0.2</v>
      </c>
      <c r="G80" s="45" t="s">
        <v>110</v>
      </c>
      <c r="H80" s="45" t="s">
        <v>248</v>
      </c>
      <c r="L80" s="45" t="s">
        <v>557</v>
      </c>
      <c r="M80" s="2">
        <v>0.15</v>
      </c>
      <c r="N80" s="45" t="s">
        <v>645</v>
      </c>
      <c r="S80" s="111" t="s">
        <v>696</v>
      </c>
      <c r="T80" s="111"/>
      <c r="U80" s="159"/>
    </row>
    <row r="81" spans="1:23" x14ac:dyDescent="0.25">
      <c r="A81" s="329" t="s">
        <v>533</v>
      </c>
      <c r="B81" s="45">
        <v>5</v>
      </c>
      <c r="C81" s="45" t="s">
        <v>204</v>
      </c>
      <c r="D81" s="342"/>
      <c r="F81" s="342">
        <v>0.3</v>
      </c>
      <c r="G81" s="45" t="s">
        <v>534</v>
      </c>
      <c r="L81" s="45" t="s">
        <v>558</v>
      </c>
      <c r="M81" s="2">
        <v>-0.1</v>
      </c>
      <c r="N81" s="45" t="s">
        <v>646</v>
      </c>
      <c r="S81" s="111" t="s">
        <v>697</v>
      </c>
      <c r="T81" s="111"/>
      <c r="U81" s="159"/>
    </row>
    <row r="82" spans="1:23" x14ac:dyDescent="0.25">
      <c r="A82" s="329" t="s">
        <v>263</v>
      </c>
      <c r="B82" s="45">
        <f>B80</f>
        <v>5</v>
      </c>
      <c r="C82" s="45" t="str">
        <f>C80</f>
        <v>* Landsize</v>
      </c>
      <c r="D82" s="159"/>
      <c r="F82" s="342">
        <v>0.2</v>
      </c>
      <c r="G82" s="45" t="s">
        <v>32</v>
      </c>
      <c r="H82" s="45" t="s">
        <v>260</v>
      </c>
      <c r="L82" s="45" t="s">
        <v>560</v>
      </c>
      <c r="M82" s="2">
        <v>-0.2</v>
      </c>
      <c r="N82" s="45" t="s">
        <v>647</v>
      </c>
      <c r="O82" s="167">
        <v>0.1</v>
      </c>
      <c r="P82" s="5" t="s">
        <v>1107</v>
      </c>
      <c r="S82" s="111" t="s">
        <v>698</v>
      </c>
      <c r="T82" s="111"/>
      <c r="U82" s="159"/>
    </row>
    <row r="83" spans="1:23" x14ac:dyDescent="0.25">
      <c r="A83" s="329" t="s">
        <v>262</v>
      </c>
      <c r="B83" s="45">
        <f>B80</f>
        <v>5</v>
      </c>
      <c r="C83" s="45" t="str">
        <f>C80</f>
        <v>* Landsize</v>
      </c>
      <c r="D83" s="159"/>
      <c r="F83" s="342">
        <v>0.1</v>
      </c>
      <c r="G83" s="45" t="s">
        <v>31</v>
      </c>
      <c r="L83" s="45" t="s">
        <v>561</v>
      </c>
      <c r="M83" s="2">
        <v>0.01</v>
      </c>
      <c r="N83" s="45" t="s">
        <v>648</v>
      </c>
      <c r="O83" s="45" t="s">
        <v>641</v>
      </c>
      <c r="S83" s="111" t="s">
        <v>699</v>
      </c>
      <c r="T83" s="111"/>
      <c r="U83" s="159"/>
    </row>
    <row r="84" spans="1:23" x14ac:dyDescent="0.25">
      <c r="A84" s="329" t="s">
        <v>300</v>
      </c>
      <c r="B84" s="45">
        <v>5</v>
      </c>
      <c r="C84" s="45" t="str">
        <f t="shared" ref="C84:C90" si="0">C83</f>
        <v>* Landsize</v>
      </c>
      <c r="D84" s="159"/>
      <c r="F84" s="159">
        <v>0.2</v>
      </c>
      <c r="G84" s="45" t="s">
        <v>107</v>
      </c>
      <c r="H84" s="159">
        <v>0.1</v>
      </c>
      <c r="I84" s="45" t="s">
        <v>108</v>
      </c>
      <c r="L84" s="45" t="s">
        <v>562</v>
      </c>
      <c r="M84" s="29">
        <v>-2.5000000000000001E-2</v>
      </c>
      <c r="N84" s="45" t="s">
        <v>640</v>
      </c>
      <c r="O84" s="160">
        <v>-0.05</v>
      </c>
      <c r="P84" s="45" t="s">
        <v>758</v>
      </c>
      <c r="S84" s="111" t="s">
        <v>691</v>
      </c>
      <c r="T84" s="111"/>
    </row>
    <row r="85" spans="1:23" x14ac:dyDescent="0.25">
      <c r="A85" s="329" t="s">
        <v>337</v>
      </c>
      <c r="B85" s="45">
        <f>B84</f>
        <v>5</v>
      </c>
      <c r="C85" s="45" t="str">
        <f t="shared" si="0"/>
        <v>* Landsize</v>
      </c>
      <c r="D85" s="159"/>
      <c r="F85" s="159">
        <v>0.1</v>
      </c>
      <c r="G85" s="45" t="s">
        <v>31</v>
      </c>
      <c r="H85" s="159">
        <v>0.1</v>
      </c>
      <c r="I85" s="45" t="s">
        <v>32</v>
      </c>
      <c r="L85" s="45" t="s">
        <v>564</v>
      </c>
      <c r="M85">
        <v>1.25</v>
      </c>
      <c r="N85" s="45" t="s">
        <v>676</v>
      </c>
      <c r="S85" s="111" t="s">
        <v>718</v>
      </c>
      <c r="T85" s="111"/>
      <c r="U85" s="160"/>
    </row>
    <row r="86" spans="1:23" x14ac:dyDescent="0.25">
      <c r="A86" s="329" t="s">
        <v>336</v>
      </c>
      <c r="B86" s="45">
        <f>B85</f>
        <v>5</v>
      </c>
      <c r="C86" s="45" t="str">
        <f t="shared" si="0"/>
        <v>* Landsize</v>
      </c>
      <c r="D86" s="159"/>
      <c r="F86" s="159">
        <v>0.15</v>
      </c>
      <c r="G86" s="45" t="s">
        <v>32</v>
      </c>
      <c r="H86" s="159" t="s">
        <v>338</v>
      </c>
      <c r="L86" s="45" t="s">
        <v>566</v>
      </c>
      <c r="M86" s="2">
        <v>-0.15</v>
      </c>
      <c r="N86" s="45" t="s">
        <v>644</v>
      </c>
      <c r="S86" s="111" t="s">
        <v>702</v>
      </c>
      <c r="T86" s="111"/>
      <c r="U86" s="159"/>
    </row>
    <row r="87" spans="1:23" x14ac:dyDescent="0.25">
      <c r="A87" s="329" t="s">
        <v>343</v>
      </c>
      <c r="B87" s="45">
        <v>5</v>
      </c>
      <c r="C87" s="344" t="str">
        <f t="shared" si="0"/>
        <v>* Landsize</v>
      </c>
      <c r="D87" s="159"/>
      <c r="F87" s="262">
        <v>15</v>
      </c>
      <c r="G87" s="45" t="s">
        <v>344</v>
      </c>
      <c r="H87" s="159"/>
      <c r="L87" s="45" t="s">
        <v>567</v>
      </c>
      <c r="M87" s="434">
        <v>-2.5000000000000001E-2</v>
      </c>
      <c r="N87" s="45" t="s">
        <v>640</v>
      </c>
      <c r="O87" s="45">
        <v>-1</v>
      </c>
      <c r="P87" s="45" t="s">
        <v>673</v>
      </c>
      <c r="S87" s="111" t="s">
        <v>703</v>
      </c>
      <c r="T87" s="111"/>
      <c r="U87" s="159"/>
    </row>
    <row r="88" spans="1:23" x14ac:dyDescent="0.25">
      <c r="A88" s="329" t="s">
        <v>427</v>
      </c>
      <c r="B88" s="45">
        <v>5</v>
      </c>
      <c r="C88" s="45" t="str">
        <f t="shared" si="0"/>
        <v>* Landsize</v>
      </c>
      <c r="D88" s="159"/>
      <c r="F88" s="121">
        <v>0.05</v>
      </c>
      <c r="G88" s="45" t="s">
        <v>31</v>
      </c>
      <c r="L88" s="45" t="s">
        <v>568</v>
      </c>
      <c r="M88" s="434">
        <v>-2.5000000000000001E-2</v>
      </c>
      <c r="N88" s="45" t="s">
        <v>646</v>
      </c>
      <c r="S88" s="111" t="s">
        <v>704</v>
      </c>
      <c r="T88" s="111"/>
      <c r="U88" s="160"/>
    </row>
    <row r="89" spans="1:23" x14ac:dyDescent="0.25">
      <c r="A89" s="329" t="s">
        <v>1088</v>
      </c>
      <c r="B89" s="45">
        <v>5</v>
      </c>
      <c r="C89" s="45" t="str">
        <f t="shared" si="0"/>
        <v>* Landsize</v>
      </c>
      <c r="D89" s="121">
        <v>0.01</v>
      </c>
      <c r="E89" s="45" t="s">
        <v>360</v>
      </c>
      <c r="F89" s="159">
        <v>0.1</v>
      </c>
      <c r="G89" s="45" t="s">
        <v>1090</v>
      </c>
      <c r="M89"/>
      <c r="S89" s="111"/>
      <c r="T89" s="111"/>
    </row>
    <row r="90" spans="1:23" x14ac:dyDescent="0.25">
      <c r="A90" s="329" t="s">
        <v>1096</v>
      </c>
      <c r="B90" s="45">
        <v>5</v>
      </c>
      <c r="C90" s="45" t="str">
        <f t="shared" si="0"/>
        <v>* Landsize</v>
      </c>
      <c r="F90" s="159">
        <v>0.15</v>
      </c>
      <c r="G90" s="45" t="s">
        <v>106</v>
      </c>
      <c r="L90" s="45" t="s">
        <v>570</v>
      </c>
      <c r="M90" s="2">
        <v>0.05</v>
      </c>
      <c r="N90" s="45" t="s">
        <v>649</v>
      </c>
      <c r="S90" s="111" t="s">
        <v>705</v>
      </c>
      <c r="T90" s="111"/>
    </row>
    <row r="91" spans="1:23" x14ac:dyDescent="0.25">
      <c r="L91" s="45" t="s">
        <v>572</v>
      </c>
      <c r="M91" s="434">
        <v>2.5000000000000001E-2</v>
      </c>
      <c r="N91" s="45" t="s">
        <v>651</v>
      </c>
      <c r="S91" s="111" t="s">
        <v>706</v>
      </c>
      <c r="T91" s="111"/>
      <c r="U91" s="160"/>
    </row>
    <row r="92" spans="1:23" x14ac:dyDescent="0.25">
      <c r="A92" s="328" t="s">
        <v>82</v>
      </c>
      <c r="L92" s="45" t="s">
        <v>574</v>
      </c>
      <c r="M92" s="434">
        <v>7.4999999999999997E-2</v>
      </c>
      <c r="N92" s="45" t="s">
        <v>652</v>
      </c>
      <c r="O92" s="121">
        <v>0.25</v>
      </c>
      <c r="P92" s="45" t="s">
        <v>653</v>
      </c>
      <c r="S92" s="111" t="s">
        <v>707</v>
      </c>
      <c r="T92" s="111"/>
      <c r="U92" s="160"/>
      <c r="W92" s="159"/>
    </row>
    <row r="93" spans="1:23" x14ac:dyDescent="0.25">
      <c r="A93" s="329" t="s">
        <v>270</v>
      </c>
      <c r="B93" s="45">
        <f>IF(Overview!$B$14="Kobold",40,30)</f>
        <v>30</v>
      </c>
      <c r="C93" s="45" t="s">
        <v>241</v>
      </c>
      <c r="L93" s="45" t="s">
        <v>575</v>
      </c>
      <c r="M93" s="434">
        <v>0.1</v>
      </c>
      <c r="N93" s="45" t="s">
        <v>636</v>
      </c>
      <c r="O93" s="159">
        <v>0.05</v>
      </c>
      <c r="P93" s="45" t="s">
        <v>654</v>
      </c>
      <c r="S93" s="111" t="s">
        <v>708</v>
      </c>
      <c r="T93" s="111"/>
      <c r="U93" s="160"/>
      <c r="W93" s="159"/>
    </row>
    <row r="94" spans="1:23" x14ac:dyDescent="0.25">
      <c r="L94" s="45" t="s">
        <v>576</v>
      </c>
      <c r="M94" s="434">
        <v>-1.7500000000000002E-2</v>
      </c>
      <c r="N94" s="45" t="s">
        <v>639</v>
      </c>
      <c r="S94" s="111" t="s">
        <v>690</v>
      </c>
      <c r="T94" s="111"/>
    </row>
    <row r="95" spans="1:23" x14ac:dyDescent="0.25">
      <c r="A95" s="328" t="s">
        <v>353</v>
      </c>
      <c r="L95" s="45" t="s">
        <v>577</v>
      </c>
      <c r="M95" s="434">
        <v>1.4999999999999999E-2</v>
      </c>
      <c r="N95" s="45" t="s">
        <v>650</v>
      </c>
      <c r="S95" s="111" t="s">
        <v>701</v>
      </c>
      <c r="T95" s="111"/>
      <c r="U95" s="159"/>
    </row>
    <row r="96" spans="1:23" x14ac:dyDescent="0.25">
      <c r="A96" s="329" t="s">
        <v>506</v>
      </c>
      <c r="B96" s="45">
        <v>250</v>
      </c>
      <c r="L96" s="45" t="s">
        <v>578</v>
      </c>
      <c r="M96" s="434">
        <v>-7.4999999999999997E-2</v>
      </c>
      <c r="N96" s="45" t="s">
        <v>640</v>
      </c>
      <c r="O96" s="45">
        <v>-2</v>
      </c>
      <c r="P96" s="45" t="s">
        <v>673</v>
      </c>
      <c r="S96" s="111" t="s">
        <v>709</v>
      </c>
      <c r="T96" s="111"/>
      <c r="U96" s="160"/>
    </row>
    <row r="97" spans="1:23" x14ac:dyDescent="0.25">
      <c r="A97" s="329" t="s">
        <v>507</v>
      </c>
      <c r="B97" s="159">
        <v>0.01</v>
      </c>
      <c r="L97" s="45" t="s">
        <v>579</v>
      </c>
      <c r="M97" s="2">
        <v>-0.5</v>
      </c>
      <c r="N97" s="45" t="s">
        <v>655</v>
      </c>
      <c r="S97" s="111" t="s">
        <v>710</v>
      </c>
      <c r="T97" s="111"/>
      <c r="U97" s="159"/>
    </row>
    <row r="98" spans="1:23" x14ac:dyDescent="0.25">
      <c r="A98" s="329" t="s">
        <v>508</v>
      </c>
      <c r="B98" s="159">
        <v>0.01</v>
      </c>
      <c r="L98" s="45" t="s">
        <v>581</v>
      </c>
      <c r="M98" s="2">
        <v>-0.1</v>
      </c>
      <c r="N98" s="45" t="s">
        <v>643</v>
      </c>
      <c r="S98" s="111" t="s">
        <v>694</v>
      </c>
      <c r="T98" s="111"/>
      <c r="U98" s="159"/>
      <c r="W98" s="159"/>
    </row>
    <row r="99" spans="1:23" x14ac:dyDescent="0.25">
      <c r="A99" s="329" t="s">
        <v>509</v>
      </c>
      <c r="B99" s="159">
        <v>0.01</v>
      </c>
      <c r="M99"/>
      <c r="S99" s="111"/>
      <c r="T99" s="111"/>
    </row>
    <row r="100" spans="1:23" x14ac:dyDescent="0.25">
      <c r="L100" s="45" t="s">
        <v>583</v>
      </c>
      <c r="M100" s="434">
        <v>0.125</v>
      </c>
      <c r="N100" s="45" t="s">
        <v>657</v>
      </c>
      <c r="S100" s="111" t="s">
        <v>712</v>
      </c>
      <c r="T100" s="111"/>
      <c r="U100" s="160"/>
    </row>
    <row r="101" spans="1:23" x14ac:dyDescent="0.25">
      <c r="A101" s="328" t="s">
        <v>458</v>
      </c>
      <c r="L101" s="45" t="s">
        <v>584</v>
      </c>
      <c r="M101"/>
      <c r="N101" s="45" t="s">
        <v>631</v>
      </c>
      <c r="S101" s="111" t="s">
        <v>713</v>
      </c>
      <c r="T101" s="111"/>
    </row>
    <row r="102" spans="1:23" x14ac:dyDescent="0.25">
      <c r="L102" s="45" t="s">
        <v>585</v>
      </c>
      <c r="M102" s="434">
        <v>2.5000000000000001E-2</v>
      </c>
      <c r="N102" s="45" t="s">
        <v>651</v>
      </c>
      <c r="O102" s="160">
        <v>7.4999999999999997E-2</v>
      </c>
      <c r="P102" s="45" t="s">
        <v>649</v>
      </c>
      <c r="S102" s="111" t="s">
        <v>714</v>
      </c>
      <c r="T102" s="111"/>
      <c r="U102" s="160"/>
      <c r="W102" s="160"/>
    </row>
    <row r="103" spans="1:23" x14ac:dyDescent="0.25">
      <c r="A103" s="329" t="s">
        <v>459</v>
      </c>
      <c r="B103" s="45" t="s">
        <v>212</v>
      </c>
      <c r="D103" s="342">
        <v>0.3</v>
      </c>
      <c r="E103" s="45" t="s">
        <v>438</v>
      </c>
      <c r="L103" s="45" t="s">
        <v>586</v>
      </c>
      <c r="M103" s="2">
        <v>0.04</v>
      </c>
      <c r="N103" s="45" t="s">
        <v>638</v>
      </c>
      <c r="S103" s="111" t="s">
        <v>715</v>
      </c>
      <c r="T103" s="111"/>
      <c r="U103" s="159"/>
    </row>
    <row r="104" spans="1:23" x14ac:dyDescent="0.25">
      <c r="B104" s="45" t="s">
        <v>210</v>
      </c>
      <c r="D104" s="342">
        <v>0.2</v>
      </c>
      <c r="E104" s="45" t="s">
        <v>438</v>
      </c>
      <c r="L104" s="45" t="s">
        <v>587</v>
      </c>
      <c r="M104">
        <v>2</v>
      </c>
      <c r="N104" s="45" t="s">
        <v>1106</v>
      </c>
      <c r="S104" s="111" t="s">
        <v>1069</v>
      </c>
      <c r="T104" s="111"/>
      <c r="U104" s="159"/>
    </row>
    <row r="105" spans="1:23" x14ac:dyDescent="0.25">
      <c r="B105" s="45" t="s">
        <v>460</v>
      </c>
      <c r="D105" s="342">
        <v>0.3</v>
      </c>
      <c r="E105" s="45" t="s">
        <v>438</v>
      </c>
      <c r="L105" s="45" t="s">
        <v>588</v>
      </c>
      <c r="M105" s="434">
        <v>-0.1</v>
      </c>
      <c r="N105" s="45" t="s">
        <v>646</v>
      </c>
      <c r="S105" s="111" t="s">
        <v>717</v>
      </c>
      <c r="T105" s="111"/>
      <c r="U105" s="159"/>
    </row>
    <row r="106" spans="1:23" x14ac:dyDescent="0.25">
      <c r="B106" s="45" t="s">
        <v>461</v>
      </c>
      <c r="D106" s="342">
        <v>0.6</v>
      </c>
      <c r="E106" s="45" t="s">
        <v>438</v>
      </c>
      <c r="L106" s="45" t="s">
        <v>590</v>
      </c>
      <c r="M106">
        <v>-1</v>
      </c>
      <c r="N106" s="45" t="s">
        <v>759</v>
      </c>
      <c r="S106" s="111" t="s">
        <v>1071</v>
      </c>
      <c r="T106" s="111"/>
      <c r="U106" s="160"/>
    </row>
    <row r="107" spans="1:23" x14ac:dyDescent="0.25">
      <c r="L107" s="45" t="s">
        <v>591</v>
      </c>
      <c r="M107" s="2">
        <v>-0.2</v>
      </c>
      <c r="N107" s="45" t="s">
        <v>658</v>
      </c>
      <c r="S107" s="111" t="s">
        <v>716</v>
      </c>
      <c r="T107" s="111"/>
    </row>
    <row r="108" spans="1:23" x14ac:dyDescent="0.25">
      <c r="A108" s="329" t="s">
        <v>462</v>
      </c>
      <c r="B108" s="45" t="s">
        <v>212</v>
      </c>
      <c r="D108" s="45">
        <v>4000</v>
      </c>
      <c r="E108" s="45" t="s">
        <v>510</v>
      </c>
      <c r="M108"/>
    </row>
    <row r="109" spans="1:23" x14ac:dyDescent="0.25">
      <c r="B109" s="45" t="s">
        <v>210</v>
      </c>
      <c r="D109" s="45">
        <v>4000</v>
      </c>
      <c r="E109" s="45" t="s">
        <v>510</v>
      </c>
      <c r="L109" s="45" t="s">
        <v>592</v>
      </c>
      <c r="M109" s="434">
        <v>2.5000000000000001E-2</v>
      </c>
      <c r="N109" s="45" t="s">
        <v>1075</v>
      </c>
      <c r="O109" s="45" t="s">
        <v>660</v>
      </c>
      <c r="S109" s="111" t="s">
        <v>720</v>
      </c>
      <c r="T109" s="111"/>
      <c r="U109" s="159"/>
      <c r="W109" s="159"/>
    </row>
    <row r="110" spans="1:23" x14ac:dyDescent="0.25">
      <c r="B110" s="45" t="s">
        <v>460</v>
      </c>
      <c r="D110" s="45">
        <v>7500</v>
      </c>
      <c r="E110" s="45" t="s">
        <v>510</v>
      </c>
      <c r="L110" s="45" t="s">
        <v>593</v>
      </c>
      <c r="M110" s="2">
        <v>-0.2</v>
      </c>
      <c r="N110" s="45" t="s">
        <v>677</v>
      </c>
      <c r="O110" s="159">
        <v>-0.1</v>
      </c>
      <c r="P110" s="45" t="s">
        <v>659</v>
      </c>
      <c r="Q110" s="5"/>
      <c r="R110" s="5"/>
      <c r="S110" s="111" t="s">
        <v>719</v>
      </c>
      <c r="T110" s="111"/>
    </row>
    <row r="111" spans="1:23" x14ac:dyDescent="0.25">
      <c r="B111" s="45" t="s">
        <v>530</v>
      </c>
      <c r="D111" s="45">
        <v>5000</v>
      </c>
      <c r="E111" s="45" t="s">
        <v>510</v>
      </c>
      <c r="L111" s="45" t="s">
        <v>594</v>
      </c>
      <c r="M111" s="434">
        <v>-1.7500000000000002E-2</v>
      </c>
      <c r="N111" s="45" t="s">
        <v>639</v>
      </c>
      <c r="S111" s="111" t="s">
        <v>721</v>
      </c>
      <c r="T111" s="111"/>
      <c r="U111" s="159"/>
    </row>
    <row r="112" spans="1:23" x14ac:dyDescent="0.25">
      <c r="B112" s="45" t="s">
        <v>213</v>
      </c>
      <c r="D112" s="45">
        <v>5000</v>
      </c>
      <c r="E112" s="45" t="s">
        <v>510</v>
      </c>
      <c r="L112" s="45" t="s">
        <v>595</v>
      </c>
      <c r="M112" s="434">
        <v>2.5000000000000001E-2</v>
      </c>
      <c r="N112" s="45" t="s">
        <v>669</v>
      </c>
      <c r="O112" s="160">
        <v>7.4999999999999997E-2</v>
      </c>
      <c r="P112" s="45" t="s">
        <v>661</v>
      </c>
      <c r="S112" s="111" t="s">
        <v>722</v>
      </c>
      <c r="T112" s="111"/>
      <c r="U112" s="160"/>
      <c r="W112" s="160"/>
    </row>
    <row r="113" spans="1:23" x14ac:dyDescent="0.25">
      <c r="L113" s="45" t="s">
        <v>596</v>
      </c>
      <c r="M113" s="434">
        <v>-1.7500000000000002E-2</v>
      </c>
      <c r="N113" s="45" t="s">
        <v>639</v>
      </c>
      <c r="S113" s="111" t="s">
        <v>723</v>
      </c>
      <c r="T113" s="111"/>
      <c r="U113" s="159"/>
    </row>
    <row r="114" spans="1:23" x14ac:dyDescent="0.25">
      <c r="A114" s="328" t="s">
        <v>463</v>
      </c>
      <c r="F114" s="45" t="s">
        <v>465</v>
      </c>
      <c r="L114" s="45" t="s">
        <v>597</v>
      </c>
      <c r="M114">
        <v>1</v>
      </c>
      <c r="N114" s="45" t="s">
        <v>675</v>
      </c>
      <c r="S114" s="111" t="s">
        <v>395</v>
      </c>
      <c r="T114" s="111"/>
      <c r="U114" s="159"/>
      <c r="W114" s="159"/>
    </row>
    <row r="115" spans="1:23" x14ac:dyDescent="0.25">
      <c r="A115" s="329" t="s">
        <v>125</v>
      </c>
      <c r="B115" s="253"/>
      <c r="C115" s="345">
        <v>0.2</v>
      </c>
      <c r="D115" s="45" t="s">
        <v>470</v>
      </c>
      <c r="F115" s="180" t="s">
        <v>469</v>
      </c>
      <c r="L115" s="45" t="s">
        <v>598</v>
      </c>
      <c r="M115" s="2">
        <v>-0.01</v>
      </c>
      <c r="N115" s="45" t="s">
        <v>663</v>
      </c>
      <c r="S115" s="111" t="s">
        <v>725</v>
      </c>
      <c r="T115" s="111"/>
      <c r="U115" s="159"/>
    </row>
    <row r="116" spans="1:23" x14ac:dyDescent="0.25">
      <c r="A116" s="329" t="s">
        <v>126</v>
      </c>
      <c r="B116" s="119" t="s">
        <v>295</v>
      </c>
      <c r="C116" s="345">
        <v>0.2</v>
      </c>
      <c r="D116" s="45" t="s">
        <v>470</v>
      </c>
      <c r="F116" s="180" t="s">
        <v>469</v>
      </c>
      <c r="M116"/>
      <c r="S116" s="111"/>
      <c r="T116" s="111"/>
    </row>
    <row r="117" spans="1:23" x14ac:dyDescent="0.25">
      <c r="B117" s="45" t="s">
        <v>294</v>
      </c>
      <c r="C117" s="121">
        <v>0.2</v>
      </c>
      <c r="D117" s="45" t="s">
        <v>470</v>
      </c>
      <c r="F117" s="180" t="s">
        <v>469</v>
      </c>
      <c r="L117" s="45" t="s">
        <v>599</v>
      </c>
      <c r="M117" s="434">
        <v>1.4999999999999999E-2</v>
      </c>
      <c r="N117" s="45" t="s">
        <v>650</v>
      </c>
      <c r="S117" s="111" t="s">
        <v>726</v>
      </c>
      <c r="T117" s="111"/>
      <c r="U117" s="160"/>
    </row>
    <row r="118" spans="1:23" x14ac:dyDescent="0.25">
      <c r="A118" s="329" t="s">
        <v>140</v>
      </c>
      <c r="B118" s="253"/>
      <c r="C118" s="345">
        <v>0.2</v>
      </c>
      <c r="D118" s="45" t="s">
        <v>470</v>
      </c>
      <c r="F118" s="180">
        <v>4</v>
      </c>
      <c r="L118" s="45" t="s">
        <v>600</v>
      </c>
      <c r="M118" s="434">
        <v>2.5000000000000001E-2</v>
      </c>
      <c r="N118" s="45" t="s">
        <v>651</v>
      </c>
      <c r="O118" s="159">
        <v>-0.05</v>
      </c>
      <c r="P118" s="45" t="s">
        <v>664</v>
      </c>
      <c r="S118" s="111" t="s">
        <v>727</v>
      </c>
      <c r="T118" s="111"/>
      <c r="U118" s="160"/>
      <c r="W118" s="159"/>
    </row>
    <row r="119" spans="1:23" x14ac:dyDescent="0.25">
      <c r="A119" s="329" t="s">
        <v>133</v>
      </c>
      <c r="B119" s="253"/>
      <c r="C119" s="345">
        <v>0.2</v>
      </c>
      <c r="D119" s="45" t="s">
        <v>471</v>
      </c>
      <c r="F119" s="180">
        <v>2</v>
      </c>
      <c r="L119" s="45" t="s">
        <v>602</v>
      </c>
      <c r="M119" s="2">
        <v>-0.05</v>
      </c>
      <c r="N119" s="45" t="s">
        <v>646</v>
      </c>
      <c r="O119" s="159">
        <v>-0.1</v>
      </c>
      <c r="P119" s="45" t="s">
        <v>659</v>
      </c>
      <c r="Q119" s="45">
        <v>5</v>
      </c>
      <c r="R119" s="45" t="s">
        <v>680</v>
      </c>
      <c r="S119" s="111" t="s">
        <v>1072</v>
      </c>
      <c r="T119" s="111"/>
      <c r="U119" s="159"/>
      <c r="W119" s="159"/>
    </row>
    <row r="120" spans="1:23" x14ac:dyDescent="0.25">
      <c r="A120" s="329" t="s">
        <v>1080</v>
      </c>
      <c r="B120" s="119" t="s">
        <v>295</v>
      </c>
      <c r="C120" s="345">
        <v>0.1</v>
      </c>
      <c r="D120" s="45" t="s">
        <v>298</v>
      </c>
      <c r="F120" s="180">
        <v>0</v>
      </c>
      <c r="L120" s="45" t="s">
        <v>603</v>
      </c>
      <c r="M120" s="434">
        <v>-0.125</v>
      </c>
      <c r="N120" s="45" t="s">
        <v>665</v>
      </c>
      <c r="S120" s="111" t="s">
        <v>728</v>
      </c>
      <c r="T120" s="111"/>
      <c r="U120" s="160"/>
    </row>
    <row r="121" spans="1:23" x14ac:dyDescent="0.25">
      <c r="B121" s="45" t="s">
        <v>294</v>
      </c>
      <c r="C121" s="346">
        <v>0.1</v>
      </c>
      <c r="D121" s="45" t="s">
        <v>298</v>
      </c>
      <c r="F121" s="180">
        <v>0</v>
      </c>
      <c r="L121" s="45" t="s">
        <v>605</v>
      </c>
      <c r="M121" s="2">
        <v>0.01</v>
      </c>
      <c r="N121" s="45" t="s">
        <v>650</v>
      </c>
      <c r="O121" s="159">
        <v>0.1</v>
      </c>
      <c r="P121" s="45" t="s">
        <v>662</v>
      </c>
      <c r="S121" s="111" t="s">
        <v>724</v>
      </c>
      <c r="T121" s="111"/>
      <c r="U121" s="159"/>
    </row>
    <row r="122" spans="1:23" x14ac:dyDescent="0.25">
      <c r="A122" s="329" t="s">
        <v>464</v>
      </c>
      <c r="B122" s="253"/>
      <c r="C122" s="345">
        <v>0.2</v>
      </c>
      <c r="D122" s="45" t="s">
        <v>471</v>
      </c>
      <c r="F122" s="180">
        <v>3</v>
      </c>
      <c r="L122" s="45" t="s">
        <v>606</v>
      </c>
      <c r="M122" s="29">
        <v>7.4999999999999997E-2</v>
      </c>
      <c r="N122" s="45" t="s">
        <v>678</v>
      </c>
      <c r="O122" s="159">
        <v>-0.05</v>
      </c>
      <c r="P122" s="45" t="s">
        <v>666</v>
      </c>
      <c r="S122" s="111" t="s">
        <v>730</v>
      </c>
      <c r="T122" s="111"/>
      <c r="U122" s="159"/>
      <c r="W122" s="159"/>
    </row>
    <row r="123" spans="1:23" x14ac:dyDescent="0.25">
      <c r="A123" s="329" t="s">
        <v>335</v>
      </c>
      <c r="C123" s="180">
        <v>1</v>
      </c>
      <c r="D123" s="45" t="s">
        <v>466</v>
      </c>
      <c r="F123" s="180">
        <v>3</v>
      </c>
      <c r="M123"/>
      <c r="S123" s="111"/>
      <c r="T123" s="111"/>
    </row>
    <row r="124" spans="1:23" x14ac:dyDescent="0.25">
      <c r="A124" s="329" t="s">
        <v>376</v>
      </c>
      <c r="B124" s="180" t="s">
        <v>468</v>
      </c>
      <c r="C124" s="119">
        <v>500</v>
      </c>
      <c r="D124" s="45" t="s">
        <v>467</v>
      </c>
      <c r="F124" s="180">
        <v>0</v>
      </c>
      <c r="L124" s="45" t="s">
        <v>607</v>
      </c>
      <c r="M124" s="2">
        <v>0.3</v>
      </c>
      <c r="N124" s="45" t="s">
        <v>667</v>
      </c>
      <c r="S124" s="111" t="s">
        <v>731</v>
      </c>
      <c r="T124" s="111"/>
      <c r="U124" s="159"/>
    </row>
    <row r="125" spans="1:23" x14ac:dyDescent="0.25">
      <c r="A125" s="329" t="s">
        <v>359</v>
      </c>
      <c r="B125" s="180" t="s">
        <v>468</v>
      </c>
      <c r="C125" s="119">
        <v>250</v>
      </c>
      <c r="D125" s="45" t="s">
        <v>467</v>
      </c>
      <c r="F125" s="180">
        <v>4</v>
      </c>
      <c r="L125" s="45" t="s">
        <v>609</v>
      </c>
      <c r="M125">
        <v>1.25</v>
      </c>
      <c r="N125" s="45" t="s">
        <v>682</v>
      </c>
      <c r="S125" s="111" t="s">
        <v>735</v>
      </c>
      <c r="T125" s="111"/>
      <c r="U125" s="159"/>
    </row>
    <row r="126" spans="1:23" x14ac:dyDescent="0.25">
      <c r="A126" s="329" t="s">
        <v>425</v>
      </c>
      <c r="B126" s="253"/>
      <c r="C126" s="121">
        <v>0.1</v>
      </c>
      <c r="D126" s="45" t="s">
        <v>501</v>
      </c>
      <c r="F126" s="180">
        <v>4</v>
      </c>
      <c r="L126" s="45" t="s">
        <v>611</v>
      </c>
      <c r="M126" s="434">
        <v>-7.4999999999999997E-2</v>
      </c>
      <c r="N126" s="45" t="s">
        <v>666</v>
      </c>
      <c r="O126" s="160">
        <v>7.4999999999999997E-3</v>
      </c>
      <c r="P126" s="45" t="s">
        <v>760</v>
      </c>
      <c r="S126" s="111" t="s">
        <v>1073</v>
      </c>
      <c r="T126" s="111"/>
      <c r="U126" s="159"/>
    </row>
    <row r="127" spans="1:23" x14ac:dyDescent="0.25">
      <c r="L127" s="45" t="s">
        <v>612</v>
      </c>
      <c r="M127" s="434">
        <v>2.5000000000000001E-2</v>
      </c>
      <c r="N127" s="45" t="s">
        <v>669</v>
      </c>
      <c r="S127" s="111" t="s">
        <v>733</v>
      </c>
      <c r="T127" s="111"/>
      <c r="U127" s="160"/>
    </row>
    <row r="128" spans="1:23" x14ac:dyDescent="0.25">
      <c r="A128" s="328" t="s">
        <v>266</v>
      </c>
      <c r="L128" s="45" t="s">
        <v>613</v>
      </c>
      <c r="M128" s="434">
        <v>-2.5000000000000001E-2</v>
      </c>
      <c r="N128" s="45" t="s">
        <v>642</v>
      </c>
      <c r="O128" s="5">
        <v>2</v>
      </c>
      <c r="P128" s="5" t="s">
        <v>681</v>
      </c>
      <c r="S128" s="111" t="s">
        <v>734</v>
      </c>
      <c r="T128" s="111"/>
      <c r="U128" s="160"/>
    </row>
    <row r="129" spans="1:23" x14ac:dyDescent="0.25">
      <c r="A129" s="329" t="s">
        <v>482</v>
      </c>
      <c r="B129" s="45">
        <v>20</v>
      </c>
      <c r="M129"/>
      <c r="S129" s="111"/>
      <c r="T129" s="111"/>
    </row>
    <row r="130" spans="1:23" x14ac:dyDescent="0.25">
      <c r="A130" s="329" t="s">
        <v>480</v>
      </c>
      <c r="B130" s="45">
        <v>0</v>
      </c>
      <c r="C130" s="45" t="s">
        <v>481</v>
      </c>
      <c r="L130" s="45" t="s">
        <v>615</v>
      </c>
      <c r="M130" s="2">
        <v>0.6</v>
      </c>
      <c r="N130" s="45" t="s">
        <v>761</v>
      </c>
      <c r="S130" s="111" t="s">
        <v>1074</v>
      </c>
      <c r="T130" s="111"/>
    </row>
    <row r="131" spans="1:23" x14ac:dyDescent="0.25">
      <c r="L131" s="45" t="s">
        <v>616</v>
      </c>
      <c r="M131" s="434">
        <v>-7.4999999999999997E-2</v>
      </c>
      <c r="N131" s="45" t="s">
        <v>666</v>
      </c>
      <c r="S131" s="111" t="s">
        <v>736</v>
      </c>
      <c r="T131" s="111"/>
      <c r="U131" s="160"/>
    </row>
    <row r="132" spans="1:23" x14ac:dyDescent="0.25">
      <c r="A132" s="328" t="s">
        <v>762</v>
      </c>
      <c r="L132" s="45" t="s">
        <v>618</v>
      </c>
      <c r="M132">
        <v>2</v>
      </c>
      <c r="N132" s="45" t="s">
        <v>683</v>
      </c>
      <c r="S132" s="111" t="s">
        <v>737</v>
      </c>
      <c r="T132" s="111"/>
    </row>
    <row r="133" spans="1:23" x14ac:dyDescent="0.25">
      <c r="A133" s="329" t="s">
        <v>89</v>
      </c>
      <c r="B133" s="45" t="s">
        <v>3</v>
      </c>
      <c r="L133" s="45" t="s">
        <v>620</v>
      </c>
      <c r="M133" s="2">
        <v>0.3</v>
      </c>
      <c r="N133" s="45" t="s">
        <v>670</v>
      </c>
      <c r="S133" s="111" t="s">
        <v>738</v>
      </c>
      <c r="T133" s="111"/>
      <c r="U133" s="159"/>
    </row>
    <row r="134" spans="1:23" x14ac:dyDescent="0.25">
      <c r="A134" s="329" t="s">
        <v>90</v>
      </c>
      <c r="B134" s="45" t="s">
        <v>3</v>
      </c>
      <c r="M134"/>
      <c r="S134" s="111"/>
      <c r="T134" s="111"/>
    </row>
    <row r="135" spans="1:23" x14ac:dyDescent="0.25">
      <c r="A135" s="329" t="s">
        <v>91</v>
      </c>
      <c r="B135" s="45" t="s">
        <v>3</v>
      </c>
      <c r="L135" s="45" t="s">
        <v>621</v>
      </c>
      <c r="M135" s="2">
        <v>-0.15</v>
      </c>
      <c r="N135" s="45" t="s">
        <v>679</v>
      </c>
      <c r="O135" s="159">
        <v>-0.05</v>
      </c>
      <c r="P135" s="45" t="s">
        <v>656</v>
      </c>
      <c r="S135" s="111" t="s">
        <v>739</v>
      </c>
      <c r="T135" s="111"/>
      <c r="U135" s="159"/>
      <c r="W135" s="159"/>
    </row>
    <row r="136" spans="1:23" x14ac:dyDescent="0.25">
      <c r="A136" s="329" t="s">
        <v>92</v>
      </c>
      <c r="B136" s="45" t="s">
        <v>3</v>
      </c>
      <c r="L136" s="45" t="s">
        <v>623</v>
      </c>
      <c r="M136" s="434">
        <v>-0.05</v>
      </c>
      <c r="N136" s="45" t="s">
        <v>646</v>
      </c>
      <c r="S136" s="111" t="s">
        <v>740</v>
      </c>
      <c r="T136" s="111"/>
      <c r="U136" s="160"/>
    </row>
    <row r="137" spans="1:23" x14ac:dyDescent="0.25">
      <c r="A137" s="329" t="s">
        <v>93</v>
      </c>
      <c r="B137" s="45" t="s">
        <v>3</v>
      </c>
      <c r="L137" s="45" t="s">
        <v>624</v>
      </c>
      <c r="M137" s="2">
        <v>-0.25</v>
      </c>
      <c r="N137" s="45" t="s">
        <v>671</v>
      </c>
      <c r="S137" s="111" t="s">
        <v>741</v>
      </c>
      <c r="T137" s="111"/>
      <c r="U137" s="159"/>
    </row>
    <row r="138" spans="1:23" x14ac:dyDescent="0.25">
      <c r="A138" s="329" t="s">
        <v>94</v>
      </c>
      <c r="B138" s="45" t="s">
        <v>3</v>
      </c>
      <c r="M138"/>
      <c r="S138" s="111"/>
      <c r="T138" s="111"/>
    </row>
    <row r="139" spans="1:23" x14ac:dyDescent="0.25">
      <c r="A139" s="329" t="s">
        <v>95</v>
      </c>
      <c r="B139" s="45" t="s">
        <v>3</v>
      </c>
      <c r="L139" s="45" t="s">
        <v>625</v>
      </c>
      <c r="M139" s="29">
        <v>7.4999999999999997E-2</v>
      </c>
      <c r="N139" s="45" t="s">
        <v>668</v>
      </c>
      <c r="S139" s="111" t="s">
        <v>732</v>
      </c>
      <c r="T139" s="111"/>
      <c r="U139" s="160"/>
    </row>
    <row r="140" spans="1:23" x14ac:dyDescent="0.25">
      <c r="A140" s="329" t="s">
        <v>96</v>
      </c>
      <c r="B140" s="45" t="s">
        <v>7</v>
      </c>
      <c r="L140" s="45" t="s">
        <v>627</v>
      </c>
      <c r="M140" s="434">
        <v>-7.4999999999999997E-2</v>
      </c>
      <c r="N140" s="45" t="s">
        <v>665</v>
      </c>
      <c r="S140" s="111" t="s">
        <v>742</v>
      </c>
      <c r="T140" s="111"/>
      <c r="U140" s="159"/>
    </row>
    <row r="141" spans="1:23" x14ac:dyDescent="0.25">
      <c r="A141" s="329" t="s">
        <v>97</v>
      </c>
      <c r="B141" s="45" t="s">
        <v>3</v>
      </c>
      <c r="M141"/>
    </row>
    <row r="142" spans="1:23" x14ac:dyDescent="0.25">
      <c r="A142" s="329" t="s">
        <v>29</v>
      </c>
      <c r="B142" s="45" t="s">
        <v>3</v>
      </c>
      <c r="L142" s="45" t="s">
        <v>628</v>
      </c>
      <c r="M142" s="2">
        <v>-0.05</v>
      </c>
      <c r="N142" s="45" t="s">
        <v>666</v>
      </c>
      <c r="S142" s="45" t="s">
        <v>743</v>
      </c>
      <c r="U142" s="159"/>
    </row>
    <row r="143" spans="1:23" x14ac:dyDescent="0.25">
      <c r="A143" s="329" t="s">
        <v>99</v>
      </c>
      <c r="B143" s="45" t="s">
        <v>3</v>
      </c>
    </row>
    <row r="144" spans="1:23" x14ac:dyDescent="0.25">
      <c r="A144" s="329" t="s">
        <v>100</v>
      </c>
      <c r="B144" s="45" t="s">
        <v>3</v>
      </c>
    </row>
    <row r="145" spans="1:13" x14ac:dyDescent="0.25">
      <c r="A145" s="329" t="s">
        <v>101</v>
      </c>
      <c r="B145" s="45" t="s">
        <v>12</v>
      </c>
    </row>
    <row r="146" spans="1:13" x14ac:dyDescent="0.25">
      <c r="A146" s="329" t="s">
        <v>102</v>
      </c>
      <c r="B146" s="45" t="s">
        <v>3</v>
      </c>
    </row>
    <row r="147" spans="1:13" x14ac:dyDescent="0.25">
      <c r="A147" s="329" t="s">
        <v>103</v>
      </c>
      <c r="B147" s="45" t="s">
        <v>3</v>
      </c>
      <c r="L147" s="111"/>
      <c r="M147" s="159"/>
    </row>
    <row r="148" spans="1:13" x14ac:dyDescent="0.25">
      <c r="A148" s="329" t="s">
        <v>104</v>
      </c>
      <c r="B148" s="45" t="s">
        <v>3</v>
      </c>
      <c r="L148" s="111"/>
    </row>
    <row r="149" spans="1:13" x14ac:dyDescent="0.25">
      <c r="A149" s="329" t="s">
        <v>331</v>
      </c>
      <c r="B149" s="45" t="s">
        <v>3</v>
      </c>
      <c r="L149" s="111"/>
      <c r="M149" s="159"/>
    </row>
    <row r="150" spans="1:13" x14ac:dyDescent="0.25">
      <c r="A150" s="329" t="s">
        <v>345</v>
      </c>
      <c r="B150" s="45" t="s">
        <v>3</v>
      </c>
    </row>
    <row r="151" spans="1:13" x14ac:dyDescent="0.25">
      <c r="A151" s="329" t="s">
        <v>144</v>
      </c>
      <c r="B151" s="45" t="s">
        <v>3</v>
      </c>
    </row>
    <row r="152" spans="1:13" x14ac:dyDescent="0.25">
      <c r="A152" s="329" t="s">
        <v>502</v>
      </c>
      <c r="B152" s="45" t="s">
        <v>12</v>
      </c>
    </row>
    <row r="154" spans="1:13" x14ac:dyDescent="0.25">
      <c r="A154" s="329" t="s">
        <v>1058</v>
      </c>
    </row>
    <row r="155" spans="1:13" x14ac:dyDescent="0.25">
      <c r="A155" s="329" t="s">
        <v>2</v>
      </c>
      <c r="B155" s="45">
        <v>1</v>
      </c>
    </row>
    <row r="156" spans="1:13" x14ac:dyDescent="0.25">
      <c r="A156" s="329" t="s">
        <v>7</v>
      </c>
      <c r="B156" s="45">
        <v>2</v>
      </c>
    </row>
    <row r="157" spans="1:13" x14ac:dyDescent="0.25">
      <c r="A157" s="329" t="s">
        <v>3</v>
      </c>
      <c r="B157" s="45">
        <v>2</v>
      </c>
    </row>
    <row r="158" spans="1:13" x14ac:dyDescent="0.25">
      <c r="A158" s="329" t="s">
        <v>4</v>
      </c>
      <c r="B158" s="45">
        <v>12</v>
      </c>
    </row>
    <row r="160" spans="1:13" x14ac:dyDescent="0.25">
      <c r="A160" s="328" t="s">
        <v>1059</v>
      </c>
    </row>
    <row r="161" spans="1:2" x14ac:dyDescent="0.25">
      <c r="A161" s="329" t="s">
        <v>280</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66" activePane="bottomLeft" state="frozenSplit"/>
      <selection pane="bottomLeft" activeCell="D80" sqref="D80"/>
    </sheetView>
  </sheetViews>
  <sheetFormatPr defaultColWidth="9.109375" defaultRowHeight="19.5" customHeight="1" x14ac:dyDescent="0.25"/>
  <cols>
    <col min="1" max="1" width="15.6640625" style="376" bestFit="1" customWidth="1"/>
    <col min="2" max="2" width="13.88671875" style="298" customWidth="1"/>
    <col min="3" max="3" width="14.44140625" style="298" customWidth="1"/>
    <col min="4" max="4" width="14.109375" style="298" customWidth="1"/>
    <col min="5" max="7" width="14.109375" style="96" customWidth="1"/>
    <col min="8" max="9" width="14.109375" style="298" customWidth="1"/>
    <col min="10" max="23" width="7" style="298" customWidth="1"/>
    <col min="24" max="24" width="7" style="380" customWidth="1"/>
    <col min="25" max="26" width="7" style="298" customWidth="1"/>
    <col min="27" max="16384" width="9.109375" style="298"/>
  </cols>
  <sheetData>
    <row r="1" spans="1:27" s="347" customFormat="1" ht="19.5" customHeight="1" x14ac:dyDescent="0.25">
      <c r="A1" s="347" t="s">
        <v>284</v>
      </c>
      <c r="E1" s="348"/>
      <c r="F1" s="348"/>
      <c r="G1" s="348"/>
      <c r="X1" s="349"/>
    </row>
    <row r="2" spans="1:27" ht="19.5" customHeight="1" x14ac:dyDescent="0.25">
      <c r="A2" s="298"/>
      <c r="X2" s="350"/>
    </row>
    <row r="3" spans="1:27" s="347" customFormat="1" ht="19.5" customHeight="1" x14ac:dyDescent="0.25">
      <c r="A3" s="347" t="s">
        <v>36</v>
      </c>
      <c r="D3" s="347" t="s">
        <v>38</v>
      </c>
      <c r="E3" s="348"/>
      <c r="F3" s="348"/>
      <c r="G3" s="348"/>
      <c r="J3" s="347" t="s">
        <v>37</v>
      </c>
      <c r="X3" s="349"/>
    </row>
    <row r="4" spans="1:27" ht="87" customHeight="1" x14ac:dyDescent="0.25">
      <c r="A4" s="347" t="s">
        <v>28</v>
      </c>
      <c r="B4" s="347" t="s">
        <v>35</v>
      </c>
      <c r="C4" s="347" t="s">
        <v>767</v>
      </c>
      <c r="D4" s="347" t="s">
        <v>768</v>
      </c>
      <c r="E4" s="348" t="s">
        <v>769</v>
      </c>
      <c r="F4" s="348" t="s">
        <v>770</v>
      </c>
      <c r="G4" s="348" t="s">
        <v>771</v>
      </c>
      <c r="H4" s="351" t="s">
        <v>772</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490</v>
      </c>
      <c r="Y4" s="436" t="s">
        <v>491</v>
      </c>
      <c r="Z4" s="436" t="s">
        <v>528</v>
      </c>
      <c r="AA4" s="436" t="s">
        <v>1079</v>
      </c>
    </row>
    <row r="5" spans="1:27" s="358" customFormat="1" ht="19.5" customHeight="1" x14ac:dyDescent="0.25">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5">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5">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5">
      <c r="A8" s="298" t="s">
        <v>89</v>
      </c>
      <c r="B8" s="352" t="s">
        <v>98</v>
      </c>
      <c r="C8" s="298" t="s">
        <v>245</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5">
      <c r="A9" s="358" t="s">
        <v>90</v>
      </c>
      <c r="B9" s="366" t="s">
        <v>30</v>
      </c>
      <c r="C9" s="358" t="s">
        <v>245</v>
      </c>
      <c r="D9" s="367" t="s">
        <v>1085</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5">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5">
      <c r="A11" s="298" t="s">
        <v>90</v>
      </c>
      <c r="B11" s="352" t="s">
        <v>30</v>
      </c>
      <c r="C11" s="298" t="s">
        <v>245</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5">
      <c r="A12" s="298" t="s">
        <v>90</v>
      </c>
      <c r="B12" s="352" t="s">
        <v>30</v>
      </c>
      <c r="C12" s="298" t="s">
        <v>245</v>
      </c>
      <c r="D12" s="353" t="s">
        <v>1086</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5">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5">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5">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5">
      <c r="A16" s="361" t="s">
        <v>91</v>
      </c>
      <c r="B16" s="371" t="s">
        <v>98</v>
      </c>
      <c r="C16" s="361" t="s">
        <v>247</v>
      </c>
      <c r="D16" s="359" t="s">
        <v>122</v>
      </c>
      <c r="E16" s="360">
        <v>7</v>
      </c>
      <c r="F16" s="360">
        <v>2</v>
      </c>
      <c r="G16" s="360">
        <v>1215</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5">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5">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5">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5">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5">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5">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5">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5">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5">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5">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5">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5">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5">
      <c r="A29" s="358" t="s">
        <v>95</v>
      </c>
      <c r="B29" s="366" t="s">
        <v>98</v>
      </c>
      <c r="C29" s="358" t="s">
        <v>62</v>
      </c>
      <c r="D29" s="367" t="s">
        <v>1124</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447">
        <v>2.5000000000000001E-2</v>
      </c>
    </row>
    <row r="30" spans="1:27" ht="19.5" customHeight="1" x14ac:dyDescent="0.25">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5">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5">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5">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5">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5">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5">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5">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5">
      <c r="A38" s="298" t="s">
        <v>97</v>
      </c>
      <c r="B38" s="352" t="s">
        <v>30</v>
      </c>
      <c r="C38" s="298" t="s">
        <v>246</v>
      </c>
      <c r="D38" s="353" t="s">
        <v>143</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5">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5">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5">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5">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5">
      <c r="A43" s="298" t="s">
        <v>29</v>
      </c>
      <c r="B43" s="352" t="s">
        <v>30</v>
      </c>
      <c r="C43" s="298" t="s">
        <v>245</v>
      </c>
      <c r="D43" s="353" t="s">
        <v>41</v>
      </c>
      <c r="E43" s="96">
        <v>7</v>
      </c>
      <c r="F43" s="96">
        <v>7</v>
      </c>
      <c r="G43" s="96">
        <v>1425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5">
      <c r="A44" s="361" t="s">
        <v>29</v>
      </c>
      <c r="B44" s="371" t="s">
        <v>30</v>
      </c>
      <c r="C44" s="361" t="s">
        <v>245</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5">
      <c r="A45" s="358" t="s">
        <v>99</v>
      </c>
      <c r="B45" s="366" t="s">
        <v>30</v>
      </c>
      <c r="C45" s="358" t="s">
        <v>244</v>
      </c>
      <c r="D45" s="367" t="s">
        <v>146</v>
      </c>
      <c r="E45" s="368">
        <v>4</v>
      </c>
      <c r="F45" s="368"/>
      <c r="G45" s="368">
        <v>475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5">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5">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5">
      <c r="A48" s="361" t="s">
        <v>99</v>
      </c>
      <c r="B48" s="371" t="s">
        <v>30</v>
      </c>
      <c r="C48" s="361" t="s">
        <v>244</v>
      </c>
      <c r="D48" s="359" t="s">
        <v>1080</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5">
      <c r="A49" s="358" t="s">
        <v>100</v>
      </c>
      <c r="B49" s="366" t="s">
        <v>30</v>
      </c>
      <c r="C49" s="358" t="s">
        <v>60</v>
      </c>
      <c r="D49" s="367" t="s">
        <v>1118</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5">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5">
      <c r="A51" s="298" t="s">
        <v>100</v>
      </c>
      <c r="B51" s="352" t="s">
        <v>30</v>
      </c>
      <c r="C51" s="298" t="s">
        <v>60</v>
      </c>
      <c r="D51" s="353" t="s">
        <v>1119</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5">
      <c r="A52" s="361" t="s">
        <v>100</v>
      </c>
      <c r="B52" s="371" t="s">
        <v>30</v>
      </c>
      <c r="C52" s="361" t="s">
        <v>60</v>
      </c>
      <c r="D52" s="359" t="s">
        <v>1120</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5">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5">
      <c r="A54" s="298" t="s">
        <v>101</v>
      </c>
      <c r="B54" s="352" t="s">
        <v>98</v>
      </c>
      <c r="C54" s="298" t="s">
        <v>60</v>
      </c>
      <c r="D54" s="353" t="s">
        <v>1081</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5">
      <c r="A55" s="298" t="s">
        <v>101</v>
      </c>
      <c r="B55" s="352" t="s">
        <v>98</v>
      </c>
      <c r="C55" s="298" t="s">
        <v>60</v>
      </c>
      <c r="D55" s="353" t="s">
        <v>1082</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5">
      <c r="A56" s="361" t="s">
        <v>101</v>
      </c>
      <c r="B56" s="371" t="s">
        <v>98</v>
      </c>
      <c r="C56" s="361" t="s">
        <v>60</v>
      </c>
      <c r="D56" s="359" t="s">
        <v>1083</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5">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5">
      <c r="A58" s="298" t="s">
        <v>102</v>
      </c>
      <c r="B58" s="352" t="s">
        <v>30</v>
      </c>
      <c r="C58" s="298" t="s">
        <v>244</v>
      </c>
      <c r="D58" s="353" t="s">
        <v>153</v>
      </c>
      <c r="F58" s="96">
        <v>3</v>
      </c>
      <c r="G58" s="96">
        <v>265</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5">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5">
      <c r="A60" s="361" t="s">
        <v>102</v>
      </c>
      <c r="B60" s="371" t="s">
        <v>30</v>
      </c>
      <c r="C60" s="361" t="s">
        <v>244</v>
      </c>
      <c r="D60" s="359" t="s">
        <v>155</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5">
      <c r="A61" s="358" t="s">
        <v>103</v>
      </c>
      <c r="B61" s="366" t="s">
        <v>98</v>
      </c>
      <c r="C61" s="358" t="s">
        <v>246</v>
      </c>
      <c r="D61" s="367" t="s">
        <v>156</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5">
      <c r="A62" s="298" t="s">
        <v>103</v>
      </c>
      <c r="B62" s="352" t="s">
        <v>98</v>
      </c>
      <c r="C62" s="298" t="s">
        <v>246</v>
      </c>
      <c r="D62" s="353" t="s">
        <v>1121</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5">
      <c r="A63" s="298" t="s">
        <v>103</v>
      </c>
      <c r="B63" s="352" t="s">
        <v>98</v>
      </c>
      <c r="C63" s="298" t="s">
        <v>246</v>
      </c>
      <c r="D63" s="353" t="s">
        <v>1122</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5">
      <c r="A64" s="361" t="s">
        <v>103</v>
      </c>
      <c r="B64" s="371" t="s">
        <v>98</v>
      </c>
      <c r="C64" s="361" t="s">
        <v>246</v>
      </c>
      <c r="D64" s="359" t="s">
        <v>157</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5">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5">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5">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5">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5">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5">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5">
      <c r="A71" s="298" t="s">
        <v>331</v>
      </c>
      <c r="B71" s="352" t="s">
        <v>30</v>
      </c>
      <c r="C71" s="298" t="s">
        <v>247</v>
      </c>
      <c r="D71" s="353" t="s">
        <v>1123</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5">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5">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5">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5">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5">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5">
      <c r="A77" s="358" t="s">
        <v>144</v>
      </c>
      <c r="B77" s="366" t="s">
        <v>30</v>
      </c>
      <c r="C77" s="372" t="s">
        <v>58</v>
      </c>
      <c r="D77" s="358" t="s">
        <v>358</v>
      </c>
      <c r="E77" s="368">
        <v>4</v>
      </c>
      <c r="F77" s="368"/>
      <c r="G77" s="368">
        <v>400</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5">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5">
      <c r="A79" s="298" t="s">
        <v>144</v>
      </c>
      <c r="B79" s="352" t="s">
        <v>30</v>
      </c>
      <c r="C79" s="373" t="s">
        <v>58</v>
      </c>
      <c r="D79" s="298" t="s">
        <v>1126</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5">
      <c r="A80" s="361" t="s">
        <v>144</v>
      </c>
      <c r="B80" s="371" t="s">
        <v>30</v>
      </c>
      <c r="C80" s="374" t="s">
        <v>58</v>
      </c>
      <c r="D80" s="361" t="s">
        <v>359</v>
      </c>
      <c r="E80" s="360">
        <v>3</v>
      </c>
      <c r="F80" s="360">
        <v>3</v>
      </c>
      <c r="G80" s="360">
        <v>1150</v>
      </c>
      <c r="H80" s="361">
        <v>100</v>
      </c>
      <c r="I80" s="371">
        <f>1.8 * MIN(6, MAX(E80,F80)) + 0.45 * MIN(6, MIN(E80,F80)) + IF(E80&gt;6, (E80-6)*0.2) + IF(F80&gt;6, (F80-6)*0.2)</f>
        <v>6.75</v>
      </c>
      <c r="J80" s="362"/>
      <c r="K80" s="363"/>
      <c r="L80" s="363"/>
      <c r="M80" s="363"/>
      <c r="N80" s="363"/>
      <c r="O80" s="363"/>
      <c r="P80" s="363"/>
      <c r="Q80" s="363"/>
      <c r="R80" s="363"/>
      <c r="S80" s="363"/>
      <c r="T80" s="363"/>
      <c r="U80" s="363"/>
      <c r="V80" s="363"/>
      <c r="W80" s="360"/>
      <c r="X80" s="364"/>
      <c r="Y80" s="360"/>
      <c r="Z80" s="360"/>
      <c r="AA80" s="365"/>
    </row>
    <row r="81" spans="1:27" ht="19.5" customHeight="1" x14ac:dyDescent="0.25">
      <c r="A81" s="358" t="s">
        <v>502</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5">
      <c r="A82" s="298" t="s">
        <v>502</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5">
      <c r="A83" s="298" t="s">
        <v>502</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5">
      <c r="A84" s="298" t="s">
        <v>502</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5">
      <c r="A85" s="376" t="s">
        <v>773</v>
      </c>
      <c r="B85" s="352" t="s">
        <v>773</v>
      </c>
      <c r="C85" s="373" t="s">
        <v>773</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5">
      <c r="A86" s="376" t="s">
        <v>773</v>
      </c>
      <c r="B86" s="352" t="s">
        <v>773</v>
      </c>
      <c r="C86" s="373" t="s">
        <v>773</v>
      </c>
      <c r="D86" s="63" t="s">
        <v>1103</v>
      </c>
      <c r="G86" s="96">
        <v>1000</v>
      </c>
      <c r="H86" s="96" t="s">
        <v>1104</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5">
      <c r="A87" s="376" t="s">
        <v>773</v>
      </c>
      <c r="B87" s="352" t="s">
        <v>773</v>
      </c>
      <c r="C87" s="373" t="s">
        <v>773</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5">
      <c r="A88" s="376" t="s">
        <v>773</v>
      </c>
      <c r="B88" s="352" t="s">
        <v>773</v>
      </c>
      <c r="C88" s="373" t="s">
        <v>773</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5">
      <c r="C89" s="378"/>
      <c r="J89" s="379"/>
      <c r="K89" s="379"/>
      <c r="L89" s="379"/>
      <c r="M89" s="379"/>
      <c r="N89" s="379"/>
      <c r="O89" s="379"/>
      <c r="P89" s="379"/>
      <c r="Q89" s="379"/>
      <c r="R89" s="379"/>
      <c r="S89" s="379"/>
      <c r="T89" s="379"/>
      <c r="U89" s="379"/>
      <c r="V89" s="379"/>
    </row>
    <row r="90" spans="1:27" ht="19.5" customHeight="1" x14ac:dyDescent="0.25">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5">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5">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5">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5">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5">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5">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5">
      <c r="A97" s="376" t="s">
        <v>96</v>
      </c>
      <c r="B97" s="298">
        <v>33</v>
      </c>
      <c r="C97" s="378"/>
      <c r="J97" s="379"/>
      <c r="K97" s="379"/>
      <c r="L97" s="379"/>
      <c r="M97" s="379"/>
      <c r="N97" s="379"/>
      <c r="O97" s="379"/>
      <c r="P97" s="379"/>
      <c r="Q97" s="379"/>
      <c r="R97" s="379"/>
      <c r="S97" s="379"/>
      <c r="T97" s="379"/>
      <c r="U97" s="379"/>
      <c r="V97" s="379"/>
    </row>
    <row r="98" spans="1:22" ht="19.5" customHeight="1" x14ac:dyDescent="0.25">
      <c r="A98" s="376" t="s">
        <v>97</v>
      </c>
      <c r="B98" s="298">
        <v>37</v>
      </c>
      <c r="C98" s="378"/>
      <c r="J98" s="379"/>
      <c r="K98" s="379"/>
      <c r="L98" s="379"/>
      <c r="M98" s="379"/>
      <c r="N98" s="379"/>
      <c r="O98" s="379"/>
      <c r="P98" s="379"/>
      <c r="Q98" s="379"/>
      <c r="R98" s="379"/>
      <c r="S98" s="379"/>
      <c r="T98" s="379"/>
      <c r="U98" s="379"/>
      <c r="V98" s="379"/>
    </row>
    <row r="99" spans="1:22" ht="19.5" customHeight="1" x14ac:dyDescent="0.25">
      <c r="A99" s="376" t="s">
        <v>29</v>
      </c>
      <c r="B99" s="298">
        <v>41</v>
      </c>
      <c r="C99" s="378"/>
      <c r="J99" s="379"/>
      <c r="K99" s="379"/>
      <c r="L99" s="379"/>
      <c r="M99" s="379"/>
      <c r="N99" s="379"/>
      <c r="O99" s="379"/>
      <c r="P99" s="379"/>
      <c r="Q99" s="379"/>
      <c r="R99" s="379"/>
      <c r="S99" s="379"/>
      <c r="T99" s="379"/>
      <c r="U99" s="379"/>
      <c r="V99" s="379"/>
    </row>
    <row r="100" spans="1:22" ht="19.5" customHeight="1" x14ac:dyDescent="0.25">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5">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5">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5">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5">
      <c r="A104" s="376" t="s">
        <v>103</v>
      </c>
      <c r="B104" s="298">
        <v>61</v>
      </c>
      <c r="J104" s="379"/>
      <c r="K104" s="379"/>
      <c r="L104" s="379"/>
      <c r="M104" s="379"/>
      <c r="N104" s="379"/>
      <c r="O104" s="379"/>
      <c r="P104" s="379"/>
      <c r="Q104" s="379"/>
      <c r="R104" s="379"/>
      <c r="S104" s="379"/>
      <c r="T104" s="379"/>
      <c r="U104" s="379"/>
      <c r="V104" s="379"/>
    </row>
    <row r="105" spans="1:22" ht="19.5" customHeight="1" x14ac:dyDescent="0.25">
      <c r="A105" s="376" t="s">
        <v>104</v>
      </c>
      <c r="B105" s="298">
        <v>65</v>
      </c>
      <c r="J105" s="379"/>
      <c r="K105" s="379"/>
      <c r="L105" s="379"/>
      <c r="M105" s="379"/>
      <c r="N105" s="379"/>
      <c r="O105" s="379"/>
      <c r="P105" s="379"/>
      <c r="Q105" s="379"/>
      <c r="R105" s="379"/>
      <c r="S105" s="379"/>
      <c r="T105" s="379"/>
      <c r="U105" s="379"/>
      <c r="V105" s="379"/>
    </row>
    <row r="106" spans="1:22" ht="19.5" customHeight="1" x14ac:dyDescent="0.25">
      <c r="A106" s="376" t="s">
        <v>331</v>
      </c>
      <c r="B106" s="298">
        <v>69</v>
      </c>
      <c r="J106" s="379"/>
      <c r="K106" s="379"/>
      <c r="L106" s="379"/>
      <c r="M106" s="379"/>
      <c r="N106" s="379"/>
      <c r="O106" s="379"/>
      <c r="P106" s="379"/>
      <c r="Q106" s="379"/>
      <c r="R106" s="379"/>
      <c r="S106" s="379"/>
      <c r="T106" s="379"/>
      <c r="U106" s="379"/>
      <c r="V106" s="379"/>
    </row>
    <row r="107" spans="1:22" ht="19.5" customHeight="1" x14ac:dyDescent="0.25">
      <c r="A107" s="376" t="s">
        <v>345</v>
      </c>
      <c r="B107" s="298">
        <v>73</v>
      </c>
      <c r="J107" s="379"/>
      <c r="K107" s="379"/>
      <c r="L107" s="379"/>
      <c r="M107" s="379"/>
      <c r="N107" s="379"/>
      <c r="O107" s="379"/>
      <c r="P107" s="379"/>
      <c r="Q107" s="379"/>
      <c r="R107" s="379"/>
      <c r="S107" s="379"/>
      <c r="T107" s="379"/>
      <c r="U107" s="379"/>
      <c r="V107" s="379"/>
    </row>
    <row r="108" spans="1:22" ht="19.5" customHeight="1" x14ac:dyDescent="0.25">
      <c r="A108" s="376" t="s">
        <v>144</v>
      </c>
      <c r="B108" s="298">
        <v>77</v>
      </c>
      <c r="J108" s="379"/>
      <c r="K108" s="379"/>
      <c r="L108" s="379"/>
      <c r="M108" s="379"/>
      <c r="N108" s="379"/>
      <c r="O108" s="379"/>
      <c r="P108" s="379"/>
      <c r="Q108" s="379"/>
      <c r="R108" s="379"/>
      <c r="S108" s="379"/>
      <c r="T108" s="379"/>
      <c r="U108" s="379"/>
      <c r="V108" s="379"/>
    </row>
    <row r="109" spans="1:22" ht="19.5" customHeight="1" x14ac:dyDescent="0.25">
      <c r="A109" s="376" t="s">
        <v>502</v>
      </c>
      <c r="B109" s="298">
        <v>81</v>
      </c>
      <c r="J109" s="379"/>
      <c r="K109" s="379"/>
      <c r="L109" s="379"/>
      <c r="M109" s="379"/>
      <c r="N109" s="379"/>
      <c r="O109" s="379"/>
      <c r="P109" s="379"/>
      <c r="Q109" s="379"/>
      <c r="R109" s="379"/>
      <c r="S109" s="379"/>
      <c r="T109" s="379"/>
      <c r="U109" s="379"/>
      <c r="V109" s="379"/>
    </row>
    <row r="110" spans="1:22" ht="19.5" customHeight="1" x14ac:dyDescent="0.25">
      <c r="J110" s="379"/>
      <c r="K110" s="379"/>
      <c r="L110" s="379"/>
      <c r="M110" s="379"/>
      <c r="N110" s="379"/>
      <c r="O110" s="379"/>
      <c r="P110" s="379"/>
      <c r="Q110" s="379"/>
      <c r="R110" s="379"/>
      <c r="S110" s="379"/>
      <c r="T110" s="379"/>
      <c r="U110" s="379"/>
      <c r="V110" s="379"/>
    </row>
    <row r="111" spans="1:22" ht="19.5" customHeight="1" x14ac:dyDescent="0.25">
      <c r="J111" s="379"/>
      <c r="K111" s="379"/>
      <c r="L111" s="379"/>
      <c r="M111" s="379"/>
      <c r="N111" s="379"/>
      <c r="O111" s="379"/>
      <c r="P111" s="379"/>
      <c r="Q111" s="379"/>
      <c r="R111" s="379"/>
      <c r="S111" s="379"/>
      <c r="T111" s="379"/>
      <c r="U111" s="379"/>
      <c r="V111" s="379"/>
    </row>
    <row r="112" spans="1:22" ht="19.5" customHeight="1" x14ac:dyDescent="0.25">
      <c r="J112" s="379"/>
      <c r="K112" s="379"/>
      <c r="L112" s="379"/>
      <c r="M112" s="379"/>
      <c r="N112" s="379"/>
      <c r="O112" s="379"/>
      <c r="P112" s="379"/>
      <c r="Q112" s="379"/>
      <c r="R112" s="379"/>
      <c r="S112" s="379"/>
      <c r="T112" s="379"/>
      <c r="U112" s="379"/>
      <c r="V112" s="379"/>
    </row>
    <row r="113" spans="10:22" ht="19.5" customHeight="1" x14ac:dyDescent="0.25">
      <c r="J113" s="379"/>
      <c r="K113" s="379"/>
      <c r="L113" s="379"/>
      <c r="M113" s="379"/>
      <c r="N113" s="379"/>
      <c r="O113" s="379"/>
      <c r="P113" s="379"/>
      <c r="Q113" s="379"/>
      <c r="R113" s="379"/>
      <c r="S113" s="379"/>
      <c r="T113" s="379"/>
      <c r="U113" s="379"/>
      <c r="V113" s="379"/>
    </row>
    <row r="114" spans="10:22" ht="19.5" customHeight="1" x14ac:dyDescent="0.25">
      <c r="J114" s="379"/>
      <c r="K114" s="379"/>
      <c r="L114" s="379"/>
      <c r="M114" s="379"/>
      <c r="N114" s="379"/>
      <c r="O114" s="379"/>
      <c r="P114" s="379"/>
      <c r="Q114" s="379"/>
      <c r="R114" s="379"/>
      <c r="S114" s="379"/>
      <c r="T114" s="379"/>
      <c r="U114" s="379"/>
      <c r="V114" s="379"/>
    </row>
    <row r="115" spans="10:22" ht="19.5" customHeight="1" x14ac:dyDescent="0.25">
      <c r="J115" s="379"/>
      <c r="K115" s="379"/>
      <c r="L115" s="379"/>
      <c r="M115" s="379"/>
      <c r="N115" s="379"/>
      <c r="O115" s="379"/>
      <c r="P115" s="379"/>
      <c r="Q115" s="379"/>
      <c r="R115" s="379"/>
      <c r="S115" s="379"/>
      <c r="T115" s="379"/>
      <c r="U115" s="379"/>
      <c r="V115" s="379"/>
    </row>
    <row r="116" spans="10:22" ht="19.5" customHeight="1" x14ac:dyDescent="0.25">
      <c r="J116" s="379"/>
      <c r="K116" s="379"/>
      <c r="L116" s="379"/>
      <c r="M116" s="379"/>
      <c r="N116" s="379"/>
      <c r="O116" s="379"/>
      <c r="P116" s="379"/>
      <c r="Q116" s="379"/>
      <c r="R116" s="379"/>
      <c r="S116" s="379"/>
      <c r="T116" s="379"/>
      <c r="U116" s="379"/>
      <c r="V116" s="379"/>
    </row>
    <row r="117" spans="10:22" ht="19.5" customHeight="1" x14ac:dyDescent="0.25">
      <c r="J117" s="379"/>
      <c r="K117" s="379"/>
      <c r="L117" s="379"/>
      <c r="M117" s="379"/>
      <c r="N117" s="379"/>
      <c r="O117" s="379"/>
      <c r="P117" s="379"/>
      <c r="Q117" s="379"/>
      <c r="R117" s="379"/>
      <c r="S117" s="379"/>
      <c r="T117" s="379"/>
      <c r="U117" s="379"/>
      <c r="V117" s="379"/>
    </row>
    <row r="118" spans="10:22" ht="19.5" customHeight="1" x14ac:dyDescent="0.25">
      <c r="J118" s="379"/>
      <c r="K118" s="379"/>
      <c r="L118" s="379"/>
      <c r="M118" s="379"/>
      <c r="N118" s="379"/>
      <c r="O118" s="379"/>
      <c r="P118" s="379"/>
      <c r="Q118" s="379"/>
      <c r="R118" s="379"/>
      <c r="S118" s="379"/>
      <c r="T118" s="379"/>
      <c r="U118" s="379"/>
      <c r="V118" s="379"/>
    </row>
    <row r="119" spans="10:22" ht="19.5" customHeight="1" x14ac:dyDescent="0.25">
      <c r="J119" s="379"/>
      <c r="K119" s="379"/>
      <c r="L119" s="379"/>
      <c r="M119" s="379"/>
      <c r="N119" s="379"/>
      <c r="O119" s="379"/>
      <c r="P119" s="379"/>
      <c r="Q119" s="379"/>
      <c r="R119" s="379"/>
      <c r="S119" s="379"/>
      <c r="T119" s="379"/>
      <c r="U119" s="379"/>
      <c r="V119" s="379"/>
    </row>
    <row r="120" spans="10:22" ht="19.5" customHeight="1" x14ac:dyDescent="0.25">
      <c r="J120" s="379"/>
      <c r="K120" s="379"/>
      <c r="L120" s="379"/>
      <c r="M120" s="379"/>
      <c r="N120" s="379"/>
      <c r="O120" s="379"/>
      <c r="P120" s="379"/>
      <c r="Q120" s="379"/>
      <c r="R120" s="379"/>
      <c r="S120" s="379"/>
      <c r="T120" s="379"/>
      <c r="U120" s="379"/>
      <c r="V120" s="379"/>
    </row>
    <row r="121" spans="10:22" ht="19.5" customHeight="1" x14ac:dyDescent="0.25">
      <c r="J121" s="379"/>
      <c r="K121" s="379"/>
      <c r="L121" s="379"/>
      <c r="M121" s="379"/>
      <c r="N121" s="379"/>
      <c r="O121" s="379"/>
      <c r="P121" s="379"/>
      <c r="Q121" s="379"/>
      <c r="R121" s="379"/>
      <c r="S121" s="379"/>
      <c r="T121" s="379"/>
      <c r="U121" s="379"/>
      <c r="V121" s="379"/>
    </row>
    <row r="122" spans="10:22" ht="19.5" customHeight="1" x14ac:dyDescent="0.25">
      <c r="J122" s="379"/>
      <c r="K122" s="379"/>
      <c r="L122" s="379"/>
      <c r="M122" s="379"/>
      <c r="N122" s="379"/>
      <c r="O122" s="379"/>
      <c r="P122" s="379"/>
      <c r="Q122" s="379"/>
      <c r="R122" s="379"/>
      <c r="S122" s="379"/>
      <c r="T122" s="379"/>
      <c r="U122" s="379"/>
      <c r="V122" s="379"/>
    </row>
    <row r="123" spans="10:22" ht="19.5" customHeight="1" x14ac:dyDescent="0.25">
      <c r="J123" s="379"/>
      <c r="K123" s="379"/>
      <c r="L123" s="379"/>
      <c r="M123" s="379"/>
      <c r="N123" s="379"/>
      <c r="O123" s="379"/>
      <c r="P123" s="379"/>
      <c r="Q123" s="379"/>
      <c r="R123" s="379"/>
      <c r="S123" s="379"/>
      <c r="T123" s="379"/>
      <c r="U123" s="379"/>
      <c r="V123" s="379"/>
    </row>
    <row r="124" spans="10:22" ht="19.5" customHeight="1" x14ac:dyDescent="0.25">
      <c r="J124" s="379"/>
      <c r="K124" s="379"/>
      <c r="L124" s="379"/>
      <c r="M124" s="379"/>
      <c r="N124" s="379"/>
      <c r="O124" s="379"/>
      <c r="P124" s="379"/>
      <c r="Q124" s="379"/>
      <c r="R124" s="379"/>
      <c r="S124" s="379"/>
      <c r="T124" s="379"/>
      <c r="U124" s="379"/>
      <c r="V124" s="379"/>
    </row>
    <row r="125" spans="10:22" ht="19.5" customHeight="1" x14ac:dyDescent="0.25">
      <c r="J125" s="379"/>
      <c r="K125" s="379"/>
      <c r="L125" s="379"/>
      <c r="M125" s="379"/>
      <c r="N125" s="379"/>
      <c r="O125" s="379"/>
      <c r="P125" s="379"/>
      <c r="Q125" s="379"/>
      <c r="R125" s="379"/>
      <c r="S125" s="379"/>
      <c r="T125" s="379"/>
      <c r="U125" s="379"/>
      <c r="V125" s="379"/>
    </row>
    <row r="126" spans="10:22" ht="19.5" customHeight="1" x14ac:dyDescent="0.25">
      <c r="J126" s="379"/>
      <c r="K126" s="379"/>
      <c r="L126" s="379"/>
      <c r="M126" s="379"/>
      <c r="N126" s="379"/>
      <c r="O126" s="379"/>
      <c r="P126" s="379"/>
      <c r="Q126" s="379"/>
      <c r="R126" s="379"/>
      <c r="S126" s="379"/>
      <c r="T126" s="379"/>
      <c r="U126" s="379"/>
      <c r="V126" s="379"/>
    </row>
    <row r="127" spans="10:22" ht="19.5" customHeight="1" x14ac:dyDescent="0.25">
      <c r="J127" s="379"/>
      <c r="K127" s="379"/>
      <c r="L127" s="379"/>
      <c r="M127" s="379"/>
      <c r="N127" s="379"/>
      <c r="O127" s="379"/>
      <c r="P127" s="379"/>
      <c r="Q127" s="379"/>
      <c r="R127" s="379"/>
      <c r="S127" s="379"/>
      <c r="T127" s="379"/>
      <c r="U127" s="379"/>
      <c r="V127" s="379"/>
    </row>
    <row r="128" spans="10:22" ht="19.5" customHeight="1" x14ac:dyDescent="0.25">
      <c r="J128" s="379"/>
      <c r="K128" s="379"/>
      <c r="L128" s="379"/>
      <c r="M128" s="379"/>
      <c r="N128" s="379"/>
      <c r="O128" s="379"/>
      <c r="P128" s="379"/>
      <c r="Q128" s="379"/>
      <c r="R128" s="379"/>
      <c r="S128" s="379"/>
      <c r="T128" s="379"/>
      <c r="U128" s="379"/>
      <c r="V128" s="379"/>
    </row>
    <row r="129" spans="10:22" ht="19.5" customHeight="1" x14ac:dyDescent="0.25">
      <c r="J129" s="379"/>
      <c r="K129" s="379"/>
      <c r="L129" s="379"/>
      <c r="M129" s="379"/>
      <c r="N129" s="379"/>
      <c r="O129" s="379"/>
      <c r="P129" s="379"/>
      <c r="Q129" s="379"/>
      <c r="R129" s="379"/>
      <c r="S129" s="379"/>
      <c r="T129" s="379"/>
      <c r="U129" s="379"/>
      <c r="V129" s="379"/>
    </row>
    <row r="130" spans="10:22" ht="19.5" customHeight="1" x14ac:dyDescent="0.25">
      <c r="J130" s="379"/>
      <c r="K130" s="379"/>
      <c r="L130" s="379"/>
      <c r="M130" s="379"/>
      <c r="N130" s="379"/>
      <c r="O130" s="379"/>
      <c r="P130" s="379"/>
      <c r="Q130" s="379"/>
      <c r="R130" s="379"/>
      <c r="S130" s="379"/>
      <c r="T130" s="379"/>
      <c r="U130" s="379"/>
      <c r="V130" s="379"/>
    </row>
    <row r="131" spans="10:22" ht="19.5" customHeight="1" x14ac:dyDescent="0.25">
      <c r="J131" s="379"/>
      <c r="K131" s="379"/>
      <c r="L131" s="379"/>
      <c r="M131" s="379"/>
      <c r="N131" s="379"/>
      <c r="O131" s="379"/>
      <c r="P131" s="379"/>
      <c r="Q131" s="379"/>
      <c r="R131" s="379"/>
      <c r="S131" s="379"/>
      <c r="T131" s="379"/>
      <c r="U131" s="379"/>
      <c r="V131" s="379"/>
    </row>
    <row r="132" spans="10:22" ht="19.5" customHeight="1" x14ac:dyDescent="0.25">
      <c r="J132" s="379"/>
      <c r="K132" s="379"/>
      <c r="L132" s="379"/>
      <c r="M132" s="379"/>
      <c r="N132" s="379"/>
      <c r="O132" s="379"/>
      <c r="P132" s="379"/>
      <c r="Q132" s="379"/>
      <c r="R132" s="379"/>
      <c r="S132" s="379"/>
      <c r="T132" s="379"/>
      <c r="U132" s="379"/>
      <c r="V132" s="379"/>
    </row>
    <row r="133" spans="10:22" ht="19.5" customHeight="1" x14ac:dyDescent="0.25">
      <c r="J133" s="379"/>
      <c r="K133" s="379"/>
      <c r="L133" s="379"/>
      <c r="M133" s="379"/>
      <c r="N133" s="379"/>
      <c r="O133" s="379"/>
      <c r="P133" s="379"/>
      <c r="Q133" s="379"/>
      <c r="R133" s="379"/>
      <c r="S133" s="379"/>
      <c r="T133" s="379"/>
      <c r="U133" s="379"/>
      <c r="V133" s="379"/>
    </row>
    <row r="134" spans="10:22" ht="19.5" customHeight="1" x14ac:dyDescent="0.25">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3.2" x14ac:dyDescent="0.25"/>
  <cols>
    <col min="2" max="2" width="11.5546875" bestFit="1" customWidth="1"/>
    <col min="3" max="3" width="11.109375" customWidth="1"/>
    <col min="4" max="4" width="9.44140625" bestFit="1" customWidth="1"/>
    <col min="5" max="5" width="13.6640625" bestFit="1" customWidth="1"/>
    <col min="6" max="6" width="11.33203125" customWidth="1"/>
    <col min="7" max="7" width="10.88671875" bestFit="1" customWidth="1"/>
    <col min="8" max="9" width="9.44140625" bestFit="1" customWidth="1"/>
    <col min="10" max="10" width="12.88671875" bestFit="1" customWidth="1"/>
    <col min="11" max="11" width="9.33203125" bestFit="1" customWidth="1"/>
    <col min="12" max="12" width="12.6640625" bestFit="1" customWidth="1"/>
    <col min="13" max="13" width="8.44140625" bestFit="1" customWidth="1"/>
    <col min="14" max="14" width="7.33203125" bestFit="1" customWidth="1"/>
  </cols>
  <sheetData>
    <row r="2" spans="2:11" ht="13.8" thickBot="1" x14ac:dyDescent="0.3">
      <c r="B2" s="14" t="s">
        <v>236</v>
      </c>
      <c r="C2" s="3" t="s">
        <v>287</v>
      </c>
      <c r="D2" s="3" t="s">
        <v>288</v>
      </c>
      <c r="E2" s="3" t="s">
        <v>239</v>
      </c>
      <c r="F2" s="3" t="s">
        <v>238</v>
      </c>
      <c r="G2" s="3"/>
      <c r="H2" s="3"/>
      <c r="I2" s="3" t="s">
        <v>237</v>
      </c>
      <c r="J2" s="3" t="s">
        <v>240</v>
      </c>
      <c r="K2" s="11"/>
    </row>
    <row r="3" spans="2:11" ht="13.8" thickBot="1" x14ac:dyDescent="0.3">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5">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5">
      <c r="B5" s="16" t="s">
        <v>243</v>
      </c>
      <c r="C5">
        <f t="shared" si="2"/>
        <v>3845</v>
      </c>
      <c r="D5" s="6">
        <f t="shared" si="3"/>
        <v>3420</v>
      </c>
      <c r="E5">
        <f t="shared" si="0"/>
        <v>362</v>
      </c>
      <c r="F5" s="15">
        <f t="shared" si="4"/>
        <v>0.10597233359780676</v>
      </c>
      <c r="G5" s="29"/>
      <c r="I5">
        <f t="shared" si="5"/>
        <v>550</v>
      </c>
      <c r="J5">
        <f t="shared" si="1"/>
        <v>13750</v>
      </c>
      <c r="K5" s="8"/>
    </row>
    <row r="6" spans="2:11" x14ac:dyDescent="0.25">
      <c r="B6" s="7"/>
      <c r="C6">
        <f t="shared" si="2"/>
        <v>3845</v>
      </c>
      <c r="D6" s="6">
        <f t="shared" si="3"/>
        <v>3520</v>
      </c>
      <c r="E6">
        <f t="shared" si="0"/>
        <v>383</v>
      </c>
      <c r="F6" s="15">
        <f t="shared" si="4"/>
        <v>0.10884894306526666</v>
      </c>
      <c r="G6" s="29"/>
      <c r="I6">
        <f t="shared" si="5"/>
        <v>575</v>
      </c>
      <c r="J6">
        <f t="shared" si="1"/>
        <v>14375</v>
      </c>
      <c r="K6" s="8"/>
    </row>
    <row r="7" spans="2:11" x14ac:dyDescent="0.25">
      <c r="B7" s="7"/>
      <c r="C7">
        <f t="shared" si="2"/>
        <v>3845</v>
      </c>
      <c r="D7" s="6">
        <f t="shared" si="3"/>
        <v>3620</v>
      </c>
      <c r="E7">
        <f t="shared" si="0"/>
        <v>404</v>
      </c>
      <c r="F7" s="15">
        <f t="shared" si="4"/>
        <v>0.11162991974413593</v>
      </c>
      <c r="G7" s="29"/>
      <c r="I7">
        <f t="shared" si="5"/>
        <v>600</v>
      </c>
      <c r="J7">
        <f t="shared" si="1"/>
        <v>15000</v>
      </c>
      <c r="K7" s="8"/>
    </row>
    <row r="8" spans="2:11" x14ac:dyDescent="0.25">
      <c r="B8" s="18" t="s">
        <v>285</v>
      </c>
      <c r="C8">
        <f t="shared" si="2"/>
        <v>3845</v>
      </c>
      <c r="D8" s="6">
        <f t="shared" si="3"/>
        <v>3720</v>
      </c>
      <c r="E8">
        <f t="shared" si="0"/>
        <v>425</v>
      </c>
      <c r="F8" s="15">
        <f t="shared" si="4"/>
        <v>0.11431844294337434</v>
      </c>
      <c r="G8" s="29"/>
      <c r="I8">
        <f t="shared" si="5"/>
        <v>625</v>
      </c>
      <c r="J8">
        <f t="shared" si="1"/>
        <v>15625</v>
      </c>
      <c r="K8" s="8"/>
    </row>
    <row r="9" spans="2:11" x14ac:dyDescent="0.25">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5">
      <c r="B10" s="13"/>
      <c r="C10">
        <f t="shared" si="2"/>
        <v>3845</v>
      </c>
      <c r="D10" s="6">
        <f t="shared" si="3"/>
        <v>3920</v>
      </c>
      <c r="E10">
        <f t="shared" si="0"/>
        <v>468</v>
      </c>
      <c r="F10" s="15">
        <f t="shared" si="4"/>
        <v>0.11943032117254147</v>
      </c>
      <c r="G10" s="29"/>
      <c r="I10">
        <f t="shared" si="5"/>
        <v>675</v>
      </c>
      <c r="J10">
        <f t="shared" si="1"/>
        <v>16875</v>
      </c>
      <c r="K10" s="8"/>
    </row>
    <row r="11" spans="2:11" x14ac:dyDescent="0.25">
      <c r="B11" s="7"/>
      <c r="C11">
        <f t="shared" si="2"/>
        <v>3845</v>
      </c>
      <c r="D11" s="6">
        <f t="shared" si="3"/>
        <v>4020</v>
      </c>
      <c r="E11">
        <f t="shared" si="0"/>
        <v>490</v>
      </c>
      <c r="F11" s="15">
        <f t="shared" si="4"/>
        <v>0.12185952027889797</v>
      </c>
      <c r="G11" s="29"/>
      <c r="I11">
        <f t="shared" si="5"/>
        <v>700</v>
      </c>
      <c r="J11">
        <f t="shared" si="1"/>
        <v>17500</v>
      </c>
      <c r="K11" s="8"/>
    </row>
    <row r="12" spans="2:11" x14ac:dyDescent="0.25">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5">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5">
      <c r="B14" s="13"/>
      <c r="C14">
        <f t="shared" si="2"/>
        <v>3845</v>
      </c>
      <c r="D14" s="6">
        <f t="shared" si="3"/>
        <v>4320</v>
      </c>
      <c r="E14">
        <f t="shared" si="0"/>
        <v>556</v>
      </c>
      <c r="F14" s="15">
        <f t="shared" si="4"/>
        <v>0.12867321574174848</v>
      </c>
      <c r="G14" s="29"/>
      <c r="I14">
        <f t="shared" si="5"/>
        <v>775</v>
      </c>
      <c r="J14">
        <f t="shared" si="1"/>
        <v>19375</v>
      </c>
      <c r="K14" s="8"/>
    </row>
    <row r="15" spans="2:11" x14ac:dyDescent="0.25">
      <c r="B15" s="7"/>
      <c r="C15">
        <f t="shared" si="2"/>
        <v>3845</v>
      </c>
      <c r="D15" s="6">
        <f t="shared" si="3"/>
        <v>4420</v>
      </c>
      <c r="E15">
        <f t="shared" si="0"/>
        <v>578</v>
      </c>
      <c r="F15" s="15">
        <f t="shared" si="4"/>
        <v>0.13079513511747026</v>
      </c>
      <c r="G15" s="29"/>
      <c r="I15">
        <f t="shared" si="5"/>
        <v>800</v>
      </c>
      <c r="J15">
        <f t="shared" si="1"/>
        <v>20000</v>
      </c>
      <c r="K15" s="8"/>
    </row>
    <row r="16" spans="2:11" x14ac:dyDescent="0.25">
      <c r="B16" s="7"/>
      <c r="C16">
        <f t="shared" si="2"/>
        <v>3845</v>
      </c>
      <c r="D16" s="6">
        <f t="shared" si="3"/>
        <v>4520</v>
      </c>
      <c r="E16">
        <f t="shared" si="0"/>
        <v>600</v>
      </c>
      <c r="F16" s="15">
        <f t="shared" si="4"/>
        <v>0.13284651135226169</v>
      </c>
      <c r="G16" s="29"/>
      <c r="I16">
        <f t="shared" si="5"/>
        <v>825</v>
      </c>
      <c r="J16">
        <f t="shared" si="1"/>
        <v>20625</v>
      </c>
      <c r="K16" s="8"/>
    </row>
    <row r="17" spans="1:14" x14ac:dyDescent="0.25">
      <c r="B17" s="7"/>
      <c r="C17">
        <f t="shared" si="2"/>
        <v>3845</v>
      </c>
      <c r="D17" s="6">
        <f t="shared" si="3"/>
        <v>4620</v>
      </c>
      <c r="E17">
        <f t="shared" si="0"/>
        <v>623</v>
      </c>
      <c r="F17" s="15">
        <f t="shared" si="4"/>
        <v>0.13482968965055847</v>
      </c>
      <c r="G17" s="29"/>
      <c r="I17">
        <f t="shared" si="5"/>
        <v>850</v>
      </c>
      <c r="J17">
        <f t="shared" si="1"/>
        <v>21250</v>
      </c>
      <c r="K17" s="8"/>
    </row>
    <row r="18" spans="1:14" x14ac:dyDescent="0.25">
      <c r="B18" s="10"/>
      <c r="C18" s="4"/>
      <c r="D18" s="4"/>
      <c r="E18" s="4"/>
      <c r="F18" s="4"/>
      <c r="G18" s="4"/>
      <c r="H18" s="504" t="s">
        <v>441</v>
      </c>
      <c r="I18" s="504"/>
      <c r="J18" s="504"/>
      <c r="K18" s="505"/>
    </row>
    <row r="20" spans="1:14" ht="13.8" thickBot="1" x14ac:dyDescent="0.3">
      <c r="H20" s="1"/>
      <c r="I20" s="1"/>
      <c r="L20" t="s">
        <v>433</v>
      </c>
    </row>
    <row r="21" spans="1:14" ht="13.8" thickBot="1" x14ac:dyDescent="0.3">
      <c r="E21" t="s">
        <v>298</v>
      </c>
      <c r="F21" s="34">
        <v>0.125</v>
      </c>
      <c r="H21" s="1"/>
      <c r="I21" s="1"/>
      <c r="J21" t="s">
        <v>434</v>
      </c>
      <c r="K21" t="s">
        <v>435</v>
      </c>
      <c r="L21" s="33">
        <v>0.3</v>
      </c>
      <c r="M21" t="s">
        <v>436</v>
      </c>
    </row>
    <row r="22" spans="1:14" x14ac:dyDescent="0.25">
      <c r="A22" s="21" t="s">
        <v>99</v>
      </c>
      <c r="B22" s="3" t="s">
        <v>30</v>
      </c>
      <c r="C22" s="31"/>
      <c r="D22" s="3" t="s">
        <v>146</v>
      </c>
      <c r="E22" s="3">
        <v>4</v>
      </c>
      <c r="G22" s="3">
        <v>325</v>
      </c>
      <c r="H22" s="3">
        <v>25</v>
      </c>
      <c r="I22" s="11">
        <v>5</v>
      </c>
      <c r="J22" s="1"/>
      <c r="K22" s="1">
        <f>(K29-K28-K27)*C22</f>
        <v>0</v>
      </c>
      <c r="M22" s="1">
        <f>J22*F22*(1+L21)</f>
        <v>0</v>
      </c>
    </row>
    <row r="23" spans="1:14" x14ac:dyDescent="0.25">
      <c r="A23" s="19"/>
      <c r="C23" s="23">
        <f>1-C24</f>
        <v>0.5</v>
      </c>
      <c r="D23" t="s">
        <v>147</v>
      </c>
      <c r="F23">
        <v>3</v>
      </c>
      <c r="G23">
        <v>300</v>
      </c>
      <c r="H23">
        <v>15</v>
      </c>
      <c r="I23" s="8">
        <v>5</v>
      </c>
      <c r="J23" s="1">
        <f>K23/I23</f>
        <v>6412.7</v>
      </c>
      <c r="K23" s="1">
        <f>(K29-K28-K27)*C23</f>
        <v>32063.5</v>
      </c>
      <c r="M23" s="1">
        <f>J23*F23*(1+L21)</f>
        <v>25009.53</v>
      </c>
    </row>
    <row r="24" spans="1:14" x14ac:dyDescent="0.25">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8" thickBot="1" x14ac:dyDescent="0.3">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5">
      <c r="C26" s="2">
        <f>SUM(C22:C25)</f>
        <v>1</v>
      </c>
      <c r="D26" t="s">
        <v>24</v>
      </c>
      <c r="F26">
        <v>1</v>
      </c>
      <c r="H26" s="1"/>
      <c r="I26" t="s">
        <v>24</v>
      </c>
      <c r="J26" s="31">
        <v>5000</v>
      </c>
      <c r="M26" s="1">
        <f>J26*F26*(1+L21)</f>
        <v>6500</v>
      </c>
    </row>
    <row r="27" spans="1:14" x14ac:dyDescent="0.25">
      <c r="H27" s="1"/>
      <c r="I27" s="1" t="s">
        <v>431</v>
      </c>
      <c r="J27" s="27">
        <v>1250</v>
      </c>
      <c r="K27" s="1">
        <f>J27*25</f>
        <v>31250</v>
      </c>
      <c r="M27" s="35">
        <f>SUM(M22:M26)</f>
        <v>52425.504910394266</v>
      </c>
      <c r="N27" t="s">
        <v>436</v>
      </c>
    </row>
    <row r="28" spans="1:14" ht="13.8" thickBot="1" x14ac:dyDescent="0.3">
      <c r="H28" s="1"/>
      <c r="I28" s="1" t="s">
        <v>432</v>
      </c>
      <c r="J28" s="32">
        <v>750</v>
      </c>
      <c r="K28" s="1">
        <f>5*J28</f>
        <v>3750</v>
      </c>
    </row>
    <row r="29" spans="1:14" ht="13.8" thickBot="1" x14ac:dyDescent="0.3">
      <c r="H29" s="1"/>
      <c r="I29" s="1"/>
      <c r="K29" s="30">
        <v>99127</v>
      </c>
    </row>
    <row r="30" spans="1:14" x14ac:dyDescent="0.25">
      <c r="H30" s="1"/>
      <c r="I30" s="1"/>
    </row>
    <row r="31" spans="1:14" ht="13.8" thickBot="1" x14ac:dyDescent="0.3">
      <c r="H31" s="1"/>
      <c r="I31" s="1"/>
      <c r="L31" t="s">
        <v>445</v>
      </c>
    </row>
    <row r="32" spans="1:14" ht="13.8" thickBot="1" x14ac:dyDescent="0.3">
      <c r="H32" s="1"/>
      <c r="I32" s="1"/>
      <c r="J32" t="s">
        <v>434</v>
      </c>
      <c r="K32" t="s">
        <v>435</v>
      </c>
      <c r="L32" s="33">
        <v>0.2</v>
      </c>
      <c r="M32" t="s">
        <v>436</v>
      </c>
      <c r="N32" t="s">
        <v>447</v>
      </c>
    </row>
    <row r="33" spans="1:14" x14ac:dyDescent="0.25">
      <c r="A33" s="21" t="s">
        <v>97</v>
      </c>
      <c r="B33" s="11" t="s">
        <v>30</v>
      </c>
      <c r="C33" s="31"/>
      <c r="D33" s="9" t="s">
        <v>142</v>
      </c>
      <c r="E33" s="3">
        <v>3</v>
      </c>
      <c r="F33" s="3"/>
      <c r="G33" s="3">
        <v>325</v>
      </c>
      <c r="H33" s="3">
        <v>25</v>
      </c>
      <c r="I33" s="11">
        <v>5</v>
      </c>
      <c r="J33" s="1"/>
      <c r="K33" s="1">
        <f>(K40-K39-K38)*C33</f>
        <v>0</v>
      </c>
      <c r="M33" s="1"/>
      <c r="N33" s="1"/>
    </row>
    <row r="34" spans="1:14" x14ac:dyDescent="0.25">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5">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8" thickBot="1" x14ac:dyDescent="0.3">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5">
      <c r="F37">
        <v>1</v>
      </c>
      <c r="H37" s="1"/>
      <c r="I37" t="s">
        <v>24</v>
      </c>
      <c r="J37" s="31">
        <v>1000</v>
      </c>
      <c r="M37" s="37">
        <f>J37*F37*(1+L35)</f>
        <v>1000</v>
      </c>
      <c r="N37" s="1"/>
    </row>
    <row r="38" spans="1:14" x14ac:dyDescent="0.25">
      <c r="H38" s="1"/>
      <c r="I38" s="1" t="s">
        <v>431</v>
      </c>
      <c r="J38" s="27">
        <v>2337</v>
      </c>
      <c r="K38" s="1">
        <f>J38*25</f>
        <v>58425</v>
      </c>
      <c r="M38" s="35"/>
      <c r="N38" s="35"/>
    </row>
    <row r="39" spans="1:14" ht="13.8" thickBot="1" x14ac:dyDescent="0.3">
      <c r="H39" s="1"/>
      <c r="I39" s="1" t="s">
        <v>446</v>
      </c>
      <c r="J39" s="32">
        <v>1000</v>
      </c>
      <c r="K39" s="1">
        <f>5*J39</f>
        <v>5000</v>
      </c>
      <c r="M39" s="35">
        <f>SUM(M33:M37)</f>
        <v>51853.599999999999</v>
      </c>
      <c r="N39" s="35">
        <f>N36</f>
        <v>54330.769230769234</v>
      </c>
    </row>
    <row r="40" spans="1:14" ht="13.8" thickBot="1" x14ac:dyDescent="0.3">
      <c r="H40" s="1"/>
      <c r="I40" s="1"/>
      <c r="K40" s="30">
        <v>240000</v>
      </c>
    </row>
    <row r="41" spans="1:14" x14ac:dyDescent="0.25">
      <c r="H41" s="1"/>
      <c r="I41" s="1"/>
    </row>
    <row r="42" spans="1:14" x14ac:dyDescent="0.25">
      <c r="H42" s="1"/>
      <c r="I42" s="1"/>
    </row>
    <row r="43" spans="1:14" x14ac:dyDescent="0.25">
      <c r="H43" s="1"/>
      <c r="I43" s="1"/>
    </row>
    <row r="44" spans="1:14" x14ac:dyDescent="0.25">
      <c r="H44" s="1"/>
      <c r="I44" s="1"/>
    </row>
    <row r="45" spans="1:14" x14ac:dyDescent="0.25">
      <c r="H45" s="1"/>
      <c r="I45" s="1"/>
    </row>
    <row r="46" spans="1:14" x14ac:dyDescent="0.25">
      <c r="H46" s="1"/>
      <c r="I46" s="1"/>
    </row>
    <row r="47" spans="1:14" x14ac:dyDescent="0.25">
      <c r="H47" s="1"/>
      <c r="I47" s="1"/>
    </row>
    <row r="48" spans="1:14" x14ac:dyDescent="0.25">
      <c r="H48" s="1"/>
      <c r="I48" s="1"/>
    </row>
    <row r="49" spans="3:9" x14ac:dyDescent="0.25">
      <c r="H49" s="1"/>
      <c r="I49" s="1"/>
    </row>
    <row r="50" spans="3:9" x14ac:dyDescent="0.25">
      <c r="H50" s="1"/>
      <c r="I50" s="1"/>
    </row>
    <row r="51" spans="3:9" ht="13.8" thickBot="1" x14ac:dyDescent="0.3">
      <c r="C51" s="3" t="s">
        <v>287</v>
      </c>
      <c r="D51" s="3" t="s">
        <v>288</v>
      </c>
      <c r="E51" s="3" t="s">
        <v>239</v>
      </c>
      <c r="F51" s="3" t="s">
        <v>238</v>
      </c>
      <c r="H51" s="1"/>
      <c r="I51" s="1"/>
    </row>
    <row r="52" spans="3:9" ht="13.8" thickBot="1" x14ac:dyDescent="0.3">
      <c r="C52" s="22">
        <v>3845</v>
      </c>
      <c r="D52" s="24">
        <v>3220</v>
      </c>
      <c r="E52" s="38">
        <f>MAX(10,($F52*$D52))</f>
        <v>321.73901464653113</v>
      </c>
      <c r="F52" s="15">
        <f>MIN(0.15, 0.25 * ( 0.7 - EXP( -1.3 * $D52 / $C52 ) ))*1.1</f>
        <v>9.9918948647991029E-2</v>
      </c>
      <c r="G52">
        <v>310</v>
      </c>
      <c r="H52" s="1"/>
      <c r="I52" s="1"/>
    </row>
    <row r="53" spans="3:9" ht="13.8" thickBot="1" x14ac:dyDescent="0.3">
      <c r="C53" s="22">
        <v>3810</v>
      </c>
      <c r="D53" s="24">
        <v>3127</v>
      </c>
      <c r="E53" s="38">
        <f>MAX(10,($F53*$D53))</f>
        <v>306.08648635209335</v>
      </c>
      <c r="F53" s="15">
        <f>MIN(0.15, 0.25 * ( 0.7 - EXP( -1.3 * $D53 / $C53 ) ))*1.1</f>
        <v>9.7885029213972921E-2</v>
      </c>
      <c r="G53" s="38">
        <v>298</v>
      </c>
      <c r="H53" s="1"/>
      <c r="I53" s="1"/>
    </row>
    <row r="54" spans="3:9" ht="13.8" thickBot="1" x14ac:dyDescent="0.3">
      <c r="C54" s="22">
        <v>3643</v>
      </c>
      <c r="D54" s="24">
        <v>3042</v>
      </c>
      <c r="E54" s="38">
        <f>MAX(10,($F54*$D54))</f>
        <v>303.0641393490846</v>
      </c>
      <c r="F54" s="15">
        <f>MIN(0.15, 0.25 * ( 0.7 - EXP( -1.3 * $D54 / $C54 ) ))*1.1</f>
        <v>9.9626607281092891E-2</v>
      </c>
      <c r="G54" s="38">
        <v>294</v>
      </c>
      <c r="H54" s="1"/>
      <c r="I54" s="1"/>
    </row>
    <row r="55" spans="3:9" ht="13.8" thickBot="1" x14ac:dyDescent="0.3">
      <c r="C55" s="22">
        <v>3905</v>
      </c>
      <c r="D55" s="24">
        <v>2938</v>
      </c>
      <c r="E55" s="38">
        <f>MAX(10,($F55*$D55))</f>
        <v>261.74944508637975</v>
      </c>
      <c r="F55" s="15">
        <f>MIN(0.15, 0.25 * ( 0.7 - EXP( -1.3 * $D55 / $C55 ) ))*1.1</f>
        <v>8.9091029641381811E-2</v>
      </c>
      <c r="G55" s="38">
        <v>234</v>
      </c>
      <c r="H55" s="1"/>
      <c r="I55" s="1"/>
    </row>
    <row r="56" spans="3:9" x14ac:dyDescent="0.25">
      <c r="H56" s="1"/>
      <c r="I56" s="1"/>
    </row>
    <row r="57" spans="3:9" x14ac:dyDescent="0.25">
      <c r="H57" s="1"/>
      <c r="I57" s="1"/>
    </row>
    <row r="58" spans="3:9" x14ac:dyDescent="0.25">
      <c r="H58" s="1"/>
      <c r="I58" s="1"/>
    </row>
    <row r="59" spans="3:9" x14ac:dyDescent="0.25">
      <c r="H59" s="1"/>
      <c r="I59" s="1"/>
    </row>
    <row r="60" spans="3:9" x14ac:dyDescent="0.25">
      <c r="H60" s="1"/>
      <c r="I60" s="1"/>
    </row>
    <row r="61" spans="3:9" x14ac:dyDescent="0.25">
      <c r="H61" s="1"/>
      <c r="I61" s="1"/>
    </row>
    <row r="62" spans="3:9" x14ac:dyDescent="0.25">
      <c r="H62" s="1"/>
      <c r="I62" s="1"/>
    </row>
    <row r="63" spans="3:9" x14ac:dyDescent="0.25">
      <c r="H63" s="1"/>
      <c r="I63" s="1"/>
    </row>
    <row r="64" spans="3: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row r="459" spans="8:9" x14ac:dyDescent="0.25">
      <c r="H459" s="1"/>
      <c r="I459" s="1"/>
    </row>
    <row r="460" spans="8:9" x14ac:dyDescent="0.25">
      <c r="H460" s="1"/>
      <c r="I460" s="1"/>
    </row>
    <row r="461" spans="8:9" x14ac:dyDescent="0.25">
      <c r="H461" s="1"/>
      <c r="I461" s="1"/>
    </row>
    <row r="462" spans="8:9" x14ac:dyDescent="0.25">
      <c r="H462" s="1"/>
      <c r="I462" s="1"/>
    </row>
    <row r="463" spans="8:9" x14ac:dyDescent="0.25">
      <c r="H463" s="1"/>
      <c r="I463" s="1"/>
    </row>
    <row r="464" spans="8:9" x14ac:dyDescent="0.25">
      <c r="H464" s="1"/>
      <c r="I464" s="1"/>
    </row>
    <row r="465" spans="8:9" x14ac:dyDescent="0.25">
      <c r="H465" s="1"/>
      <c r="I465" s="1"/>
    </row>
    <row r="466" spans="8:9" x14ac:dyDescent="0.25">
      <c r="H466" s="1"/>
      <c r="I466" s="1"/>
    </row>
    <row r="467" spans="8:9" x14ac:dyDescent="0.25">
      <c r="H467" s="1"/>
      <c r="I467" s="1"/>
    </row>
    <row r="468" spans="8:9" x14ac:dyDescent="0.25">
      <c r="H468" s="1"/>
      <c r="I468" s="1"/>
    </row>
    <row r="469" spans="8:9" x14ac:dyDescent="0.25">
      <c r="H469" s="1"/>
      <c r="I469" s="1"/>
    </row>
    <row r="470" spans="8:9" x14ac:dyDescent="0.25">
      <c r="H470" s="1"/>
      <c r="I470" s="1"/>
    </row>
    <row r="471" spans="8:9" x14ac:dyDescent="0.25">
      <c r="H471" s="1"/>
      <c r="I471" s="1"/>
    </row>
    <row r="472" spans="8:9" x14ac:dyDescent="0.25">
      <c r="H472" s="1"/>
      <c r="I472" s="1"/>
    </row>
    <row r="473" spans="8:9" x14ac:dyDescent="0.25">
      <c r="H473" s="1"/>
      <c r="I473" s="1"/>
    </row>
    <row r="474" spans="8:9" x14ac:dyDescent="0.25">
      <c r="H474" s="1"/>
      <c r="I474" s="1"/>
    </row>
    <row r="475" spans="8:9" x14ac:dyDescent="0.25">
      <c r="H475" s="1"/>
      <c r="I475" s="1"/>
    </row>
    <row r="476" spans="8:9" x14ac:dyDescent="0.25">
      <c r="H476" s="1"/>
      <c r="I476" s="1"/>
    </row>
    <row r="477" spans="8:9" x14ac:dyDescent="0.25">
      <c r="H477" s="1"/>
      <c r="I477" s="1"/>
    </row>
    <row r="478" spans="8:9" x14ac:dyDescent="0.25">
      <c r="H478" s="1"/>
      <c r="I478" s="1"/>
    </row>
    <row r="479" spans="8:9" x14ac:dyDescent="0.25">
      <c r="H479" s="1"/>
      <c r="I479" s="1"/>
    </row>
    <row r="480" spans="8:9" x14ac:dyDescent="0.25">
      <c r="H480" s="1"/>
      <c r="I480" s="1"/>
    </row>
    <row r="481" spans="8:9" x14ac:dyDescent="0.25">
      <c r="H481" s="1"/>
      <c r="I481" s="1"/>
    </row>
    <row r="482" spans="8:9" x14ac:dyDescent="0.25">
      <c r="H482" s="1"/>
      <c r="I482" s="1"/>
    </row>
    <row r="483" spans="8:9" x14ac:dyDescent="0.25">
      <c r="H483" s="1"/>
      <c r="I483" s="1"/>
    </row>
    <row r="484" spans="8:9" x14ac:dyDescent="0.25">
      <c r="H484" s="1"/>
      <c r="I484" s="1"/>
    </row>
    <row r="485" spans="8:9" x14ac:dyDescent="0.25">
      <c r="H485" s="1"/>
      <c r="I485" s="1"/>
    </row>
    <row r="486" spans="8:9" x14ac:dyDescent="0.25">
      <c r="H486" s="1"/>
      <c r="I486" s="1"/>
    </row>
    <row r="487" spans="8:9" x14ac:dyDescent="0.25">
      <c r="H487" s="1"/>
      <c r="I487" s="1"/>
    </row>
    <row r="488" spans="8:9" x14ac:dyDescent="0.25">
      <c r="H488" s="1"/>
      <c r="I488" s="1"/>
    </row>
    <row r="489" spans="8:9" x14ac:dyDescent="0.25">
      <c r="H489" s="1"/>
      <c r="I489" s="1"/>
    </row>
    <row r="490" spans="8:9" x14ac:dyDescent="0.25">
      <c r="H490" s="1"/>
      <c r="I490" s="1"/>
    </row>
    <row r="491" spans="8:9" x14ac:dyDescent="0.25">
      <c r="H491" s="1"/>
      <c r="I491" s="1"/>
    </row>
    <row r="492" spans="8:9" x14ac:dyDescent="0.25">
      <c r="H492" s="1"/>
      <c r="I492" s="1"/>
    </row>
    <row r="493" spans="8:9" x14ac:dyDescent="0.25">
      <c r="H493" s="1"/>
      <c r="I493" s="1"/>
    </row>
    <row r="494" spans="8:9" x14ac:dyDescent="0.25">
      <c r="H494" s="1"/>
      <c r="I494" s="1"/>
    </row>
    <row r="495" spans="8:9" x14ac:dyDescent="0.25">
      <c r="H495" s="1"/>
      <c r="I495" s="1"/>
    </row>
    <row r="496" spans="8:9" x14ac:dyDescent="0.25">
      <c r="H496" s="1"/>
      <c r="I496" s="1"/>
    </row>
    <row r="497" spans="8:9" x14ac:dyDescent="0.25">
      <c r="H497" s="1"/>
      <c r="I497" s="1"/>
    </row>
    <row r="498" spans="8:9" x14ac:dyDescent="0.25">
      <c r="H498" s="1"/>
      <c r="I498" s="1"/>
    </row>
    <row r="499" spans="8:9" x14ac:dyDescent="0.25">
      <c r="H499" s="1"/>
      <c r="I499" s="1"/>
    </row>
    <row r="500" spans="8:9" x14ac:dyDescent="0.25">
      <c r="H500" s="1"/>
      <c r="I500" s="1"/>
    </row>
    <row r="501" spans="8:9" x14ac:dyDescent="0.25">
      <c r="H501" s="1"/>
      <c r="I501" s="1"/>
    </row>
    <row r="502" spans="8:9" x14ac:dyDescent="0.25">
      <c r="H502" s="1"/>
      <c r="I502" s="1"/>
    </row>
    <row r="503" spans="8:9" x14ac:dyDescent="0.25">
      <c r="H503" s="1"/>
      <c r="I503" s="1"/>
    </row>
    <row r="504" spans="8:9" x14ac:dyDescent="0.25">
      <c r="H504" s="1"/>
      <c r="I504" s="1"/>
    </row>
    <row r="505" spans="8:9" x14ac:dyDescent="0.25">
      <c r="H505" s="1"/>
      <c r="I505" s="1"/>
    </row>
    <row r="506" spans="8:9" x14ac:dyDescent="0.25">
      <c r="H506" s="1"/>
      <c r="I506" s="1"/>
    </row>
    <row r="507" spans="8:9" x14ac:dyDescent="0.25">
      <c r="H507" s="1"/>
      <c r="I507" s="1"/>
    </row>
    <row r="508" spans="8:9" x14ac:dyDescent="0.25">
      <c r="H508" s="1"/>
      <c r="I508" s="1"/>
    </row>
    <row r="509" spans="8:9" x14ac:dyDescent="0.25">
      <c r="H509" s="1"/>
      <c r="I509" s="1"/>
    </row>
    <row r="510" spans="8:9" x14ac:dyDescent="0.25">
      <c r="H510" s="1"/>
      <c r="I510" s="1"/>
    </row>
    <row r="511" spans="8:9" x14ac:dyDescent="0.25">
      <c r="H511" s="1"/>
      <c r="I511" s="1"/>
    </row>
    <row r="512" spans="8:9" x14ac:dyDescent="0.25">
      <c r="H512" s="1"/>
      <c r="I512" s="1"/>
    </row>
    <row r="513" spans="8:9" x14ac:dyDescent="0.25">
      <c r="H513" s="1"/>
      <c r="I513" s="1"/>
    </row>
    <row r="514" spans="8:9" x14ac:dyDescent="0.25">
      <c r="H514" s="1"/>
      <c r="I514" s="1"/>
    </row>
    <row r="515" spans="8:9" x14ac:dyDescent="0.25">
      <c r="H515" s="1"/>
      <c r="I515" s="1"/>
    </row>
    <row r="516" spans="8:9" x14ac:dyDescent="0.25">
      <c r="H516" s="1"/>
      <c r="I516" s="1"/>
    </row>
    <row r="517" spans="8:9" x14ac:dyDescent="0.25">
      <c r="H517" s="1"/>
      <c r="I517" s="1"/>
    </row>
    <row r="518" spans="8:9" x14ac:dyDescent="0.25">
      <c r="H518" s="1"/>
      <c r="I518" s="1"/>
    </row>
    <row r="519" spans="8:9" x14ac:dyDescent="0.25">
      <c r="H519" s="1"/>
      <c r="I519" s="1"/>
    </row>
    <row r="520" spans="8:9" x14ac:dyDescent="0.25">
      <c r="H520" s="1"/>
      <c r="I520" s="1"/>
    </row>
    <row r="521" spans="8:9" x14ac:dyDescent="0.25">
      <c r="H521" s="1"/>
      <c r="I521" s="1"/>
    </row>
    <row r="522" spans="8:9" x14ac:dyDescent="0.25">
      <c r="H522" s="1"/>
      <c r="I522" s="1"/>
    </row>
    <row r="523" spans="8:9" x14ac:dyDescent="0.25">
      <c r="H523" s="1"/>
      <c r="I523" s="1"/>
    </row>
    <row r="524" spans="8:9" x14ac:dyDescent="0.25">
      <c r="H524" s="1"/>
      <c r="I524" s="1"/>
    </row>
    <row r="525" spans="8:9" x14ac:dyDescent="0.25">
      <c r="H525" s="1"/>
      <c r="I525" s="1"/>
    </row>
    <row r="526" spans="8:9" x14ac:dyDescent="0.25">
      <c r="H526" s="1"/>
      <c r="I526" s="1"/>
    </row>
    <row r="527" spans="8:9" x14ac:dyDescent="0.25">
      <c r="H527" s="1"/>
      <c r="I527" s="1"/>
    </row>
    <row r="528" spans="8:9" x14ac:dyDescent="0.25">
      <c r="H528" s="1"/>
      <c r="I528" s="1"/>
    </row>
    <row r="529" spans="8:9" x14ac:dyDescent="0.25">
      <c r="H529" s="1"/>
      <c r="I529" s="1"/>
    </row>
    <row r="530" spans="8:9" x14ac:dyDescent="0.25">
      <c r="H530" s="1"/>
      <c r="I530" s="1"/>
    </row>
    <row r="531" spans="8:9" x14ac:dyDescent="0.25">
      <c r="H531" s="1"/>
      <c r="I531" s="1"/>
    </row>
    <row r="532" spans="8:9" x14ac:dyDescent="0.25">
      <c r="H532" s="1"/>
      <c r="I532" s="1"/>
    </row>
    <row r="533" spans="8:9" x14ac:dyDescent="0.25">
      <c r="H533" s="1"/>
      <c r="I533" s="1"/>
    </row>
    <row r="534" spans="8:9" x14ac:dyDescent="0.25">
      <c r="H534" s="1"/>
      <c r="I534" s="1"/>
    </row>
    <row r="535" spans="8:9" x14ac:dyDescent="0.25">
      <c r="H535" s="1"/>
      <c r="I535" s="1"/>
    </row>
    <row r="536" spans="8:9" x14ac:dyDescent="0.25">
      <c r="H536" s="1"/>
      <c r="I536" s="1"/>
    </row>
    <row r="537" spans="8:9" x14ac:dyDescent="0.25">
      <c r="H537" s="1"/>
      <c r="I537" s="1"/>
    </row>
    <row r="538" spans="8:9" x14ac:dyDescent="0.25">
      <c r="H538" s="1"/>
      <c r="I538" s="1"/>
    </row>
    <row r="539" spans="8:9" x14ac:dyDescent="0.25">
      <c r="H539" s="1"/>
      <c r="I539" s="1"/>
    </row>
    <row r="540" spans="8:9" x14ac:dyDescent="0.25">
      <c r="H540" s="1"/>
      <c r="I540" s="1"/>
    </row>
    <row r="541" spans="8:9" x14ac:dyDescent="0.25">
      <c r="H541" s="1"/>
      <c r="I541" s="1"/>
    </row>
    <row r="542" spans="8:9" x14ac:dyDescent="0.25">
      <c r="H542" s="1"/>
      <c r="I542" s="1"/>
    </row>
    <row r="543" spans="8:9" x14ac:dyDescent="0.25">
      <c r="H543" s="1"/>
      <c r="I543" s="1"/>
    </row>
    <row r="544" spans="8:9" x14ac:dyDescent="0.25">
      <c r="H544" s="1"/>
      <c r="I544" s="1"/>
    </row>
    <row r="545" spans="8:9" x14ac:dyDescent="0.25">
      <c r="H545" s="1"/>
      <c r="I545" s="1"/>
    </row>
    <row r="546" spans="8:9" x14ac:dyDescent="0.25">
      <c r="H546" s="1"/>
      <c r="I546" s="1"/>
    </row>
    <row r="547" spans="8:9" x14ac:dyDescent="0.25">
      <c r="H547" s="1"/>
      <c r="I547" s="1"/>
    </row>
    <row r="548" spans="8:9" x14ac:dyDescent="0.25">
      <c r="H548" s="1"/>
      <c r="I548" s="1"/>
    </row>
    <row r="549" spans="8:9" x14ac:dyDescent="0.25">
      <c r="H549" s="1"/>
      <c r="I549" s="1"/>
    </row>
    <row r="550" spans="8:9" x14ac:dyDescent="0.25">
      <c r="H550" s="1"/>
      <c r="I550" s="1"/>
    </row>
    <row r="551" spans="8:9" x14ac:dyDescent="0.25">
      <c r="H551" s="1"/>
      <c r="I551" s="1"/>
    </row>
    <row r="552" spans="8:9" x14ac:dyDescent="0.25">
      <c r="H552" s="1"/>
      <c r="I552" s="1"/>
    </row>
    <row r="553" spans="8:9" x14ac:dyDescent="0.25">
      <c r="H553" s="1"/>
      <c r="I553" s="1"/>
    </row>
    <row r="554" spans="8:9" x14ac:dyDescent="0.25">
      <c r="H554" s="1"/>
      <c r="I554" s="1"/>
    </row>
    <row r="555" spans="8:9" x14ac:dyDescent="0.25">
      <c r="H555" s="1"/>
      <c r="I555" s="1"/>
    </row>
    <row r="556" spans="8:9" x14ac:dyDescent="0.25">
      <c r="H556" s="1"/>
      <c r="I556" s="1"/>
    </row>
    <row r="557" spans="8:9" x14ac:dyDescent="0.25">
      <c r="H557" s="1"/>
      <c r="I557" s="1"/>
    </row>
    <row r="558" spans="8:9" x14ac:dyDescent="0.25">
      <c r="H558" s="1"/>
      <c r="I558" s="1"/>
    </row>
    <row r="559" spans="8:9" x14ac:dyDescent="0.25">
      <c r="H559" s="1"/>
      <c r="I559" s="1"/>
    </row>
    <row r="560" spans="8:9" x14ac:dyDescent="0.25">
      <c r="H560" s="1"/>
      <c r="I560" s="1"/>
    </row>
    <row r="561" spans="8:9" x14ac:dyDescent="0.25">
      <c r="H561" s="1"/>
      <c r="I561" s="1"/>
    </row>
    <row r="562" spans="8:9" x14ac:dyDescent="0.25">
      <c r="H562" s="1"/>
      <c r="I562" s="1"/>
    </row>
    <row r="563" spans="8:9" x14ac:dyDescent="0.25">
      <c r="H563" s="1"/>
      <c r="I563" s="1"/>
    </row>
    <row r="564" spans="8:9" x14ac:dyDescent="0.25">
      <c r="H564" s="1"/>
      <c r="I564" s="1"/>
    </row>
    <row r="565" spans="8:9" x14ac:dyDescent="0.25">
      <c r="H565" s="1"/>
      <c r="I565" s="1"/>
    </row>
    <row r="566" spans="8:9" x14ac:dyDescent="0.25">
      <c r="H566" s="1"/>
      <c r="I566" s="1"/>
    </row>
    <row r="567" spans="8:9" x14ac:dyDescent="0.25">
      <c r="H567" s="1"/>
      <c r="I567" s="1"/>
    </row>
    <row r="568" spans="8:9" x14ac:dyDescent="0.25">
      <c r="H568" s="1"/>
      <c r="I568" s="1"/>
    </row>
    <row r="569" spans="8:9" x14ac:dyDescent="0.25">
      <c r="H569" s="1"/>
      <c r="I569" s="1"/>
    </row>
    <row r="570" spans="8:9" x14ac:dyDescent="0.25">
      <c r="H570" s="1"/>
      <c r="I570" s="1"/>
    </row>
    <row r="571" spans="8:9" x14ac:dyDescent="0.25">
      <c r="H571" s="1"/>
      <c r="I571" s="1"/>
    </row>
    <row r="572" spans="8:9" x14ac:dyDescent="0.25">
      <c r="H572" s="1"/>
      <c r="I572" s="1"/>
    </row>
    <row r="573" spans="8:9" x14ac:dyDescent="0.25">
      <c r="H573" s="1"/>
      <c r="I573" s="1"/>
    </row>
    <row r="574" spans="8:9" x14ac:dyDescent="0.25">
      <c r="H574" s="1"/>
      <c r="I574" s="1"/>
    </row>
    <row r="575" spans="8:9" x14ac:dyDescent="0.25">
      <c r="H575" s="1"/>
      <c r="I575" s="1"/>
    </row>
    <row r="576" spans="8:9" x14ac:dyDescent="0.25">
      <c r="H576" s="1"/>
      <c r="I576" s="1"/>
    </row>
    <row r="577" spans="8:9" x14ac:dyDescent="0.25">
      <c r="H577" s="1"/>
      <c r="I577" s="1"/>
    </row>
    <row r="578" spans="8:9" x14ac:dyDescent="0.25">
      <c r="H578" s="1"/>
      <c r="I578" s="1"/>
    </row>
    <row r="579" spans="8:9" x14ac:dyDescent="0.25">
      <c r="H579" s="1"/>
      <c r="I579" s="1"/>
    </row>
    <row r="580" spans="8:9" x14ac:dyDescent="0.25">
      <c r="H580" s="1"/>
      <c r="I580" s="1"/>
    </row>
    <row r="581" spans="8:9" x14ac:dyDescent="0.25">
      <c r="H581" s="1"/>
      <c r="I581" s="1"/>
    </row>
    <row r="582" spans="8:9" x14ac:dyDescent="0.25">
      <c r="H582" s="1"/>
      <c r="I582" s="1"/>
    </row>
    <row r="583" spans="8:9" x14ac:dyDescent="0.25">
      <c r="H583" s="1"/>
      <c r="I583" s="1"/>
    </row>
    <row r="584" spans="8:9" x14ac:dyDescent="0.25">
      <c r="H584" s="1"/>
      <c r="I584" s="1"/>
    </row>
    <row r="585" spans="8:9" x14ac:dyDescent="0.25">
      <c r="H585" s="1"/>
      <c r="I585" s="1"/>
    </row>
    <row r="586" spans="8:9" x14ac:dyDescent="0.25">
      <c r="H586" s="1"/>
      <c r="I586" s="1"/>
    </row>
    <row r="587" spans="8:9" x14ac:dyDescent="0.25">
      <c r="H587" s="1"/>
      <c r="I587" s="1"/>
    </row>
    <row r="588" spans="8:9" x14ac:dyDescent="0.25">
      <c r="H588" s="1"/>
      <c r="I588" s="1"/>
    </row>
    <row r="589" spans="8:9" x14ac:dyDescent="0.25">
      <c r="H589" s="1"/>
      <c r="I589" s="1"/>
    </row>
    <row r="590" spans="8:9" x14ac:dyDescent="0.25">
      <c r="H590" s="1"/>
      <c r="I590" s="1"/>
    </row>
    <row r="591" spans="8:9" x14ac:dyDescent="0.25">
      <c r="H591" s="1"/>
      <c r="I591" s="1"/>
    </row>
    <row r="592" spans="8:9" x14ac:dyDescent="0.25">
      <c r="H592" s="1"/>
      <c r="I592" s="1"/>
    </row>
    <row r="593" spans="8:9" x14ac:dyDescent="0.25">
      <c r="H593" s="1"/>
      <c r="I593" s="1"/>
    </row>
    <row r="594" spans="8:9" x14ac:dyDescent="0.25">
      <c r="H594" s="1"/>
      <c r="I594" s="1"/>
    </row>
    <row r="595" spans="8:9" x14ac:dyDescent="0.25">
      <c r="H595" s="1"/>
      <c r="I595" s="1"/>
    </row>
    <row r="596" spans="8:9" x14ac:dyDescent="0.25">
      <c r="H596" s="1"/>
      <c r="I596" s="1"/>
    </row>
    <row r="597" spans="8:9" x14ac:dyDescent="0.25">
      <c r="H597" s="1"/>
      <c r="I597" s="1"/>
    </row>
    <row r="598" spans="8:9" x14ac:dyDescent="0.25">
      <c r="H598" s="1"/>
      <c r="I598" s="1"/>
    </row>
    <row r="599" spans="8:9" x14ac:dyDescent="0.25">
      <c r="H599" s="1"/>
      <c r="I599" s="1"/>
    </row>
    <row r="600" spans="8:9" x14ac:dyDescent="0.25">
      <c r="H600" s="1"/>
      <c r="I600" s="1"/>
    </row>
    <row r="601" spans="8:9" x14ac:dyDescent="0.25">
      <c r="H601" s="1"/>
      <c r="I601" s="1"/>
    </row>
    <row r="602" spans="8:9" x14ac:dyDescent="0.25">
      <c r="H602" s="1"/>
      <c r="I602" s="1"/>
    </row>
    <row r="603" spans="8:9" x14ac:dyDescent="0.25">
      <c r="H603" s="1"/>
      <c r="I603" s="1"/>
    </row>
    <row r="604" spans="8:9" x14ac:dyDescent="0.25">
      <c r="H604" s="1"/>
      <c r="I604" s="1"/>
    </row>
    <row r="605" spans="8:9" x14ac:dyDescent="0.25">
      <c r="H605" s="1"/>
      <c r="I605" s="1"/>
    </row>
    <row r="606" spans="8:9" x14ac:dyDescent="0.25">
      <c r="H606" s="1"/>
      <c r="I606" s="1"/>
    </row>
    <row r="607" spans="8:9" x14ac:dyDescent="0.25">
      <c r="H607" s="1"/>
      <c r="I607" s="1"/>
    </row>
    <row r="608" spans="8:9" x14ac:dyDescent="0.25">
      <c r="H608" s="1"/>
      <c r="I608" s="1"/>
    </row>
    <row r="609" spans="8:9" x14ac:dyDescent="0.25">
      <c r="H609" s="1"/>
      <c r="I609" s="1"/>
    </row>
    <row r="610" spans="8:9" x14ac:dyDescent="0.25">
      <c r="H610" s="1"/>
      <c r="I610" s="1"/>
    </row>
    <row r="611" spans="8:9" x14ac:dyDescent="0.25">
      <c r="H611" s="1"/>
      <c r="I611" s="1"/>
    </row>
    <row r="612" spans="8:9" x14ac:dyDescent="0.25">
      <c r="H612" s="1"/>
      <c r="I612" s="1"/>
    </row>
    <row r="613" spans="8:9" x14ac:dyDescent="0.25">
      <c r="H613" s="1"/>
      <c r="I613" s="1"/>
    </row>
    <row r="614" spans="8:9" x14ac:dyDescent="0.25">
      <c r="H614" s="1"/>
      <c r="I614" s="1"/>
    </row>
    <row r="615" spans="8:9" x14ac:dyDescent="0.25">
      <c r="H615" s="1"/>
      <c r="I615" s="1"/>
    </row>
    <row r="616" spans="8:9" x14ac:dyDescent="0.25">
      <c r="H616" s="1"/>
      <c r="I616" s="1"/>
    </row>
    <row r="617" spans="8:9" x14ac:dyDescent="0.25">
      <c r="H617" s="1"/>
      <c r="I617" s="1"/>
    </row>
    <row r="618" spans="8:9" x14ac:dyDescent="0.25">
      <c r="H618" s="1"/>
      <c r="I618" s="1"/>
    </row>
    <row r="619" spans="8:9" x14ac:dyDescent="0.25">
      <c r="H619" s="1"/>
      <c r="I619" s="1"/>
    </row>
    <row r="620" spans="8:9" x14ac:dyDescent="0.25">
      <c r="H620" s="1"/>
      <c r="I620" s="1"/>
    </row>
    <row r="621" spans="8:9" x14ac:dyDescent="0.25">
      <c r="H621" s="1"/>
      <c r="I621" s="1"/>
    </row>
    <row r="622" spans="8:9" x14ac:dyDescent="0.25">
      <c r="H622" s="1"/>
      <c r="I622" s="1"/>
    </row>
    <row r="623" spans="8:9" x14ac:dyDescent="0.25">
      <c r="H623" s="1"/>
      <c r="I623" s="1"/>
    </row>
    <row r="624" spans="8:9" x14ac:dyDescent="0.25">
      <c r="H624" s="1"/>
      <c r="I624" s="1"/>
    </row>
    <row r="625" spans="8:9" x14ac:dyDescent="0.25">
      <c r="H625" s="1"/>
      <c r="I625" s="1"/>
    </row>
    <row r="626" spans="8:9" x14ac:dyDescent="0.25">
      <c r="H626" s="1"/>
      <c r="I626" s="1"/>
    </row>
    <row r="627" spans="8:9" x14ac:dyDescent="0.25">
      <c r="H627" s="1"/>
      <c r="I627" s="1"/>
    </row>
    <row r="628" spans="8:9" x14ac:dyDescent="0.25">
      <c r="H628" s="1"/>
      <c r="I628" s="1"/>
    </row>
    <row r="629" spans="8:9" x14ac:dyDescent="0.25">
      <c r="H629" s="1"/>
      <c r="I629" s="1"/>
    </row>
    <row r="630" spans="8:9" x14ac:dyDescent="0.25">
      <c r="H630" s="1"/>
      <c r="I630" s="1"/>
    </row>
    <row r="631" spans="8:9" x14ac:dyDescent="0.25">
      <c r="H631" s="1"/>
      <c r="I631" s="1"/>
    </row>
    <row r="632" spans="8:9" x14ac:dyDescent="0.25">
      <c r="H632" s="1"/>
      <c r="I632" s="1"/>
    </row>
    <row r="633" spans="8:9" x14ac:dyDescent="0.25">
      <c r="H633" s="1"/>
      <c r="I633" s="1"/>
    </row>
    <row r="634" spans="8:9" x14ac:dyDescent="0.25">
      <c r="H634" s="1"/>
      <c r="I634" s="1"/>
    </row>
    <row r="635" spans="8:9" x14ac:dyDescent="0.25">
      <c r="H635" s="1"/>
      <c r="I635" s="1"/>
    </row>
    <row r="636" spans="8:9" x14ac:dyDescent="0.25">
      <c r="H636" s="1"/>
      <c r="I636" s="1"/>
    </row>
    <row r="637" spans="8:9" x14ac:dyDescent="0.25">
      <c r="H637" s="1"/>
      <c r="I637" s="1"/>
    </row>
    <row r="638" spans="8:9" x14ac:dyDescent="0.25">
      <c r="H638" s="1"/>
      <c r="I638" s="1"/>
    </row>
    <row r="639" spans="8:9" x14ac:dyDescent="0.25">
      <c r="H639" s="1"/>
      <c r="I639" s="1"/>
    </row>
    <row r="640" spans="8:9" x14ac:dyDescent="0.25">
      <c r="H640" s="1"/>
      <c r="I640" s="1"/>
    </row>
    <row r="641" spans="8:9" x14ac:dyDescent="0.25">
      <c r="H641" s="1"/>
      <c r="I641" s="1"/>
    </row>
    <row r="642" spans="8:9" x14ac:dyDescent="0.25">
      <c r="H642" s="1"/>
      <c r="I642" s="1"/>
    </row>
    <row r="643" spans="8:9" x14ac:dyDescent="0.25">
      <c r="H643" s="1"/>
      <c r="I643" s="1"/>
    </row>
    <row r="644" spans="8:9" x14ac:dyDescent="0.25">
      <c r="H644" s="1"/>
      <c r="I644" s="1"/>
    </row>
    <row r="645" spans="8:9" x14ac:dyDescent="0.25">
      <c r="H645" s="1"/>
      <c r="I645" s="1"/>
    </row>
    <row r="646" spans="8:9" x14ac:dyDescent="0.25">
      <c r="H646" s="1"/>
      <c r="I646" s="1"/>
    </row>
    <row r="647" spans="8:9" x14ac:dyDescent="0.25">
      <c r="H647" s="1"/>
      <c r="I647" s="1"/>
    </row>
    <row r="648" spans="8:9" x14ac:dyDescent="0.25">
      <c r="H648" s="1"/>
      <c r="I648" s="1"/>
    </row>
    <row r="649" spans="8:9" x14ac:dyDescent="0.25">
      <c r="H649" s="1"/>
      <c r="I649" s="1"/>
    </row>
    <row r="650" spans="8:9" x14ac:dyDescent="0.25">
      <c r="H650" s="1"/>
      <c r="I650" s="1"/>
    </row>
    <row r="651" spans="8:9" x14ac:dyDescent="0.25">
      <c r="H651" s="1"/>
      <c r="I651" s="1"/>
    </row>
    <row r="652" spans="8:9" x14ac:dyDescent="0.25">
      <c r="H652" s="1"/>
      <c r="I652" s="1"/>
    </row>
    <row r="653" spans="8:9" x14ac:dyDescent="0.25">
      <c r="H653" s="1"/>
      <c r="I653" s="1"/>
    </row>
    <row r="654" spans="8:9" x14ac:dyDescent="0.25">
      <c r="H654" s="1"/>
      <c r="I654" s="1"/>
    </row>
    <row r="655" spans="8:9" x14ac:dyDescent="0.25">
      <c r="H655" s="1"/>
      <c r="I655" s="1"/>
    </row>
    <row r="656" spans="8:9" x14ac:dyDescent="0.25">
      <c r="H656" s="1"/>
      <c r="I656" s="1"/>
    </row>
    <row r="657" spans="8:9" x14ac:dyDescent="0.25">
      <c r="H657" s="1"/>
      <c r="I657" s="1"/>
    </row>
    <row r="658" spans="8:9" x14ac:dyDescent="0.25">
      <c r="H658" s="1"/>
      <c r="I658" s="1"/>
    </row>
    <row r="659" spans="8:9" x14ac:dyDescent="0.25">
      <c r="H659" s="1"/>
      <c r="I659" s="1"/>
    </row>
    <row r="660" spans="8:9" x14ac:dyDescent="0.25">
      <c r="H660" s="1"/>
      <c r="I660" s="1"/>
    </row>
    <row r="661" spans="8:9" x14ac:dyDescent="0.25">
      <c r="H661" s="1"/>
      <c r="I661" s="1"/>
    </row>
    <row r="662" spans="8:9" x14ac:dyDescent="0.25">
      <c r="H662" s="1"/>
      <c r="I662" s="1"/>
    </row>
    <row r="663" spans="8:9" x14ac:dyDescent="0.25">
      <c r="H663" s="1"/>
      <c r="I663" s="1"/>
    </row>
    <row r="664" spans="8:9" x14ac:dyDescent="0.25">
      <c r="H664" s="1"/>
      <c r="I664" s="1"/>
    </row>
    <row r="665" spans="8:9" x14ac:dyDescent="0.25">
      <c r="H665" s="1"/>
      <c r="I665" s="1"/>
    </row>
    <row r="666" spans="8:9" x14ac:dyDescent="0.25">
      <c r="H666" s="1"/>
      <c r="I666" s="1"/>
    </row>
    <row r="667" spans="8:9" x14ac:dyDescent="0.25">
      <c r="H667" s="1"/>
      <c r="I667" s="1"/>
    </row>
    <row r="668" spans="8:9" x14ac:dyDescent="0.25">
      <c r="H668" s="1"/>
      <c r="I668" s="1"/>
    </row>
    <row r="669" spans="8:9" x14ac:dyDescent="0.25">
      <c r="H669" s="1"/>
      <c r="I669" s="1"/>
    </row>
    <row r="670" spans="8:9" x14ac:dyDescent="0.25">
      <c r="H670" s="1"/>
      <c r="I670" s="1"/>
    </row>
    <row r="671" spans="8:9" x14ac:dyDescent="0.25">
      <c r="H671" s="1"/>
      <c r="I671" s="1"/>
    </row>
    <row r="672" spans="8:9" x14ac:dyDescent="0.25">
      <c r="H672" s="1"/>
      <c r="I672" s="1"/>
    </row>
    <row r="673" spans="8:9" x14ac:dyDescent="0.25">
      <c r="H673" s="1"/>
      <c r="I673" s="1"/>
    </row>
    <row r="674" spans="8:9" x14ac:dyDescent="0.25">
      <c r="H674" s="1"/>
      <c r="I674" s="1"/>
    </row>
    <row r="675" spans="8:9" x14ac:dyDescent="0.25">
      <c r="H675" s="1"/>
      <c r="I675" s="1"/>
    </row>
    <row r="676" spans="8:9" x14ac:dyDescent="0.25">
      <c r="H676" s="1"/>
      <c r="I676" s="1"/>
    </row>
    <row r="677" spans="8:9" x14ac:dyDescent="0.25">
      <c r="H677" s="1"/>
      <c r="I677" s="1"/>
    </row>
    <row r="678" spans="8:9" x14ac:dyDescent="0.25">
      <c r="H678" s="1"/>
      <c r="I678" s="1"/>
    </row>
    <row r="679" spans="8:9" x14ac:dyDescent="0.25">
      <c r="H679" s="1"/>
      <c r="I679" s="1"/>
    </row>
    <row r="680" spans="8:9" x14ac:dyDescent="0.25">
      <c r="H680" s="1"/>
      <c r="I680" s="1"/>
    </row>
    <row r="681" spans="8:9" x14ac:dyDescent="0.25">
      <c r="H681" s="1"/>
      <c r="I681" s="1"/>
    </row>
    <row r="682" spans="8:9" x14ac:dyDescent="0.25">
      <c r="H682" s="1"/>
      <c r="I682" s="1"/>
    </row>
    <row r="683" spans="8:9" x14ac:dyDescent="0.25">
      <c r="H683" s="1"/>
      <c r="I683" s="1"/>
    </row>
    <row r="684" spans="8:9" x14ac:dyDescent="0.25">
      <c r="H684" s="1"/>
      <c r="I684" s="1"/>
    </row>
    <row r="685" spans="8:9" x14ac:dyDescent="0.25">
      <c r="H685" s="1"/>
      <c r="I685" s="1"/>
    </row>
    <row r="686" spans="8:9" x14ac:dyDescent="0.25">
      <c r="H686" s="1"/>
      <c r="I686" s="1"/>
    </row>
    <row r="687" spans="8:9" x14ac:dyDescent="0.25">
      <c r="H687" s="1"/>
      <c r="I687" s="1"/>
    </row>
    <row r="688" spans="8:9" x14ac:dyDescent="0.25">
      <c r="H688" s="1"/>
      <c r="I688" s="1"/>
    </row>
    <row r="689" spans="8:9" x14ac:dyDescent="0.25">
      <c r="H689" s="1"/>
      <c r="I689" s="1"/>
    </row>
    <row r="690" spans="8:9" x14ac:dyDescent="0.25">
      <c r="H690" s="1"/>
      <c r="I690" s="1"/>
    </row>
    <row r="691" spans="8:9" x14ac:dyDescent="0.25">
      <c r="H691" s="1"/>
      <c r="I691" s="1"/>
    </row>
    <row r="692" spans="8:9" x14ac:dyDescent="0.25">
      <c r="H692" s="1"/>
      <c r="I692" s="1"/>
    </row>
    <row r="693" spans="8:9" x14ac:dyDescent="0.25">
      <c r="H693" s="1"/>
      <c r="I693" s="1"/>
    </row>
    <row r="694" spans="8:9" x14ac:dyDescent="0.25">
      <c r="H694" s="1"/>
      <c r="I694" s="1"/>
    </row>
    <row r="695" spans="8:9" x14ac:dyDescent="0.25">
      <c r="H695" s="1"/>
      <c r="I695" s="1"/>
    </row>
    <row r="696" spans="8:9" x14ac:dyDescent="0.25">
      <c r="H696" s="1"/>
      <c r="I696" s="1"/>
    </row>
    <row r="697" spans="8:9" x14ac:dyDescent="0.25">
      <c r="H697" s="1"/>
      <c r="I697" s="1"/>
    </row>
    <row r="698" spans="8:9" x14ac:dyDescent="0.25">
      <c r="H698" s="1"/>
      <c r="I698" s="1"/>
    </row>
    <row r="699" spans="8:9" x14ac:dyDescent="0.25">
      <c r="H699" s="1"/>
      <c r="I699" s="1"/>
    </row>
    <row r="700" spans="8:9" x14ac:dyDescent="0.25">
      <c r="H700" s="1"/>
      <c r="I700" s="1"/>
    </row>
    <row r="701" spans="8:9" x14ac:dyDescent="0.25">
      <c r="H701" s="1"/>
      <c r="I701" s="1"/>
    </row>
    <row r="702" spans="8:9" x14ac:dyDescent="0.25">
      <c r="H702" s="1"/>
      <c r="I702" s="1"/>
    </row>
    <row r="703" spans="8:9" x14ac:dyDescent="0.25">
      <c r="H703" s="1"/>
      <c r="I703" s="1"/>
    </row>
    <row r="704" spans="8:9" x14ac:dyDescent="0.25">
      <c r="H704" s="1"/>
      <c r="I704" s="1"/>
    </row>
    <row r="705" spans="8:9" x14ac:dyDescent="0.25">
      <c r="H705" s="1"/>
      <c r="I705" s="1"/>
    </row>
    <row r="706" spans="8:9" x14ac:dyDescent="0.25">
      <c r="H706" s="1"/>
      <c r="I706" s="1"/>
    </row>
    <row r="707" spans="8:9" x14ac:dyDescent="0.25">
      <c r="H707" s="1"/>
      <c r="I707" s="1"/>
    </row>
    <row r="708" spans="8:9" x14ac:dyDescent="0.25">
      <c r="H708" s="1"/>
      <c r="I708" s="1"/>
    </row>
    <row r="709" spans="8:9" x14ac:dyDescent="0.25">
      <c r="H709" s="1"/>
      <c r="I709" s="1"/>
    </row>
    <row r="710" spans="8:9" x14ac:dyDescent="0.25">
      <c r="H710" s="1"/>
      <c r="I710" s="1"/>
    </row>
    <row r="711" spans="8:9" x14ac:dyDescent="0.25">
      <c r="H711" s="1"/>
      <c r="I711" s="1"/>
    </row>
    <row r="712" spans="8:9" x14ac:dyDescent="0.25">
      <c r="H712" s="1"/>
      <c r="I712" s="1"/>
    </row>
    <row r="713" spans="8:9" x14ac:dyDescent="0.25">
      <c r="H713" s="1"/>
      <c r="I713" s="1"/>
    </row>
    <row r="714" spans="8:9" x14ac:dyDescent="0.25">
      <c r="H714" s="1"/>
      <c r="I714" s="1"/>
    </row>
    <row r="715" spans="8:9" x14ac:dyDescent="0.25">
      <c r="H715" s="1"/>
      <c r="I715" s="1"/>
    </row>
    <row r="716" spans="8:9" x14ac:dyDescent="0.25">
      <c r="H716" s="1"/>
      <c r="I716" s="1"/>
    </row>
    <row r="717" spans="8:9" x14ac:dyDescent="0.25">
      <c r="H717" s="1"/>
      <c r="I717" s="1"/>
    </row>
    <row r="718" spans="8:9" x14ac:dyDescent="0.25">
      <c r="H718" s="1"/>
      <c r="I718" s="1"/>
    </row>
    <row r="719" spans="8:9" x14ac:dyDescent="0.25">
      <c r="H719" s="1"/>
      <c r="I719" s="1"/>
    </row>
    <row r="720" spans="8:9" x14ac:dyDescent="0.25">
      <c r="H720" s="1"/>
      <c r="I720" s="1"/>
    </row>
    <row r="721" spans="8:9" x14ac:dyDescent="0.25">
      <c r="H721" s="1"/>
      <c r="I721" s="1"/>
    </row>
    <row r="722" spans="8:9" x14ac:dyDescent="0.25">
      <c r="H722" s="1"/>
      <c r="I722" s="1"/>
    </row>
    <row r="723" spans="8:9" x14ac:dyDescent="0.25">
      <c r="H723" s="1"/>
      <c r="I723" s="1"/>
    </row>
    <row r="724" spans="8:9" x14ac:dyDescent="0.25">
      <c r="H724" s="1"/>
      <c r="I724" s="1"/>
    </row>
    <row r="725" spans="8:9" x14ac:dyDescent="0.25">
      <c r="H725" s="1"/>
      <c r="I725" s="1"/>
    </row>
    <row r="726" spans="8:9" x14ac:dyDescent="0.25">
      <c r="H726" s="1"/>
      <c r="I726" s="1"/>
    </row>
    <row r="727" spans="8:9" x14ac:dyDescent="0.25">
      <c r="H727" s="1"/>
      <c r="I727" s="1"/>
    </row>
    <row r="728" spans="8:9" x14ac:dyDescent="0.25">
      <c r="H728" s="1"/>
      <c r="I728" s="1"/>
    </row>
    <row r="729" spans="8:9" x14ac:dyDescent="0.25">
      <c r="H729" s="1"/>
      <c r="I729" s="1"/>
    </row>
    <row r="730" spans="8:9" x14ac:dyDescent="0.25">
      <c r="H730" s="1"/>
      <c r="I730" s="1"/>
    </row>
    <row r="731" spans="8:9" x14ac:dyDescent="0.25">
      <c r="H731" s="1"/>
      <c r="I731" s="1"/>
    </row>
    <row r="732" spans="8:9" x14ac:dyDescent="0.25">
      <c r="H732" s="1"/>
      <c r="I732" s="1"/>
    </row>
    <row r="733" spans="8:9" x14ac:dyDescent="0.25">
      <c r="H733" s="1"/>
      <c r="I733" s="1"/>
    </row>
    <row r="734" spans="8:9" x14ac:dyDescent="0.25">
      <c r="H734" s="1"/>
      <c r="I734" s="1"/>
    </row>
    <row r="735" spans="8:9" x14ac:dyDescent="0.25">
      <c r="H735" s="1"/>
      <c r="I735" s="1"/>
    </row>
    <row r="736" spans="8:9" x14ac:dyDescent="0.25">
      <c r="H736" s="1"/>
      <c r="I736" s="1"/>
    </row>
    <row r="737" spans="8:9" x14ac:dyDescent="0.25">
      <c r="H737" s="1"/>
      <c r="I737" s="1"/>
    </row>
    <row r="738" spans="8:9" x14ac:dyDescent="0.25">
      <c r="H738" s="1"/>
      <c r="I738" s="1"/>
    </row>
    <row r="739" spans="8:9" x14ac:dyDescent="0.25">
      <c r="H739" s="1"/>
      <c r="I739" s="1"/>
    </row>
    <row r="740" spans="8:9" x14ac:dyDescent="0.25">
      <c r="H740" s="1"/>
      <c r="I740" s="1"/>
    </row>
    <row r="741" spans="8:9" x14ac:dyDescent="0.25">
      <c r="H741" s="1"/>
      <c r="I741" s="1"/>
    </row>
    <row r="742" spans="8:9" x14ac:dyDescent="0.25">
      <c r="H742" s="1"/>
      <c r="I742" s="1"/>
    </row>
    <row r="743" spans="8:9" x14ac:dyDescent="0.25">
      <c r="H743" s="1"/>
      <c r="I743" s="1"/>
    </row>
    <row r="744" spans="8:9" x14ac:dyDescent="0.25">
      <c r="H744" s="1"/>
      <c r="I744" s="1"/>
    </row>
    <row r="745" spans="8:9" x14ac:dyDescent="0.25">
      <c r="H745" s="1"/>
      <c r="I745" s="1"/>
    </row>
    <row r="746" spans="8:9" x14ac:dyDescent="0.25">
      <c r="H746" s="1"/>
      <c r="I746" s="1"/>
    </row>
    <row r="747" spans="8:9" x14ac:dyDescent="0.25">
      <c r="H747" s="1"/>
      <c r="I747" s="1"/>
    </row>
    <row r="748" spans="8:9" x14ac:dyDescent="0.25">
      <c r="H748" s="1"/>
      <c r="I748" s="1"/>
    </row>
    <row r="749" spans="8:9" x14ac:dyDescent="0.25">
      <c r="H749" s="1"/>
      <c r="I749" s="1"/>
    </row>
    <row r="750" spans="8:9" x14ac:dyDescent="0.25">
      <c r="H750" s="1"/>
      <c r="I750" s="1"/>
    </row>
    <row r="751" spans="8:9" x14ac:dyDescent="0.25">
      <c r="H751" s="1"/>
      <c r="I751" s="1"/>
    </row>
    <row r="752" spans="8:9" x14ac:dyDescent="0.25">
      <c r="H752" s="1"/>
      <c r="I752" s="1"/>
    </row>
    <row r="753" spans="8:9" x14ac:dyDescent="0.25">
      <c r="H753" s="1"/>
      <c r="I753" s="1"/>
    </row>
    <row r="754" spans="8:9" x14ac:dyDescent="0.25">
      <c r="H754" s="1"/>
      <c r="I754" s="1"/>
    </row>
    <row r="755" spans="8:9" x14ac:dyDescent="0.25">
      <c r="H755" s="1"/>
      <c r="I755" s="1"/>
    </row>
    <row r="756" spans="8:9" x14ac:dyDescent="0.25">
      <c r="H756" s="1"/>
      <c r="I756" s="1"/>
    </row>
    <row r="757" spans="8:9" x14ac:dyDescent="0.25">
      <c r="H757" s="1"/>
      <c r="I757" s="1"/>
    </row>
    <row r="758" spans="8:9" x14ac:dyDescent="0.25">
      <c r="H758" s="1"/>
      <c r="I758" s="1"/>
    </row>
    <row r="759" spans="8:9" x14ac:dyDescent="0.25">
      <c r="H759" s="1"/>
      <c r="I759" s="1"/>
    </row>
    <row r="760" spans="8:9" x14ac:dyDescent="0.25">
      <c r="H760" s="1"/>
      <c r="I760" s="1"/>
    </row>
    <row r="761" spans="8:9" x14ac:dyDescent="0.25">
      <c r="H761" s="1"/>
      <c r="I761" s="1"/>
    </row>
    <row r="762" spans="8:9" x14ac:dyDescent="0.25">
      <c r="H762" s="1"/>
      <c r="I762" s="1"/>
    </row>
    <row r="763" spans="8:9" x14ac:dyDescent="0.25">
      <c r="H763" s="1"/>
      <c r="I763" s="1"/>
    </row>
    <row r="764" spans="8:9" x14ac:dyDescent="0.25">
      <c r="H764" s="1"/>
      <c r="I764" s="1"/>
    </row>
    <row r="765" spans="8:9" x14ac:dyDescent="0.25">
      <c r="H765" s="1"/>
      <c r="I765" s="1"/>
    </row>
    <row r="766" spans="8:9" x14ac:dyDescent="0.25">
      <c r="H766" s="1"/>
      <c r="I766" s="1"/>
    </row>
    <row r="767" spans="8:9" x14ac:dyDescent="0.25">
      <c r="H767" s="1"/>
      <c r="I767" s="1"/>
    </row>
    <row r="768" spans="8:9" x14ac:dyDescent="0.25">
      <c r="H768" s="1"/>
      <c r="I768" s="1"/>
    </row>
    <row r="769" spans="8:9" x14ac:dyDescent="0.25">
      <c r="H769" s="1"/>
      <c r="I769" s="1"/>
    </row>
    <row r="770" spans="8:9" x14ac:dyDescent="0.25">
      <c r="H770" s="1"/>
      <c r="I770" s="1"/>
    </row>
    <row r="771" spans="8:9" x14ac:dyDescent="0.25">
      <c r="H771" s="1"/>
      <c r="I771" s="1"/>
    </row>
    <row r="772" spans="8:9" x14ac:dyDescent="0.25">
      <c r="H772" s="1"/>
      <c r="I772" s="1"/>
    </row>
    <row r="773" spans="8:9" x14ac:dyDescent="0.25">
      <c r="H773" s="1"/>
      <c r="I773" s="1"/>
    </row>
    <row r="774" spans="8:9" x14ac:dyDescent="0.25">
      <c r="H774" s="1"/>
      <c r="I774" s="1"/>
    </row>
    <row r="775" spans="8:9" x14ac:dyDescent="0.25">
      <c r="H775" s="1"/>
      <c r="I775" s="1"/>
    </row>
    <row r="776" spans="8:9" x14ac:dyDescent="0.25">
      <c r="H776" s="1"/>
      <c r="I776" s="1"/>
    </row>
    <row r="777" spans="8:9" x14ac:dyDescent="0.25">
      <c r="H777" s="1"/>
      <c r="I777" s="1"/>
    </row>
    <row r="778" spans="8:9" x14ac:dyDescent="0.25">
      <c r="H778" s="1"/>
      <c r="I778" s="1"/>
    </row>
    <row r="779" spans="8:9" x14ac:dyDescent="0.25">
      <c r="H779" s="1"/>
      <c r="I779" s="1"/>
    </row>
    <row r="780" spans="8:9" x14ac:dyDescent="0.25">
      <c r="H780" s="1"/>
      <c r="I780" s="1"/>
    </row>
    <row r="781" spans="8:9" x14ac:dyDescent="0.25">
      <c r="H781" s="1"/>
      <c r="I781" s="1"/>
    </row>
    <row r="782" spans="8:9" x14ac:dyDescent="0.25">
      <c r="H782" s="1"/>
      <c r="I782" s="1"/>
    </row>
    <row r="783" spans="8:9" x14ac:dyDescent="0.25">
      <c r="H783" s="1"/>
      <c r="I783" s="1"/>
    </row>
    <row r="784" spans="8:9" x14ac:dyDescent="0.25">
      <c r="H784" s="1"/>
      <c r="I784" s="1"/>
    </row>
    <row r="785" spans="8:9" x14ac:dyDescent="0.25">
      <c r="H785" s="1"/>
      <c r="I785" s="1"/>
    </row>
    <row r="786" spans="8:9" x14ac:dyDescent="0.25">
      <c r="H786" s="1"/>
      <c r="I786" s="1"/>
    </row>
    <row r="787" spans="8:9" x14ac:dyDescent="0.25">
      <c r="H787" s="1"/>
      <c r="I787" s="1"/>
    </row>
    <row r="788" spans="8:9" x14ac:dyDescent="0.25">
      <c r="H788" s="1"/>
      <c r="I788" s="1"/>
    </row>
    <row r="789" spans="8:9" x14ac:dyDescent="0.25">
      <c r="H789" s="1"/>
      <c r="I789" s="1"/>
    </row>
    <row r="790" spans="8:9" x14ac:dyDescent="0.25">
      <c r="H790" s="1"/>
      <c r="I790" s="1"/>
    </row>
    <row r="791" spans="8:9" x14ac:dyDescent="0.25">
      <c r="H791" s="1"/>
      <c r="I791" s="1"/>
    </row>
    <row r="792" spans="8:9" x14ac:dyDescent="0.25">
      <c r="H792" s="1"/>
      <c r="I792" s="1"/>
    </row>
    <row r="793" spans="8:9" x14ac:dyDescent="0.25">
      <c r="H793" s="1"/>
      <c r="I793" s="1"/>
    </row>
    <row r="794" spans="8:9" x14ac:dyDescent="0.25">
      <c r="H794" s="1"/>
      <c r="I794" s="1"/>
    </row>
    <row r="795" spans="8:9" x14ac:dyDescent="0.25">
      <c r="H795" s="1"/>
      <c r="I795" s="1"/>
    </row>
    <row r="796" spans="8:9" x14ac:dyDescent="0.25">
      <c r="H796" s="1"/>
      <c r="I796" s="1"/>
    </row>
    <row r="797" spans="8:9" x14ac:dyDescent="0.25">
      <c r="H797" s="1"/>
      <c r="I797" s="1"/>
    </row>
    <row r="798" spans="8:9" x14ac:dyDescent="0.25">
      <c r="H798" s="1"/>
      <c r="I798" s="1"/>
    </row>
    <row r="799" spans="8:9" x14ac:dyDescent="0.25">
      <c r="H799" s="1"/>
      <c r="I799" s="1"/>
    </row>
    <row r="800" spans="8:9" x14ac:dyDescent="0.25">
      <c r="H800" s="1"/>
      <c r="I800" s="1"/>
    </row>
    <row r="801" spans="8:9" x14ac:dyDescent="0.25">
      <c r="H801" s="1"/>
      <c r="I801" s="1"/>
    </row>
    <row r="802" spans="8:9" x14ac:dyDescent="0.25">
      <c r="H802" s="1"/>
      <c r="I802" s="1"/>
    </row>
    <row r="803" spans="8:9" x14ac:dyDescent="0.25">
      <c r="H803" s="1"/>
      <c r="I803" s="1"/>
    </row>
    <row r="804" spans="8:9" x14ac:dyDescent="0.25">
      <c r="H804" s="1"/>
      <c r="I804" s="1"/>
    </row>
    <row r="805" spans="8:9" x14ac:dyDescent="0.25">
      <c r="H805" s="1"/>
      <c r="I805" s="1"/>
    </row>
    <row r="806" spans="8:9" x14ac:dyDescent="0.25">
      <c r="H806" s="1"/>
      <c r="I806" s="1"/>
    </row>
    <row r="807" spans="8:9" x14ac:dyDescent="0.25">
      <c r="H807" s="1"/>
      <c r="I807" s="1"/>
    </row>
    <row r="808" spans="8:9" x14ac:dyDescent="0.25">
      <c r="H808" s="1"/>
      <c r="I808" s="1"/>
    </row>
    <row r="809" spans="8:9" x14ac:dyDescent="0.25">
      <c r="H809" s="1"/>
      <c r="I809" s="1"/>
    </row>
    <row r="810" spans="8:9" x14ac:dyDescent="0.25">
      <c r="H810" s="1"/>
      <c r="I810" s="1"/>
    </row>
    <row r="811" spans="8:9" x14ac:dyDescent="0.25">
      <c r="H811" s="1"/>
      <c r="I811" s="1"/>
    </row>
    <row r="812" spans="8:9" x14ac:dyDescent="0.25">
      <c r="H812" s="1"/>
      <c r="I812" s="1"/>
    </row>
    <row r="813" spans="8:9" x14ac:dyDescent="0.25">
      <c r="H813" s="1"/>
      <c r="I813" s="1"/>
    </row>
    <row r="814" spans="8:9" x14ac:dyDescent="0.25">
      <c r="H814" s="1"/>
      <c r="I814" s="1"/>
    </row>
    <row r="815" spans="8:9" x14ac:dyDescent="0.25">
      <c r="H815" s="1"/>
      <c r="I815" s="1"/>
    </row>
    <row r="816" spans="8:9" x14ac:dyDescent="0.25">
      <c r="H816" s="1"/>
      <c r="I816" s="1"/>
    </row>
    <row r="817" spans="8:9" x14ac:dyDescent="0.25">
      <c r="H817" s="1"/>
      <c r="I817" s="1"/>
    </row>
    <row r="818" spans="8:9" x14ac:dyDescent="0.25">
      <c r="H818" s="1"/>
      <c r="I818" s="1"/>
    </row>
    <row r="819" spans="8:9" x14ac:dyDescent="0.25">
      <c r="H819" s="1"/>
      <c r="I819" s="1"/>
    </row>
    <row r="820" spans="8:9" x14ac:dyDescent="0.25">
      <c r="H820" s="1"/>
      <c r="I820" s="1"/>
    </row>
    <row r="821" spans="8:9" x14ac:dyDescent="0.25">
      <c r="H821" s="1"/>
      <c r="I821" s="1"/>
    </row>
    <row r="822" spans="8:9" x14ac:dyDescent="0.25">
      <c r="H822" s="1"/>
      <c r="I822" s="1"/>
    </row>
    <row r="823" spans="8:9" x14ac:dyDescent="0.25">
      <c r="H823" s="1"/>
      <c r="I823" s="1"/>
    </row>
    <row r="824" spans="8:9" x14ac:dyDescent="0.25">
      <c r="H824" s="1"/>
      <c r="I824" s="1"/>
    </row>
    <row r="825" spans="8:9" x14ac:dyDescent="0.25">
      <c r="H825" s="1"/>
      <c r="I825" s="1"/>
    </row>
    <row r="826" spans="8:9" x14ac:dyDescent="0.25">
      <c r="H826" s="1"/>
      <c r="I826" s="1"/>
    </row>
    <row r="827" spans="8:9" x14ac:dyDescent="0.25">
      <c r="H827" s="1"/>
      <c r="I827" s="1"/>
    </row>
    <row r="828" spans="8:9" x14ac:dyDescent="0.25">
      <c r="H828" s="1"/>
      <c r="I828" s="1"/>
    </row>
    <row r="829" spans="8:9" x14ac:dyDescent="0.25">
      <c r="H829" s="1"/>
      <c r="I829" s="1"/>
    </row>
    <row r="830" spans="8:9" x14ac:dyDescent="0.25">
      <c r="H830" s="1"/>
      <c r="I830" s="1"/>
    </row>
    <row r="831" spans="8:9" x14ac:dyDescent="0.25">
      <c r="H831" s="1"/>
      <c r="I831" s="1"/>
    </row>
    <row r="832" spans="8:9" x14ac:dyDescent="0.25">
      <c r="H832" s="1"/>
      <c r="I832" s="1"/>
    </row>
    <row r="833" spans="8:9" x14ac:dyDescent="0.25">
      <c r="H833" s="1"/>
      <c r="I833" s="1"/>
    </row>
    <row r="834" spans="8:9" x14ac:dyDescent="0.25">
      <c r="H834" s="1"/>
      <c r="I834" s="1"/>
    </row>
    <row r="835" spans="8:9" x14ac:dyDescent="0.25">
      <c r="H835" s="1"/>
      <c r="I835" s="1"/>
    </row>
    <row r="836" spans="8:9" x14ac:dyDescent="0.25">
      <c r="H836" s="1"/>
      <c r="I836" s="1"/>
    </row>
    <row r="837" spans="8:9" x14ac:dyDescent="0.25">
      <c r="H837" s="1"/>
      <c r="I837" s="1"/>
    </row>
    <row r="838" spans="8:9" x14ac:dyDescent="0.25">
      <c r="H838" s="1"/>
      <c r="I838" s="1"/>
    </row>
    <row r="839" spans="8:9" x14ac:dyDescent="0.25">
      <c r="H839" s="1"/>
      <c r="I839" s="1"/>
    </row>
    <row r="840" spans="8:9" x14ac:dyDescent="0.25">
      <c r="H840" s="1"/>
      <c r="I840" s="1"/>
    </row>
    <row r="841" spans="8:9" x14ac:dyDescent="0.25">
      <c r="H841" s="1"/>
      <c r="I841" s="1"/>
    </row>
    <row r="842" spans="8:9" x14ac:dyDescent="0.25">
      <c r="H842" s="1"/>
      <c r="I842" s="1"/>
    </row>
    <row r="843" spans="8:9" x14ac:dyDescent="0.25">
      <c r="H843" s="1"/>
      <c r="I843" s="1"/>
    </row>
    <row r="844" spans="8:9" x14ac:dyDescent="0.25">
      <c r="H844" s="1"/>
      <c r="I844" s="1"/>
    </row>
    <row r="845" spans="8:9" x14ac:dyDescent="0.25">
      <c r="H845" s="1"/>
      <c r="I845" s="1"/>
    </row>
    <row r="846" spans="8:9" x14ac:dyDescent="0.25">
      <c r="H846" s="1"/>
      <c r="I846" s="1"/>
    </row>
    <row r="847" spans="8:9" x14ac:dyDescent="0.25">
      <c r="H847" s="1"/>
      <c r="I847" s="1"/>
    </row>
    <row r="848" spans="8:9" x14ac:dyDescent="0.25">
      <c r="H848" s="1"/>
      <c r="I848" s="1"/>
    </row>
    <row r="849" spans="8:9" x14ac:dyDescent="0.25">
      <c r="H849" s="1"/>
      <c r="I849" s="1"/>
    </row>
    <row r="850" spans="8:9" x14ac:dyDescent="0.25">
      <c r="H850" s="1"/>
      <c r="I850" s="1"/>
    </row>
    <row r="851" spans="8:9" x14ac:dyDescent="0.25">
      <c r="H851" s="1"/>
      <c r="I851" s="1"/>
    </row>
    <row r="852" spans="8:9" x14ac:dyDescent="0.25">
      <c r="H852" s="1"/>
      <c r="I852" s="1"/>
    </row>
    <row r="853" spans="8:9" x14ac:dyDescent="0.25">
      <c r="H853" s="1"/>
      <c r="I853" s="1"/>
    </row>
    <row r="854" spans="8:9" x14ac:dyDescent="0.25">
      <c r="H854" s="1"/>
      <c r="I854" s="1"/>
    </row>
    <row r="855" spans="8:9" x14ac:dyDescent="0.25">
      <c r="H855" s="1"/>
      <c r="I855" s="1"/>
    </row>
    <row r="856" spans="8:9" x14ac:dyDescent="0.25">
      <c r="H856" s="1"/>
      <c r="I856" s="1"/>
    </row>
    <row r="857" spans="8:9" x14ac:dyDescent="0.25">
      <c r="H857" s="1"/>
      <c r="I857" s="1"/>
    </row>
    <row r="858" spans="8:9" x14ac:dyDescent="0.25">
      <c r="H858" s="1"/>
      <c r="I858" s="1"/>
    </row>
    <row r="859" spans="8:9" x14ac:dyDescent="0.25">
      <c r="H859" s="1"/>
      <c r="I859" s="1"/>
    </row>
    <row r="860" spans="8:9" x14ac:dyDescent="0.25">
      <c r="H860" s="1"/>
      <c r="I860" s="1"/>
    </row>
    <row r="861" spans="8:9" x14ac:dyDescent="0.25">
      <c r="H861" s="1"/>
      <c r="I861" s="1"/>
    </row>
    <row r="862" spans="8:9" x14ac:dyDescent="0.25">
      <c r="H862" s="1"/>
      <c r="I862" s="1"/>
    </row>
    <row r="863" spans="8:9" x14ac:dyDescent="0.25">
      <c r="H863" s="1"/>
      <c r="I863" s="1"/>
    </row>
    <row r="864" spans="8:9" x14ac:dyDescent="0.25">
      <c r="H864" s="1"/>
      <c r="I864" s="1"/>
    </row>
    <row r="865" spans="8:9" x14ac:dyDescent="0.25">
      <c r="H865" s="1"/>
      <c r="I865" s="1"/>
    </row>
    <row r="866" spans="8:9" x14ac:dyDescent="0.25">
      <c r="H866" s="1"/>
      <c r="I866" s="1"/>
    </row>
    <row r="867" spans="8:9" x14ac:dyDescent="0.25">
      <c r="H867" s="1"/>
      <c r="I867" s="1"/>
    </row>
    <row r="868" spans="8:9" x14ac:dyDescent="0.25">
      <c r="H868" s="1"/>
      <c r="I868" s="1"/>
    </row>
    <row r="869" spans="8:9" x14ac:dyDescent="0.25">
      <c r="H869" s="1"/>
      <c r="I869" s="1"/>
    </row>
    <row r="870" spans="8:9" x14ac:dyDescent="0.25">
      <c r="H870" s="1"/>
      <c r="I870" s="1"/>
    </row>
    <row r="871" spans="8:9" x14ac:dyDescent="0.25">
      <c r="H871" s="1"/>
      <c r="I871" s="1"/>
    </row>
    <row r="872" spans="8:9" x14ac:dyDescent="0.25">
      <c r="H872" s="1"/>
      <c r="I872" s="1"/>
    </row>
    <row r="873" spans="8:9" x14ac:dyDescent="0.25">
      <c r="H873" s="1"/>
      <c r="I873" s="1"/>
    </row>
    <row r="874" spans="8:9" x14ac:dyDescent="0.25">
      <c r="H874" s="1"/>
      <c r="I874" s="1"/>
    </row>
    <row r="875" spans="8:9" x14ac:dyDescent="0.25">
      <c r="H875" s="1"/>
      <c r="I875" s="1"/>
    </row>
    <row r="876" spans="8:9" x14ac:dyDescent="0.25">
      <c r="H876" s="1"/>
      <c r="I876" s="1"/>
    </row>
    <row r="877" spans="8:9" x14ac:dyDescent="0.25">
      <c r="H877" s="1"/>
      <c r="I877" s="1"/>
    </row>
    <row r="878" spans="8:9" x14ac:dyDescent="0.25">
      <c r="H878" s="1"/>
      <c r="I878" s="1"/>
    </row>
    <row r="879" spans="8:9" x14ac:dyDescent="0.25">
      <c r="H879" s="1"/>
      <c r="I879" s="1"/>
    </row>
    <row r="880" spans="8:9" x14ac:dyDescent="0.25">
      <c r="H880" s="1"/>
      <c r="I880" s="1"/>
    </row>
    <row r="881" spans="8:9" x14ac:dyDescent="0.25">
      <c r="H881" s="1"/>
      <c r="I881" s="1"/>
    </row>
    <row r="882" spans="8:9" x14ac:dyDescent="0.25">
      <c r="H882" s="1"/>
      <c r="I882" s="1"/>
    </row>
    <row r="883" spans="8:9" x14ac:dyDescent="0.25">
      <c r="H883" s="1"/>
      <c r="I883" s="1"/>
    </row>
    <row r="884" spans="8:9" x14ac:dyDescent="0.25">
      <c r="H884" s="1"/>
      <c r="I884" s="1"/>
    </row>
    <row r="885" spans="8:9" x14ac:dyDescent="0.25">
      <c r="H885" s="1"/>
      <c r="I885" s="1"/>
    </row>
    <row r="886" spans="8:9" x14ac:dyDescent="0.25">
      <c r="H886" s="1"/>
      <c r="I886" s="1"/>
    </row>
    <row r="887" spans="8:9" x14ac:dyDescent="0.25">
      <c r="H887" s="1"/>
      <c r="I887" s="1"/>
    </row>
    <row r="888" spans="8:9" x14ac:dyDescent="0.25">
      <c r="H888" s="1"/>
      <c r="I888" s="1"/>
    </row>
    <row r="889" spans="8:9" x14ac:dyDescent="0.25">
      <c r="H889" s="1"/>
      <c r="I889" s="1"/>
    </row>
    <row r="890" spans="8:9" x14ac:dyDescent="0.25">
      <c r="H890" s="1"/>
      <c r="I890" s="1"/>
    </row>
    <row r="891" spans="8:9" x14ac:dyDescent="0.25">
      <c r="H891" s="1"/>
      <c r="I891" s="1"/>
    </row>
    <row r="892" spans="8:9" x14ac:dyDescent="0.25">
      <c r="H892" s="1"/>
      <c r="I892" s="1"/>
    </row>
    <row r="893" spans="8:9" x14ac:dyDescent="0.25">
      <c r="H893" s="1"/>
      <c r="I893" s="1"/>
    </row>
    <row r="894" spans="8:9" x14ac:dyDescent="0.25">
      <c r="H894" s="1"/>
      <c r="I894" s="1"/>
    </row>
    <row r="895" spans="8:9" x14ac:dyDescent="0.25">
      <c r="H895" s="1"/>
      <c r="I895" s="1"/>
    </row>
    <row r="896" spans="8:9" x14ac:dyDescent="0.25">
      <c r="H896" s="1"/>
      <c r="I896" s="1"/>
    </row>
    <row r="897" spans="8:9" x14ac:dyDescent="0.25">
      <c r="H897" s="1"/>
      <c r="I897" s="1"/>
    </row>
    <row r="898" spans="8:9" x14ac:dyDescent="0.25">
      <c r="H898" s="1"/>
      <c r="I898" s="1"/>
    </row>
    <row r="899" spans="8:9" x14ac:dyDescent="0.25">
      <c r="H899" s="1"/>
      <c r="I899" s="1"/>
    </row>
    <row r="900" spans="8:9" x14ac:dyDescent="0.25">
      <c r="H900" s="1"/>
      <c r="I900" s="1"/>
    </row>
    <row r="901" spans="8:9" x14ac:dyDescent="0.25">
      <c r="H901" s="1"/>
      <c r="I901" s="1"/>
    </row>
    <row r="902" spans="8:9" x14ac:dyDescent="0.25">
      <c r="H902" s="1"/>
      <c r="I902" s="1"/>
    </row>
    <row r="903" spans="8:9" x14ac:dyDescent="0.25">
      <c r="H903" s="1"/>
      <c r="I903" s="1"/>
    </row>
    <row r="904" spans="8:9" x14ac:dyDescent="0.25">
      <c r="H904" s="1"/>
      <c r="I904" s="1"/>
    </row>
    <row r="905" spans="8:9" x14ac:dyDescent="0.25">
      <c r="H905" s="1"/>
      <c r="I905" s="1"/>
    </row>
    <row r="906" spans="8:9" x14ac:dyDescent="0.25">
      <c r="H906" s="1"/>
      <c r="I906" s="1"/>
    </row>
    <row r="907" spans="8:9" x14ac:dyDescent="0.25">
      <c r="H907" s="1"/>
      <c r="I907" s="1"/>
    </row>
    <row r="908" spans="8:9" x14ac:dyDescent="0.25">
      <c r="H908" s="1"/>
      <c r="I908" s="1"/>
    </row>
    <row r="909" spans="8:9" x14ac:dyDescent="0.25">
      <c r="H909" s="1"/>
      <c r="I909" s="1"/>
    </row>
    <row r="910" spans="8:9" x14ac:dyDescent="0.25">
      <c r="H910" s="1"/>
      <c r="I910" s="1"/>
    </row>
    <row r="911" spans="8:9" x14ac:dyDescent="0.25">
      <c r="H911" s="1"/>
      <c r="I911" s="1"/>
    </row>
    <row r="912" spans="8:9" x14ac:dyDescent="0.25">
      <c r="H912" s="1"/>
      <c r="I912" s="1"/>
    </row>
    <row r="913" spans="8:9" x14ac:dyDescent="0.25">
      <c r="H913" s="1"/>
      <c r="I913" s="1"/>
    </row>
    <row r="914" spans="8:9" x14ac:dyDescent="0.25">
      <c r="H914" s="1"/>
      <c r="I914" s="1"/>
    </row>
    <row r="915" spans="8:9" x14ac:dyDescent="0.25">
      <c r="H915" s="1"/>
      <c r="I915" s="1"/>
    </row>
    <row r="916" spans="8:9" x14ac:dyDescent="0.25">
      <c r="H916" s="1"/>
      <c r="I916" s="1"/>
    </row>
    <row r="917" spans="8:9" x14ac:dyDescent="0.25">
      <c r="H917" s="1"/>
      <c r="I917" s="1"/>
    </row>
    <row r="918" spans="8:9" x14ac:dyDescent="0.25">
      <c r="H918" s="1"/>
      <c r="I918" s="1"/>
    </row>
    <row r="919" spans="8:9" x14ac:dyDescent="0.25">
      <c r="H919" s="1"/>
      <c r="I919" s="1"/>
    </row>
    <row r="920" spans="8:9" x14ac:dyDescent="0.25">
      <c r="H920" s="1"/>
      <c r="I920" s="1"/>
    </row>
    <row r="921" spans="8:9" x14ac:dyDescent="0.25">
      <c r="H921" s="1"/>
      <c r="I921" s="1"/>
    </row>
    <row r="922" spans="8:9" x14ac:dyDescent="0.25">
      <c r="H922" s="1"/>
      <c r="I922" s="1"/>
    </row>
    <row r="923" spans="8:9" x14ac:dyDescent="0.25">
      <c r="H923" s="1"/>
      <c r="I923" s="1"/>
    </row>
    <row r="924" spans="8:9" x14ac:dyDescent="0.25">
      <c r="H924" s="1"/>
      <c r="I924" s="1"/>
    </row>
    <row r="925" spans="8:9" x14ac:dyDescent="0.25">
      <c r="H925" s="1"/>
      <c r="I925" s="1"/>
    </row>
    <row r="926" spans="8:9" x14ac:dyDescent="0.25">
      <c r="H926" s="1"/>
      <c r="I926" s="1"/>
    </row>
    <row r="927" spans="8:9" x14ac:dyDescent="0.25">
      <c r="H927" s="1"/>
      <c r="I927" s="1"/>
    </row>
    <row r="928" spans="8:9" x14ac:dyDescent="0.25">
      <c r="H928" s="1"/>
      <c r="I928" s="1"/>
    </row>
    <row r="929" spans="8:9" x14ac:dyDescent="0.25">
      <c r="H929" s="1"/>
      <c r="I929" s="1"/>
    </row>
    <row r="930" spans="8:9" x14ac:dyDescent="0.25">
      <c r="H930" s="1"/>
      <c r="I930" s="1"/>
    </row>
    <row r="931" spans="8:9" x14ac:dyDescent="0.25">
      <c r="H931" s="1"/>
      <c r="I931" s="1"/>
    </row>
    <row r="932" spans="8:9" x14ac:dyDescent="0.25">
      <c r="H932" s="1"/>
      <c r="I932" s="1"/>
    </row>
    <row r="933" spans="8:9" x14ac:dyDescent="0.25">
      <c r="H933" s="1"/>
      <c r="I933" s="1"/>
    </row>
    <row r="934" spans="8:9" x14ac:dyDescent="0.25">
      <c r="H934" s="1"/>
      <c r="I934" s="1"/>
    </row>
    <row r="935" spans="8:9" x14ac:dyDescent="0.25">
      <c r="H935" s="1"/>
      <c r="I935" s="1"/>
    </row>
    <row r="936" spans="8:9" x14ac:dyDescent="0.25">
      <c r="H936" s="1"/>
      <c r="I936" s="1"/>
    </row>
    <row r="937" spans="8:9" x14ac:dyDescent="0.25">
      <c r="H937" s="1"/>
      <c r="I937" s="1"/>
    </row>
    <row r="938" spans="8:9" x14ac:dyDescent="0.25">
      <c r="H938" s="1"/>
      <c r="I938" s="1"/>
    </row>
    <row r="939" spans="8:9" x14ac:dyDescent="0.25">
      <c r="H939" s="1"/>
      <c r="I939" s="1"/>
    </row>
    <row r="940" spans="8:9" x14ac:dyDescent="0.25">
      <c r="H940" s="1"/>
      <c r="I940" s="1"/>
    </row>
    <row r="941" spans="8:9" x14ac:dyDescent="0.25">
      <c r="H941" s="1"/>
      <c r="I941" s="1"/>
    </row>
    <row r="942" spans="8:9" x14ac:dyDescent="0.25">
      <c r="H942" s="1"/>
      <c r="I942" s="1"/>
    </row>
    <row r="943" spans="8:9" x14ac:dyDescent="0.25">
      <c r="H943" s="1"/>
      <c r="I943" s="1"/>
    </row>
    <row r="944" spans="8:9" x14ac:dyDescent="0.25">
      <c r="H944" s="1"/>
      <c r="I944" s="1"/>
    </row>
    <row r="945" spans="8:9" x14ac:dyDescent="0.25">
      <c r="H945" s="1"/>
      <c r="I945" s="1"/>
    </row>
    <row r="946" spans="8:9" x14ac:dyDescent="0.25">
      <c r="H946" s="1"/>
      <c r="I946" s="1"/>
    </row>
    <row r="947" spans="8:9" x14ac:dyDescent="0.25">
      <c r="H947" s="1"/>
      <c r="I947" s="1"/>
    </row>
    <row r="948" spans="8:9" x14ac:dyDescent="0.25">
      <c r="H948" s="1"/>
      <c r="I948" s="1"/>
    </row>
    <row r="949" spans="8:9" x14ac:dyDescent="0.25">
      <c r="H949" s="1"/>
      <c r="I949" s="1"/>
    </row>
    <row r="950" spans="8:9" x14ac:dyDescent="0.25">
      <c r="H950" s="1"/>
      <c r="I950" s="1"/>
    </row>
    <row r="951" spans="8:9" x14ac:dyDescent="0.25">
      <c r="H951" s="1"/>
      <c r="I951" s="1"/>
    </row>
    <row r="952" spans="8:9" x14ac:dyDescent="0.25">
      <c r="H952" s="1"/>
      <c r="I952" s="1"/>
    </row>
    <row r="953" spans="8:9" x14ac:dyDescent="0.25">
      <c r="H953" s="1"/>
      <c r="I953" s="1"/>
    </row>
    <row r="954" spans="8:9" x14ac:dyDescent="0.25">
      <c r="H954" s="1"/>
      <c r="I954" s="1"/>
    </row>
    <row r="955" spans="8:9" x14ac:dyDescent="0.25">
      <c r="H955" s="1"/>
      <c r="I955" s="1"/>
    </row>
    <row r="956" spans="8:9" x14ac:dyDescent="0.25">
      <c r="H956" s="1"/>
      <c r="I956" s="1"/>
    </row>
    <row r="957" spans="8:9" x14ac:dyDescent="0.25">
      <c r="H957" s="1"/>
      <c r="I957" s="1"/>
    </row>
    <row r="958" spans="8:9" x14ac:dyDescent="0.25">
      <c r="H958" s="1"/>
      <c r="I958" s="1"/>
    </row>
    <row r="959" spans="8:9" x14ac:dyDescent="0.25">
      <c r="H959" s="1"/>
      <c r="I959" s="1"/>
    </row>
    <row r="960" spans="8:9" x14ac:dyDescent="0.25">
      <c r="H960" s="1"/>
      <c r="I960" s="1"/>
    </row>
    <row r="961" spans="8:9" x14ac:dyDescent="0.25">
      <c r="H961" s="1"/>
      <c r="I961" s="1"/>
    </row>
    <row r="962" spans="8:9" x14ac:dyDescent="0.25">
      <c r="H962" s="1"/>
      <c r="I962" s="1"/>
    </row>
    <row r="963" spans="8:9" x14ac:dyDescent="0.25">
      <c r="H963" s="1"/>
      <c r="I963" s="1"/>
    </row>
    <row r="964" spans="8:9" x14ac:dyDescent="0.25">
      <c r="H964" s="1"/>
      <c r="I964" s="1"/>
    </row>
    <row r="965" spans="8:9" x14ac:dyDescent="0.25">
      <c r="H965" s="1"/>
      <c r="I965" s="1"/>
    </row>
    <row r="966" spans="8:9" x14ac:dyDescent="0.25">
      <c r="H966" s="1"/>
      <c r="I966" s="1"/>
    </row>
    <row r="967" spans="8:9" x14ac:dyDescent="0.25">
      <c r="H967" s="1"/>
      <c r="I967" s="1"/>
    </row>
    <row r="968" spans="8:9" x14ac:dyDescent="0.25">
      <c r="H968" s="1"/>
      <c r="I968" s="1"/>
    </row>
    <row r="969" spans="8:9" x14ac:dyDescent="0.25">
      <c r="H969" s="1"/>
      <c r="I969" s="1"/>
    </row>
    <row r="970" spans="8:9" x14ac:dyDescent="0.25">
      <c r="H970" s="1"/>
      <c r="I970" s="1"/>
    </row>
    <row r="971" spans="8:9" x14ac:dyDescent="0.25">
      <c r="H971" s="1"/>
      <c r="I971" s="1"/>
    </row>
    <row r="972" spans="8:9" x14ac:dyDescent="0.25">
      <c r="H972" s="1"/>
      <c r="I972" s="1"/>
    </row>
    <row r="973" spans="8:9" x14ac:dyDescent="0.25">
      <c r="H973" s="1"/>
      <c r="I973" s="1"/>
    </row>
    <row r="974" spans="8:9" x14ac:dyDescent="0.25">
      <c r="H974" s="1"/>
      <c r="I974" s="1"/>
    </row>
    <row r="975" spans="8:9" x14ac:dyDescent="0.25">
      <c r="H975" s="1"/>
      <c r="I975" s="1"/>
    </row>
    <row r="976" spans="8:9" x14ac:dyDescent="0.25">
      <c r="H976" s="1"/>
      <c r="I976" s="1"/>
    </row>
    <row r="977" spans="8:9" x14ac:dyDescent="0.25">
      <c r="H977" s="1"/>
      <c r="I977" s="1"/>
    </row>
    <row r="978" spans="8:9" x14ac:dyDescent="0.25">
      <c r="H978" s="1"/>
      <c r="I978" s="1"/>
    </row>
    <row r="979" spans="8:9" x14ac:dyDescent="0.25">
      <c r="H979" s="1"/>
      <c r="I979" s="1"/>
    </row>
    <row r="980" spans="8:9" x14ac:dyDescent="0.25">
      <c r="H980" s="1"/>
      <c r="I980" s="1"/>
    </row>
    <row r="981" spans="8:9" x14ac:dyDescent="0.25">
      <c r="H981" s="1"/>
      <c r="I981" s="1"/>
    </row>
    <row r="982" spans="8:9" x14ac:dyDescent="0.25">
      <c r="H982" s="1"/>
      <c r="I982" s="1"/>
    </row>
    <row r="983" spans="8:9" x14ac:dyDescent="0.25">
      <c r="H983" s="1"/>
      <c r="I983" s="1"/>
    </row>
    <row r="984" spans="8:9" x14ac:dyDescent="0.25">
      <c r="H984" s="1"/>
      <c r="I984" s="1"/>
    </row>
    <row r="985" spans="8:9" x14ac:dyDescent="0.25">
      <c r="H985" s="1"/>
      <c r="I985" s="1"/>
    </row>
    <row r="986" spans="8:9" x14ac:dyDescent="0.25">
      <c r="H986" s="1"/>
      <c r="I986" s="1"/>
    </row>
    <row r="987" spans="8:9" x14ac:dyDescent="0.25">
      <c r="H987" s="1"/>
      <c r="I987" s="1"/>
    </row>
    <row r="988" spans="8:9" x14ac:dyDescent="0.25">
      <c r="H988" s="1"/>
      <c r="I988" s="1"/>
    </row>
    <row r="989" spans="8:9" x14ac:dyDescent="0.25">
      <c r="H989" s="1"/>
      <c r="I989" s="1"/>
    </row>
    <row r="990" spans="8:9" x14ac:dyDescent="0.25">
      <c r="H990" s="1"/>
      <c r="I990" s="1"/>
    </row>
    <row r="991" spans="8:9" x14ac:dyDescent="0.25">
      <c r="H991" s="1"/>
      <c r="I991" s="1"/>
    </row>
    <row r="992" spans="8:9" x14ac:dyDescent="0.25">
      <c r="H992" s="1"/>
      <c r="I992" s="1"/>
    </row>
    <row r="993" spans="8:9" x14ac:dyDescent="0.25">
      <c r="H993" s="1"/>
      <c r="I993" s="1"/>
    </row>
    <row r="994" spans="8:9" x14ac:dyDescent="0.25">
      <c r="H994" s="1"/>
      <c r="I994" s="1"/>
    </row>
    <row r="995" spans="8:9" x14ac:dyDescent="0.25">
      <c r="H995" s="1"/>
      <c r="I995" s="1"/>
    </row>
    <row r="996" spans="8:9" x14ac:dyDescent="0.25">
      <c r="H996" s="1"/>
      <c r="I996" s="1"/>
    </row>
    <row r="997" spans="8:9" x14ac:dyDescent="0.25">
      <c r="H997" s="1"/>
      <c r="I997" s="1"/>
    </row>
    <row r="998" spans="8:9" x14ac:dyDescent="0.25">
      <c r="H998" s="1"/>
      <c r="I998" s="1"/>
    </row>
    <row r="999" spans="8:9" x14ac:dyDescent="0.25">
      <c r="H999" s="1"/>
      <c r="I999" s="1"/>
    </row>
    <row r="1000" spans="8:9" x14ac:dyDescent="0.25">
      <c r="H1000" s="1"/>
      <c r="I1000" s="1"/>
    </row>
    <row r="1001" spans="8:9" x14ac:dyDescent="0.25">
      <c r="H1001" s="1"/>
      <c r="I1001" s="1"/>
    </row>
    <row r="1002" spans="8:9" x14ac:dyDescent="0.25">
      <c r="H1002" s="1"/>
      <c r="I1002" s="1"/>
    </row>
    <row r="1003" spans="8:9" x14ac:dyDescent="0.25">
      <c r="H1003" s="1"/>
      <c r="I1003" s="1"/>
    </row>
    <row r="1004" spans="8:9" x14ac:dyDescent="0.25">
      <c r="H1004" s="1"/>
      <c r="I1004" s="1"/>
    </row>
    <row r="1005" spans="8:9" x14ac:dyDescent="0.25">
      <c r="H1005" s="1"/>
      <c r="I1005" s="1"/>
    </row>
    <row r="1006" spans="8:9" x14ac:dyDescent="0.25">
      <c r="H1006" s="1"/>
      <c r="I1006" s="1"/>
    </row>
    <row r="1007" spans="8:9" x14ac:dyDescent="0.25">
      <c r="H1007" s="1"/>
      <c r="I1007" s="1"/>
    </row>
    <row r="1008" spans="8:9" x14ac:dyDescent="0.25">
      <c r="H1008" s="1"/>
      <c r="I1008" s="1"/>
    </row>
    <row r="1009" spans="8:9" x14ac:dyDescent="0.25">
      <c r="H1009" s="1"/>
      <c r="I1009" s="1"/>
    </row>
    <row r="1010" spans="8:9" x14ac:dyDescent="0.25">
      <c r="H1010" s="1"/>
      <c r="I1010" s="1"/>
    </row>
    <row r="1011" spans="8:9" x14ac:dyDescent="0.25">
      <c r="H1011" s="1"/>
      <c r="I1011" s="1"/>
    </row>
    <row r="1012" spans="8:9" x14ac:dyDescent="0.25">
      <c r="H1012" s="1"/>
      <c r="I1012" s="1"/>
    </row>
    <row r="1013" spans="8:9" x14ac:dyDescent="0.25">
      <c r="H1013" s="1"/>
      <c r="I1013" s="1"/>
    </row>
    <row r="1014" spans="8:9" x14ac:dyDescent="0.25">
      <c r="H1014" s="1"/>
      <c r="I1014" s="1"/>
    </row>
    <row r="1015" spans="8:9" x14ac:dyDescent="0.25">
      <c r="H1015" s="1"/>
      <c r="I1015" s="1"/>
    </row>
    <row r="1016" spans="8:9" x14ac:dyDescent="0.25">
      <c r="H1016" s="1"/>
      <c r="I1016" s="1"/>
    </row>
    <row r="1017" spans="8:9" x14ac:dyDescent="0.25">
      <c r="H1017" s="1"/>
      <c r="I1017" s="1"/>
    </row>
    <row r="1018" spans="8:9" x14ac:dyDescent="0.25">
      <c r="H1018" s="1"/>
      <c r="I1018" s="1"/>
    </row>
    <row r="1019" spans="8:9" x14ac:dyDescent="0.25">
      <c r="H1019" s="1"/>
      <c r="I1019" s="1"/>
    </row>
    <row r="1020" spans="8:9" x14ac:dyDescent="0.25">
      <c r="H1020" s="1"/>
      <c r="I1020" s="1"/>
    </row>
    <row r="1021" spans="8:9" x14ac:dyDescent="0.25">
      <c r="H1021" s="1"/>
      <c r="I1021" s="1"/>
    </row>
    <row r="1022" spans="8:9" x14ac:dyDescent="0.25">
      <c r="H1022" s="1"/>
      <c r="I1022" s="1"/>
    </row>
    <row r="1023" spans="8:9" x14ac:dyDescent="0.25">
      <c r="H1023" s="1"/>
      <c r="I1023" s="1"/>
    </row>
    <row r="1024" spans="8:9" x14ac:dyDescent="0.25">
      <c r="H1024" s="1"/>
      <c r="I1024" s="1"/>
    </row>
    <row r="1025" spans="8:9" x14ac:dyDescent="0.25">
      <c r="H1025" s="1"/>
      <c r="I1025" s="1"/>
    </row>
    <row r="1026" spans="8:9" x14ac:dyDescent="0.25">
      <c r="H1026" s="1"/>
      <c r="I1026" s="1"/>
    </row>
    <row r="1027" spans="8:9" x14ac:dyDescent="0.25">
      <c r="H1027" s="1"/>
      <c r="I1027" s="1"/>
    </row>
    <row r="1028" spans="8:9" x14ac:dyDescent="0.25">
      <c r="H1028" s="1"/>
      <c r="I1028" s="1"/>
    </row>
    <row r="1029" spans="8:9" x14ac:dyDescent="0.25">
      <c r="H1029" s="1"/>
      <c r="I1029" s="1"/>
    </row>
    <row r="1030" spans="8:9" x14ac:dyDescent="0.25">
      <c r="H1030" s="1"/>
      <c r="I1030" s="1"/>
    </row>
    <row r="1031" spans="8:9" x14ac:dyDescent="0.25">
      <c r="H1031" s="1"/>
      <c r="I1031" s="1"/>
    </row>
    <row r="1032" spans="8:9" x14ac:dyDescent="0.25">
      <c r="H1032" s="1"/>
      <c r="I1032" s="1"/>
    </row>
    <row r="1033" spans="8:9" x14ac:dyDescent="0.25">
      <c r="H1033" s="1"/>
      <c r="I1033" s="1"/>
    </row>
    <row r="1034" spans="8:9" x14ac:dyDescent="0.25">
      <c r="H1034" s="1"/>
      <c r="I1034" s="1"/>
    </row>
    <row r="1035" spans="8:9" x14ac:dyDescent="0.25">
      <c r="H1035" s="1"/>
      <c r="I1035" s="1"/>
    </row>
    <row r="1036" spans="8:9" x14ac:dyDescent="0.25">
      <c r="H1036" s="1"/>
      <c r="I1036" s="1"/>
    </row>
    <row r="1037" spans="8:9" x14ac:dyDescent="0.25">
      <c r="H1037" s="1"/>
      <c r="I1037" s="1"/>
    </row>
    <row r="1038" spans="8:9" x14ac:dyDescent="0.25">
      <c r="H1038" s="1"/>
      <c r="I1038" s="1"/>
    </row>
    <row r="1039" spans="8:9" x14ac:dyDescent="0.25">
      <c r="H1039" s="1"/>
      <c r="I1039" s="1"/>
    </row>
    <row r="1040" spans="8:9" x14ac:dyDescent="0.25">
      <c r="H1040" s="1"/>
      <c r="I1040" s="1"/>
    </row>
    <row r="1041" spans="8:9" x14ac:dyDescent="0.25">
      <c r="H1041" s="1"/>
      <c r="I1041" s="1"/>
    </row>
    <row r="1042" spans="8:9" x14ac:dyDescent="0.25">
      <c r="H1042" s="1"/>
      <c r="I1042" s="1"/>
    </row>
    <row r="1043" spans="8:9" x14ac:dyDescent="0.25">
      <c r="H1043" s="1"/>
      <c r="I1043" s="1"/>
    </row>
    <row r="1044" spans="8:9" x14ac:dyDescent="0.25">
      <c r="H1044" s="1"/>
      <c r="I1044" s="1"/>
    </row>
    <row r="1045" spans="8:9" x14ac:dyDescent="0.25">
      <c r="H1045" s="1"/>
      <c r="I1045" s="1"/>
    </row>
    <row r="1046" spans="8:9" x14ac:dyDescent="0.25">
      <c r="H1046" s="1"/>
      <c r="I1046" s="1"/>
    </row>
    <row r="1047" spans="8:9" x14ac:dyDescent="0.25">
      <c r="H1047" s="1"/>
      <c r="I1047" s="1"/>
    </row>
    <row r="1048" spans="8:9" x14ac:dyDescent="0.25">
      <c r="H1048" s="1"/>
      <c r="I1048" s="1"/>
    </row>
    <row r="1049" spans="8:9" x14ac:dyDescent="0.25">
      <c r="H1049" s="1"/>
      <c r="I1049" s="1"/>
    </row>
    <row r="1050" spans="8:9" x14ac:dyDescent="0.25">
      <c r="H1050" s="1"/>
      <c r="I1050" s="1"/>
    </row>
    <row r="1051" spans="8:9" x14ac:dyDescent="0.25">
      <c r="H1051" s="1"/>
      <c r="I1051" s="1"/>
    </row>
    <row r="1052" spans="8:9" x14ac:dyDescent="0.25">
      <c r="H1052" s="1"/>
      <c r="I1052" s="1"/>
    </row>
    <row r="1053" spans="8:9" x14ac:dyDescent="0.25">
      <c r="H1053" s="1"/>
      <c r="I1053" s="1"/>
    </row>
    <row r="1054" spans="8:9" x14ac:dyDescent="0.25">
      <c r="H1054" s="1"/>
      <c r="I1054" s="1"/>
    </row>
    <row r="1055" spans="8:9" x14ac:dyDescent="0.25">
      <c r="H1055" s="1"/>
      <c r="I1055" s="1"/>
    </row>
    <row r="1056" spans="8:9" x14ac:dyDescent="0.25">
      <c r="H1056" s="1"/>
      <c r="I1056" s="1"/>
    </row>
    <row r="1057" spans="8:9" x14ac:dyDescent="0.25">
      <c r="H1057" s="1"/>
      <c r="I1057" s="1"/>
    </row>
    <row r="1058" spans="8:9" x14ac:dyDescent="0.25">
      <c r="H1058" s="1"/>
      <c r="I1058" s="1"/>
    </row>
    <row r="1059" spans="8:9" x14ac:dyDescent="0.25">
      <c r="H1059" s="1"/>
      <c r="I1059" s="1"/>
    </row>
    <row r="1060" spans="8:9" x14ac:dyDescent="0.25">
      <c r="H1060" s="1"/>
      <c r="I1060" s="1"/>
    </row>
    <row r="1061" spans="8:9" x14ac:dyDescent="0.25">
      <c r="H1061" s="1"/>
      <c r="I1061" s="1"/>
    </row>
    <row r="1062" spans="8:9" x14ac:dyDescent="0.25">
      <c r="H1062" s="1"/>
      <c r="I1062" s="1"/>
    </row>
    <row r="1063" spans="8:9" x14ac:dyDescent="0.25">
      <c r="H1063" s="1"/>
      <c r="I1063" s="1"/>
    </row>
    <row r="1064" spans="8:9" x14ac:dyDescent="0.25">
      <c r="H1064" s="1"/>
      <c r="I1064" s="1"/>
    </row>
    <row r="1065" spans="8:9" x14ac:dyDescent="0.25">
      <c r="H1065" s="1"/>
      <c r="I1065" s="1"/>
    </row>
    <row r="1066" spans="8:9" x14ac:dyDescent="0.25">
      <c r="H1066" s="1"/>
      <c r="I1066" s="1"/>
    </row>
    <row r="1067" spans="8:9" x14ac:dyDescent="0.25">
      <c r="H1067" s="1"/>
      <c r="I1067" s="1"/>
    </row>
    <row r="1068" spans="8:9" x14ac:dyDescent="0.25">
      <c r="H1068" s="1"/>
      <c r="I1068" s="1"/>
    </row>
    <row r="1069" spans="8:9" x14ac:dyDescent="0.25">
      <c r="H1069" s="1"/>
      <c r="I1069" s="1"/>
    </row>
    <row r="1070" spans="8:9" x14ac:dyDescent="0.25">
      <c r="H1070" s="1"/>
      <c r="I1070" s="1"/>
    </row>
    <row r="1071" spans="8:9" x14ac:dyDescent="0.25">
      <c r="H1071" s="1"/>
      <c r="I1071" s="1"/>
    </row>
    <row r="1072" spans="8:9" x14ac:dyDescent="0.25">
      <c r="H1072" s="1"/>
      <c r="I1072" s="1"/>
    </row>
    <row r="1073" spans="8:9" x14ac:dyDescent="0.25">
      <c r="H1073" s="1"/>
      <c r="I1073" s="1"/>
    </row>
    <row r="1074" spans="8:9" x14ac:dyDescent="0.25">
      <c r="H1074" s="1"/>
      <c r="I1074" s="1"/>
    </row>
    <row r="1075" spans="8:9" x14ac:dyDescent="0.25">
      <c r="H1075" s="1"/>
      <c r="I1075" s="1"/>
    </row>
    <row r="1076" spans="8:9" x14ac:dyDescent="0.25">
      <c r="H1076" s="1"/>
      <c r="I1076" s="1"/>
    </row>
    <row r="1077" spans="8:9" x14ac:dyDescent="0.25">
      <c r="H1077" s="1"/>
      <c r="I1077" s="1"/>
    </row>
    <row r="1078" spans="8:9" x14ac:dyDescent="0.25">
      <c r="H1078" s="1"/>
      <c r="I1078" s="1"/>
    </row>
    <row r="1079" spans="8:9" x14ac:dyDescent="0.25">
      <c r="H1079" s="1"/>
      <c r="I1079" s="1"/>
    </row>
    <row r="1080" spans="8:9" x14ac:dyDescent="0.25">
      <c r="H1080" s="1"/>
      <c r="I1080" s="1"/>
    </row>
    <row r="1081" spans="8:9" x14ac:dyDescent="0.25">
      <c r="H1081" s="1"/>
      <c r="I1081" s="1"/>
    </row>
    <row r="1082" spans="8:9" x14ac:dyDescent="0.25">
      <c r="H1082" s="1"/>
      <c r="I1082" s="1"/>
    </row>
    <row r="1083" spans="8:9" x14ac:dyDescent="0.25">
      <c r="H1083" s="1"/>
      <c r="I1083" s="1"/>
    </row>
    <row r="1084" spans="8:9" x14ac:dyDescent="0.25">
      <c r="H1084" s="1"/>
      <c r="I1084" s="1"/>
    </row>
    <row r="1085" spans="8:9" x14ac:dyDescent="0.25">
      <c r="H1085" s="1"/>
      <c r="I1085" s="1"/>
    </row>
    <row r="1086" spans="8:9" x14ac:dyDescent="0.25">
      <c r="H1086" s="1"/>
      <c r="I1086" s="1"/>
    </row>
    <row r="1087" spans="8:9" x14ac:dyDescent="0.25">
      <c r="H1087" s="1"/>
      <c r="I1087" s="1"/>
    </row>
    <row r="1088" spans="8:9" x14ac:dyDescent="0.25">
      <c r="H1088" s="1"/>
      <c r="I1088" s="1"/>
    </row>
    <row r="1089" spans="8:9" x14ac:dyDescent="0.25">
      <c r="H1089" s="1"/>
      <c r="I1089" s="1"/>
    </row>
    <row r="1090" spans="8:9" x14ac:dyDescent="0.25">
      <c r="H1090" s="1"/>
      <c r="I1090" s="1"/>
    </row>
    <row r="1091" spans="8:9" x14ac:dyDescent="0.25">
      <c r="H1091" s="1"/>
      <c r="I1091" s="1"/>
    </row>
    <row r="1092" spans="8:9" x14ac:dyDescent="0.25">
      <c r="H1092" s="1"/>
      <c r="I1092" s="1"/>
    </row>
    <row r="1093" spans="8:9" x14ac:dyDescent="0.25">
      <c r="H1093" s="1"/>
      <c r="I1093" s="1"/>
    </row>
    <row r="1094" spans="8:9" x14ac:dyDescent="0.25">
      <c r="H1094" s="1"/>
      <c r="I1094" s="1"/>
    </row>
    <row r="1095" spans="8:9" x14ac:dyDescent="0.25">
      <c r="H1095" s="1"/>
      <c r="I1095" s="1"/>
    </row>
    <row r="1096" spans="8:9" x14ac:dyDescent="0.25">
      <c r="H1096" s="1"/>
      <c r="I1096" s="1"/>
    </row>
    <row r="1097" spans="8:9" x14ac:dyDescent="0.25">
      <c r="H1097" s="1"/>
      <c r="I1097" s="1"/>
    </row>
    <row r="1098" spans="8:9" x14ac:dyDescent="0.25">
      <c r="H1098" s="1"/>
      <c r="I1098" s="1"/>
    </row>
    <row r="1099" spans="8:9" x14ac:dyDescent="0.25">
      <c r="H1099" s="1"/>
      <c r="I1099" s="1"/>
    </row>
    <row r="1100" spans="8:9" x14ac:dyDescent="0.25">
      <c r="H1100" s="1"/>
      <c r="I1100" s="1"/>
    </row>
    <row r="1101" spans="8:9" x14ac:dyDescent="0.25">
      <c r="H1101" s="1"/>
      <c r="I1101" s="1"/>
    </row>
    <row r="1102" spans="8:9" x14ac:dyDescent="0.25">
      <c r="H1102" s="1"/>
      <c r="I1102" s="1"/>
    </row>
    <row r="1103" spans="8:9" x14ac:dyDescent="0.25">
      <c r="H1103" s="1"/>
      <c r="I1103" s="1"/>
    </row>
    <row r="1104" spans="8:9" x14ac:dyDescent="0.25">
      <c r="H1104" s="1"/>
      <c r="I1104" s="1"/>
    </row>
    <row r="1105" spans="8:9" x14ac:dyDescent="0.25">
      <c r="H1105" s="1"/>
      <c r="I1105" s="1"/>
    </row>
    <row r="1106" spans="8:9" x14ac:dyDescent="0.25">
      <c r="H1106" s="1"/>
      <c r="I1106" s="1"/>
    </row>
    <row r="1107" spans="8:9" x14ac:dyDescent="0.25">
      <c r="H1107" s="1"/>
      <c r="I1107" s="1"/>
    </row>
    <row r="1108" spans="8:9" x14ac:dyDescent="0.25">
      <c r="H1108" s="1"/>
      <c r="I1108" s="1"/>
    </row>
    <row r="1109" spans="8:9" x14ac:dyDescent="0.25">
      <c r="H1109" s="1"/>
      <c r="I1109" s="1"/>
    </row>
    <row r="1110" spans="8:9" x14ac:dyDescent="0.25">
      <c r="H1110" s="1"/>
      <c r="I1110" s="1"/>
    </row>
    <row r="1111" spans="8:9" x14ac:dyDescent="0.25">
      <c r="H1111" s="1"/>
      <c r="I1111" s="1"/>
    </row>
    <row r="1112" spans="8:9" x14ac:dyDescent="0.25">
      <c r="H1112" s="1"/>
      <c r="I1112" s="1"/>
    </row>
    <row r="1113" spans="8:9" x14ac:dyDescent="0.25">
      <c r="H1113" s="1"/>
      <c r="I1113" s="1"/>
    </row>
    <row r="1114" spans="8:9" x14ac:dyDescent="0.25">
      <c r="H1114" s="1"/>
      <c r="I1114" s="1"/>
    </row>
    <row r="1115" spans="8:9" x14ac:dyDescent="0.25">
      <c r="H1115" s="1"/>
      <c r="I1115" s="1"/>
    </row>
    <row r="1116" spans="8:9" x14ac:dyDescent="0.25">
      <c r="H1116" s="1"/>
      <c r="I1116" s="1"/>
    </row>
    <row r="1117" spans="8:9" x14ac:dyDescent="0.25">
      <c r="H1117" s="1"/>
      <c r="I1117" s="1"/>
    </row>
    <row r="1118" spans="8:9" x14ac:dyDescent="0.25">
      <c r="H1118" s="1"/>
      <c r="I1118" s="1"/>
    </row>
    <row r="1119" spans="8:9" x14ac:dyDescent="0.25">
      <c r="H1119" s="1"/>
      <c r="I1119" s="1"/>
    </row>
    <row r="1120" spans="8:9" x14ac:dyDescent="0.25">
      <c r="H1120" s="1"/>
      <c r="I1120" s="1"/>
    </row>
    <row r="1121" spans="8:9" x14ac:dyDescent="0.25">
      <c r="H1121" s="1"/>
      <c r="I1121" s="1"/>
    </row>
    <row r="1122" spans="8:9" x14ac:dyDescent="0.25">
      <c r="H1122" s="1"/>
      <c r="I1122" s="1"/>
    </row>
    <row r="1123" spans="8:9" x14ac:dyDescent="0.25">
      <c r="H1123" s="1"/>
      <c r="I1123" s="1"/>
    </row>
    <row r="1124" spans="8:9" x14ac:dyDescent="0.25">
      <c r="H1124" s="1"/>
      <c r="I1124" s="1"/>
    </row>
    <row r="1125" spans="8:9" x14ac:dyDescent="0.25">
      <c r="H1125" s="1"/>
      <c r="I1125" s="1"/>
    </row>
    <row r="1126" spans="8:9" x14ac:dyDescent="0.25">
      <c r="H1126" s="1"/>
      <c r="I1126" s="1"/>
    </row>
    <row r="1127" spans="8:9" x14ac:dyDescent="0.25">
      <c r="H1127" s="1"/>
      <c r="I1127" s="1"/>
    </row>
    <row r="1128" spans="8:9" x14ac:dyDescent="0.25">
      <c r="H1128" s="1"/>
      <c r="I1128" s="1"/>
    </row>
    <row r="1129" spans="8:9" x14ac:dyDescent="0.25">
      <c r="H1129" s="1"/>
      <c r="I1129" s="1"/>
    </row>
    <row r="1130" spans="8:9" x14ac:dyDescent="0.25">
      <c r="H1130" s="1"/>
      <c r="I1130" s="1"/>
    </row>
    <row r="1131" spans="8:9" x14ac:dyDescent="0.25">
      <c r="H1131" s="1"/>
      <c r="I1131" s="1"/>
    </row>
    <row r="1132" spans="8:9" x14ac:dyDescent="0.25">
      <c r="H1132" s="1"/>
      <c r="I1132" s="1"/>
    </row>
    <row r="1133" spans="8:9" x14ac:dyDescent="0.25">
      <c r="H1133" s="1"/>
      <c r="I1133" s="1"/>
    </row>
    <row r="1134" spans="8:9" x14ac:dyDescent="0.25">
      <c r="H1134" s="1"/>
      <c r="I1134" s="1"/>
    </row>
    <row r="1135" spans="8:9" x14ac:dyDescent="0.25">
      <c r="H1135" s="1"/>
      <c r="I1135" s="1"/>
    </row>
    <row r="1136" spans="8:9" x14ac:dyDescent="0.25">
      <c r="H1136" s="1"/>
      <c r="I1136" s="1"/>
    </row>
    <row r="1137" spans="8:9" x14ac:dyDescent="0.25">
      <c r="H1137" s="1"/>
      <c r="I1137" s="1"/>
    </row>
    <row r="1138" spans="8:9" x14ac:dyDescent="0.25">
      <c r="H1138" s="1"/>
      <c r="I1138" s="1"/>
    </row>
    <row r="1139" spans="8:9" x14ac:dyDescent="0.25">
      <c r="H1139" s="1"/>
      <c r="I1139" s="1"/>
    </row>
    <row r="1140" spans="8:9" x14ac:dyDescent="0.25">
      <c r="H1140" s="1"/>
      <c r="I1140" s="1"/>
    </row>
    <row r="1141" spans="8:9" x14ac:dyDescent="0.25">
      <c r="H1141" s="1"/>
      <c r="I1141" s="1"/>
    </row>
    <row r="1142" spans="8:9" x14ac:dyDescent="0.25">
      <c r="H1142" s="1"/>
      <c r="I1142" s="1"/>
    </row>
    <row r="1143" spans="8:9" x14ac:dyDescent="0.25">
      <c r="H1143" s="1"/>
      <c r="I1143" s="1"/>
    </row>
    <row r="1144" spans="8:9" x14ac:dyDescent="0.25">
      <c r="H1144" s="1"/>
      <c r="I1144" s="1"/>
    </row>
    <row r="1145" spans="8:9" x14ac:dyDescent="0.25">
      <c r="H1145" s="1"/>
      <c r="I1145" s="1"/>
    </row>
    <row r="1146" spans="8:9" x14ac:dyDescent="0.25">
      <c r="H1146" s="1"/>
      <c r="I1146" s="1"/>
    </row>
    <row r="1147" spans="8:9" x14ac:dyDescent="0.25">
      <c r="H1147" s="1"/>
      <c r="I1147" s="1"/>
    </row>
    <row r="1148" spans="8:9" x14ac:dyDescent="0.25">
      <c r="H1148" s="1"/>
      <c r="I1148" s="1"/>
    </row>
    <row r="1149" spans="8:9" x14ac:dyDescent="0.25">
      <c r="H1149" s="1"/>
      <c r="I1149" s="1"/>
    </row>
    <row r="1150" spans="8:9" x14ac:dyDescent="0.25">
      <c r="H1150" s="1"/>
      <c r="I1150" s="1"/>
    </row>
    <row r="1151" spans="8:9" x14ac:dyDescent="0.25">
      <c r="H1151" s="1"/>
      <c r="I1151" s="1"/>
    </row>
    <row r="1152" spans="8:9" x14ac:dyDescent="0.25">
      <c r="H1152" s="1"/>
      <c r="I1152" s="1"/>
    </row>
    <row r="1153" spans="8:9" x14ac:dyDescent="0.25">
      <c r="H1153" s="1"/>
      <c r="I1153" s="1"/>
    </row>
    <row r="1154" spans="8:9" x14ac:dyDescent="0.25">
      <c r="H1154" s="1"/>
      <c r="I1154" s="1"/>
    </row>
    <row r="1155" spans="8:9" x14ac:dyDescent="0.25">
      <c r="H1155" s="1"/>
      <c r="I1155" s="1"/>
    </row>
    <row r="1156" spans="8:9" x14ac:dyDescent="0.25">
      <c r="H1156" s="1"/>
      <c r="I1156" s="1"/>
    </row>
    <row r="1157" spans="8:9" x14ac:dyDescent="0.25">
      <c r="H1157" s="1"/>
      <c r="I1157" s="1"/>
    </row>
    <row r="1158" spans="8:9" x14ac:dyDescent="0.25">
      <c r="H1158" s="1"/>
      <c r="I1158" s="1"/>
    </row>
    <row r="1159" spans="8:9" x14ac:dyDescent="0.25">
      <c r="H1159" s="1"/>
      <c r="I1159" s="1"/>
    </row>
    <row r="1160" spans="8:9" x14ac:dyDescent="0.25">
      <c r="H1160" s="1"/>
      <c r="I1160" s="1"/>
    </row>
    <row r="1161" spans="8:9" x14ac:dyDescent="0.25">
      <c r="H1161" s="1"/>
      <c r="I1161" s="1"/>
    </row>
    <row r="1162" spans="8:9" x14ac:dyDescent="0.25">
      <c r="H1162" s="1"/>
      <c r="I1162" s="1"/>
    </row>
    <row r="1163" spans="8:9" x14ac:dyDescent="0.25">
      <c r="H1163" s="1"/>
      <c r="I1163" s="1"/>
    </row>
    <row r="1164" spans="8:9" x14ac:dyDescent="0.25">
      <c r="H1164" s="1"/>
      <c r="I1164" s="1"/>
    </row>
    <row r="1165" spans="8:9" x14ac:dyDescent="0.25">
      <c r="H1165" s="1"/>
      <c r="I1165" s="1"/>
    </row>
    <row r="1166" spans="8:9" x14ac:dyDescent="0.25">
      <c r="H1166" s="1"/>
      <c r="I1166" s="1"/>
    </row>
    <row r="1167" spans="8:9" x14ac:dyDescent="0.25">
      <c r="H1167" s="1"/>
      <c r="I1167" s="1"/>
    </row>
    <row r="1168" spans="8:9" x14ac:dyDescent="0.25">
      <c r="H1168" s="1"/>
      <c r="I1168" s="1"/>
    </row>
    <row r="1169" spans="8:9" x14ac:dyDescent="0.25">
      <c r="H1169" s="1"/>
      <c r="I1169" s="1"/>
    </row>
    <row r="1170" spans="8:9" x14ac:dyDescent="0.25">
      <c r="H1170" s="1"/>
      <c r="I1170" s="1"/>
    </row>
    <row r="1171" spans="8:9" x14ac:dyDescent="0.25">
      <c r="H1171" s="1"/>
      <c r="I1171" s="1"/>
    </row>
    <row r="1172" spans="8:9" x14ac:dyDescent="0.25">
      <c r="H1172" s="1"/>
      <c r="I1172" s="1"/>
    </row>
    <row r="1173" spans="8:9" x14ac:dyDescent="0.25">
      <c r="H1173" s="1"/>
      <c r="I1173" s="1"/>
    </row>
    <row r="1174" spans="8:9" x14ac:dyDescent="0.25">
      <c r="H1174" s="1"/>
      <c r="I1174" s="1"/>
    </row>
    <row r="1175" spans="8:9" x14ac:dyDescent="0.25">
      <c r="H1175" s="1"/>
      <c r="I1175" s="1"/>
    </row>
    <row r="1176" spans="8:9" x14ac:dyDescent="0.25">
      <c r="H1176" s="1"/>
      <c r="I1176" s="1"/>
    </row>
    <row r="1177" spans="8:9" x14ac:dyDescent="0.25">
      <c r="H1177" s="1"/>
      <c r="I1177" s="1"/>
    </row>
    <row r="1178" spans="8:9" x14ac:dyDescent="0.25">
      <c r="H1178" s="1"/>
      <c r="I1178" s="1"/>
    </row>
    <row r="1179" spans="8:9" x14ac:dyDescent="0.25">
      <c r="H1179" s="1"/>
      <c r="I1179" s="1"/>
    </row>
    <row r="1180" spans="8:9" x14ac:dyDescent="0.25">
      <c r="H1180" s="1"/>
      <c r="I1180" s="1"/>
    </row>
    <row r="1181" spans="8:9" x14ac:dyDescent="0.25">
      <c r="H1181" s="1"/>
      <c r="I1181" s="1"/>
    </row>
    <row r="1182" spans="8:9" x14ac:dyDescent="0.25">
      <c r="H1182" s="1"/>
      <c r="I1182" s="1"/>
    </row>
    <row r="1183" spans="8:9" x14ac:dyDescent="0.25">
      <c r="H1183" s="1"/>
      <c r="I1183" s="1"/>
    </row>
    <row r="1184" spans="8:9" x14ac:dyDescent="0.25">
      <c r="H1184" s="1"/>
      <c r="I1184" s="1"/>
    </row>
    <row r="1185" spans="8:9" x14ac:dyDescent="0.25">
      <c r="H1185" s="1"/>
      <c r="I1185" s="1"/>
    </row>
    <row r="1186" spans="8:9" x14ac:dyDescent="0.25">
      <c r="H1186" s="1"/>
      <c r="I1186" s="1"/>
    </row>
    <row r="1187" spans="8:9" x14ac:dyDescent="0.25">
      <c r="H1187" s="1"/>
      <c r="I1187" s="1"/>
    </row>
    <row r="1188" spans="8:9" x14ac:dyDescent="0.25">
      <c r="H1188" s="1"/>
      <c r="I1188" s="1"/>
    </row>
    <row r="1189" spans="8:9" x14ac:dyDescent="0.25">
      <c r="H1189" s="1"/>
      <c r="I1189" s="1"/>
    </row>
    <row r="1190" spans="8:9" x14ac:dyDescent="0.25">
      <c r="H1190" s="1"/>
      <c r="I1190" s="1"/>
    </row>
    <row r="1191" spans="8:9" x14ac:dyDescent="0.25">
      <c r="H1191" s="1"/>
      <c r="I1191" s="1"/>
    </row>
    <row r="1192" spans="8:9" x14ac:dyDescent="0.25">
      <c r="H1192" s="1"/>
      <c r="I1192" s="1"/>
    </row>
    <row r="1193" spans="8:9" x14ac:dyDescent="0.25">
      <c r="H1193" s="1"/>
      <c r="I1193" s="1"/>
    </row>
    <row r="1194" spans="8:9" x14ac:dyDescent="0.25">
      <c r="H1194" s="1"/>
      <c r="I1194" s="1"/>
    </row>
    <row r="1195" spans="8:9" x14ac:dyDescent="0.25">
      <c r="H1195" s="1"/>
      <c r="I1195" s="1"/>
    </row>
    <row r="1196" spans="8:9" x14ac:dyDescent="0.25">
      <c r="H1196" s="1"/>
      <c r="I1196" s="1"/>
    </row>
    <row r="1197" spans="8:9" x14ac:dyDescent="0.25">
      <c r="H1197" s="1"/>
      <c r="I1197" s="1"/>
    </row>
    <row r="1198" spans="8:9" x14ac:dyDescent="0.25">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2023-07-26T02:58:06Z</dcterms:modified>
</cp:coreProperties>
</file>