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393BB5F-11B9-4029-B257-61BCFD225380}"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25" i="6" l="1"/>
  <c r="A29"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AY10" i="5" l="1" a="1"/>
  <c r="AY10" i="5" s="1"/>
  <c r="BL10" i="5"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Y11" i="5" l="1" a="1"/>
  <c r="AY11" i="5" s="1"/>
  <c r="BL11" i="5" a="1"/>
  <c r="BL11" i="5" s="1"/>
  <c r="AF7" i="9"/>
  <c r="AE7" i="9"/>
  <c r="AI7" i="9"/>
  <c r="AC7" i="9"/>
  <c r="AY12" i="5" l="1" a="1"/>
  <c r="AY12" i="5" s="1"/>
  <c r="BL12" i="5"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F9" i="9"/>
  <c r="J4" i="2"/>
  <c r="AE9" i="9"/>
  <c r="AI9" i="9"/>
  <c r="AC9" i="9"/>
  <c r="AC4" i="1"/>
  <c r="AB4" i="1"/>
  <c r="AY14" i="5" l="1" a="1"/>
  <c r="AY14" i="5" s="1"/>
  <c r="O7" i="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N7" i="2" l="1"/>
  <c r="V4"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AV4" i="5" l="1"/>
  <c r="BP7" i="5" a="1"/>
  <c r="BP7" i="5" s="1"/>
  <c r="V6" i="2"/>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P4" i="5" s="1"/>
  <c r="A4" i="11"/>
  <c r="N4" i="11" s="1"/>
  <c r="BE4" i="8"/>
  <c r="BN4" i="8" s="1"/>
  <c r="AI4" i="5"/>
  <c r="B4" i="9"/>
  <c r="W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AO4" i="5" l="1"/>
  <c r="AV5" i="5"/>
  <c r="AY20" i="5" a="1"/>
  <c r="AY20" i="5" s="1"/>
  <c r="BP8" i="5" a="1"/>
  <c r="BP8" i="5" s="1"/>
  <c r="V7" i="2"/>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AI5" i="5"/>
  <c r="B5" i="9"/>
  <c r="W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AW6" i="5" s="1"/>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O4" i="8" l="1"/>
  <c r="R4" i="8"/>
  <c r="CJ4" i="8"/>
  <c r="CN4" i="8" s="1"/>
  <c r="AO5" i="5"/>
  <c r="AV6" i="5"/>
  <c r="BP9" i="5" a="1"/>
  <c r="BP9" i="5" s="1"/>
  <c r="V8" i="2"/>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F17" i="9"/>
  <c r="A6" i="10"/>
  <c r="AA6" i="10" s="1"/>
  <c r="BT6" i="5"/>
  <c r="B6" i="7"/>
  <c r="Q6" i="7" s="1"/>
  <c r="AI6" i="5"/>
  <c r="AJ6" i="5"/>
  <c r="AP6" i="5" s="1"/>
  <c r="B6" i="9"/>
  <c r="W6" i="9" s="1"/>
  <c r="J7" i="2"/>
  <c r="AB6" i="8"/>
  <c r="BM6" i="8" s="1"/>
  <c r="A6" i="11"/>
  <c r="N6" i="11" s="1"/>
  <c r="CZ8" i="5"/>
  <c r="E6" i="1"/>
  <c r="W6" i="8"/>
  <c r="C7" i="5"/>
  <c r="F7" i="5" s="1"/>
  <c r="AW7" i="5" s="1"/>
  <c r="AC7" i="1"/>
  <c r="DI8" i="5"/>
  <c r="AB8" i="1"/>
  <c r="AE17" i="9"/>
  <c r="AI17" i="9"/>
  <c r="AC17" i="9"/>
  <c r="B8" i="5"/>
  <c r="BY5" i="8"/>
  <c r="BZ5" i="8"/>
  <c r="S10" i="2"/>
  <c r="P11" i="2"/>
  <c r="N11" i="2"/>
  <c r="R11" i="2"/>
  <c r="Q10" i="2"/>
  <c r="D10" i="12"/>
  <c r="F9" i="12"/>
  <c r="E9" i="12" s="1"/>
  <c r="J12" i="10"/>
  <c r="M11" i="2"/>
  <c r="O12" i="2"/>
  <c r="I13" i="12"/>
  <c r="J12" i="12"/>
  <c r="CL4" i="8" l="1"/>
  <c r="O5" i="8"/>
  <c r="F13" i="8"/>
  <c r="CJ5" i="8"/>
  <c r="CN5" i="8" s="1"/>
  <c r="AO6" i="5"/>
  <c r="AV7" i="5"/>
  <c r="AY22" i="5" a="1"/>
  <c r="AY22" i="5" s="1"/>
  <c r="BP10" i="5" a="1"/>
  <c r="BP10" i="5" s="1"/>
  <c r="V9" i="2"/>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F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W7" i="9" s="1"/>
  <c r="W7" i="8"/>
  <c r="AJ7" i="5"/>
  <c r="AP7" i="5" s="1"/>
  <c r="AI7" i="5"/>
  <c r="AB7" i="8"/>
  <c r="BM7" i="8" s="1"/>
  <c r="A7" i="10"/>
  <c r="AA7" i="10" s="1"/>
  <c r="C8" i="5"/>
  <c r="F8" i="5" s="1"/>
  <c r="AW8" i="5" s="1"/>
  <c r="J8" i="2"/>
  <c r="AA5" i="11"/>
  <c r="AK5" i="1" s="1"/>
  <c r="CZ9" i="5"/>
  <c r="AB9" i="1"/>
  <c r="DI9" i="5"/>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CL5" i="8" l="1"/>
  <c r="O6" i="8"/>
  <c r="F14" i="8"/>
  <c r="AO7" i="5"/>
  <c r="AV8" i="5"/>
  <c r="BP11" i="5" a="1"/>
  <c r="BP11" i="5" s="1"/>
  <c r="V10" i="2"/>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W8" i="9" s="1"/>
  <c r="W8" i="8"/>
  <c r="E8" i="1"/>
  <c r="AB8" i="8"/>
  <c r="BM8" i="8" s="1"/>
  <c r="BT8" i="5"/>
  <c r="J9" i="2"/>
  <c r="C9" i="5"/>
  <c r="F9" i="5" s="1"/>
  <c r="AW9" i="5" s="1"/>
  <c r="AE7" i="7"/>
  <c r="AF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F15" i="8" l="1"/>
  <c r="F16" i="8" s="1"/>
  <c r="AO8" i="5"/>
  <c r="AV9" i="5"/>
  <c r="AY24" i="5" a="1"/>
  <c r="AY24" i="5" s="1"/>
  <c r="BP12" i="5" a="1"/>
  <c r="BP12" i="5" s="1"/>
  <c r="V11" i="2"/>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R7" i="5"/>
  <c r="CC8" i="8"/>
  <c r="CS8" i="8" s="1"/>
  <c r="CK7" i="8"/>
  <c r="BV8" i="8"/>
  <c r="AC7" i="11"/>
  <c r="T7" i="8" s="1"/>
  <c r="AE8" i="7"/>
  <c r="AF8" i="7" s="1"/>
  <c r="BT8" i="8"/>
  <c r="AA7" i="11"/>
  <c r="AK7" i="1" s="1"/>
  <c r="Z7" i="11"/>
  <c r="AQ7" i="5"/>
  <c r="BU8" i="8"/>
  <c r="BW8" i="8"/>
  <c r="CM8" i="8" s="1"/>
  <c r="AB7" i="11"/>
  <c r="P7" i="8" s="1"/>
  <c r="J10" i="2"/>
  <c r="W9" i="8"/>
  <c r="B9" i="7"/>
  <c r="AJ9" i="5"/>
  <c r="AP9" i="5" s="1"/>
  <c r="AI9" i="5"/>
  <c r="B9" i="9"/>
  <c r="W9" i="9" s="1"/>
  <c r="AB9" i="8"/>
  <c r="BM9" i="8" s="1"/>
  <c r="A9" i="10"/>
  <c r="AA9" i="10" s="1"/>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E16" i="8" l="1"/>
  <c r="E17" i="8" s="1"/>
  <c r="CQ7" i="8"/>
  <c r="CR7" i="8" s="1"/>
  <c r="O7" i="8"/>
  <c r="F17" i="8"/>
  <c r="AO9" i="5"/>
  <c r="AV10" i="5"/>
  <c r="BP13" i="5" a="1"/>
  <c r="BP13" i="5" s="1"/>
  <c r="V12" i="2"/>
  <c r="AY25" i="5" a="1"/>
  <c r="AY25" i="5" s="1"/>
  <c r="W10" i="8"/>
  <c r="AG8" i="7"/>
  <c r="AI8" i="7" s="1"/>
  <c r="O18" i="1"/>
  <c r="BL25" i="5" a="1"/>
  <c r="BL25" i="5" s="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W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F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CY7" i="8" l="1"/>
  <c r="G7" i="1" s="1"/>
  <c r="M7" i="8" s="1"/>
  <c r="O9" i="8"/>
  <c r="F18" i="8"/>
  <c r="AO10" i="5"/>
  <c r="AV11" i="5"/>
  <c r="AY26" i="5" a="1"/>
  <c r="AY26" i="5" s="1"/>
  <c r="BP14" i="5" a="1"/>
  <c r="BP14" i="5" s="1"/>
  <c r="V13" i="2"/>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W11" i="9" s="1"/>
  <c r="AB11" i="8"/>
  <c r="BM11" i="8" s="1"/>
  <c r="B11" i="7"/>
  <c r="AE11" i="7" s="1"/>
  <c r="AF11" i="7" s="1"/>
  <c r="BE11" i="8"/>
  <c r="BN11" i="8" s="1"/>
  <c r="W11" i="8"/>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F22" i="9"/>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CD11" i="8" l="1"/>
  <c r="CT11" i="8" s="1"/>
  <c r="CJ11" i="8"/>
  <c r="CN11" i="8" s="1"/>
  <c r="F19" i="8"/>
  <c r="CJ10" i="8"/>
  <c r="CN10" i="8" s="1"/>
  <c r="AO11" i="5"/>
  <c r="AV12" i="5"/>
  <c r="BP15" i="5" a="1"/>
  <c r="BP15" i="5" s="1"/>
  <c r="V14" i="2"/>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P12" i="5" s="1"/>
  <c r="B12" i="9"/>
  <c r="W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F23" i="9"/>
  <c r="J13" i="2"/>
  <c r="CZ14" i="5"/>
  <c r="AC13" i="1"/>
  <c r="DA13" i="5"/>
  <c r="DG13" i="5" s="1" a="1"/>
  <c r="DG13" i="5" s="1"/>
  <c r="AB14" i="1"/>
  <c r="DI14" i="5"/>
  <c r="AE23" i="9"/>
  <c r="AI23" i="9"/>
  <c r="AC85" i="9"/>
  <c r="B7" i="14"/>
  <c r="S16" i="2"/>
  <c r="P17" i="2"/>
  <c r="N17" i="2"/>
  <c r="R17" i="2"/>
  <c r="Q16" i="2"/>
  <c r="M17" i="2"/>
  <c r="F15" i="12"/>
  <c r="E15" i="12" s="1"/>
  <c r="D16" i="12"/>
  <c r="O18" i="2"/>
  <c r="J18" i="10"/>
  <c r="CD12" i="8" l="1"/>
  <c r="CT12" i="8" s="1"/>
  <c r="CL10" i="8"/>
  <c r="CQ10" i="8"/>
  <c r="CR10" i="8" s="1"/>
  <c r="O10" i="8"/>
  <c r="F20" i="8"/>
  <c r="AO12" i="5"/>
  <c r="AV13" i="5"/>
  <c r="AY28" i="5" a="1"/>
  <c r="AY28" i="5" s="1"/>
  <c r="BP16" i="5" a="1"/>
  <c r="BP16" i="5" s="1"/>
  <c r="V15" i="2"/>
  <c r="B13" i="9"/>
  <c r="W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AW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CY10" i="8" l="1"/>
  <c r="G10" i="1" s="1"/>
  <c r="M10" i="8" s="1"/>
  <c r="O12" i="8"/>
  <c r="CJ12" i="8"/>
  <c r="CN12" i="8" s="1"/>
  <c r="F21" i="8"/>
  <c r="AO13" i="5"/>
  <c r="AV14" i="5"/>
  <c r="BP17" i="5" a="1"/>
  <c r="BP17" i="5" s="1"/>
  <c r="V16" i="2"/>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F25" i="9"/>
  <c r="AI14" i="5"/>
  <c r="B14" i="9"/>
  <c r="W14" i="9" s="1"/>
  <c r="AB14" i="8"/>
  <c r="BM14" i="8" s="1"/>
  <c r="E14" i="1"/>
  <c r="A14" i="10"/>
  <c r="AA14" i="10" s="1"/>
  <c r="J15" i="2"/>
  <c r="BT14" i="5"/>
  <c r="A14" i="11"/>
  <c r="B14" i="7"/>
  <c r="W14" i="8"/>
  <c r="CZ16" i="5"/>
  <c r="J16" i="2"/>
  <c r="AC15" i="1"/>
  <c r="DA15" i="5"/>
  <c r="DG15" i="5" s="1" a="1"/>
  <c r="DG15" i="5" s="1"/>
  <c r="DI16" i="5"/>
  <c r="AB16" i="1"/>
  <c r="AE25" i="9"/>
  <c r="AI25" i="9"/>
  <c r="AC87" i="9"/>
  <c r="B9" i="14"/>
  <c r="S18" i="2"/>
  <c r="P19" i="2"/>
  <c r="N19" i="2"/>
  <c r="R19" i="2"/>
  <c r="Q18" i="2"/>
  <c r="M19" i="2"/>
  <c r="J20" i="10"/>
  <c r="O20" i="2"/>
  <c r="CL12" i="8" l="1"/>
  <c r="CY12" i="8" s="1"/>
  <c r="G12" i="1" s="1"/>
  <c r="M12" i="8" s="1"/>
  <c r="CJ13" i="8"/>
  <c r="CN13" i="8" s="1"/>
  <c r="F22" i="8"/>
  <c r="AO14" i="5"/>
  <c r="AV15" i="5"/>
  <c r="AY30" i="5" a="1"/>
  <c r="AY30" i="5" s="1"/>
  <c r="BP18" i="5" a="1"/>
  <c r="BP18" i="5" s="1"/>
  <c r="V17" i="2"/>
  <c r="BD15" i="8"/>
  <c r="BP15" i="8" s="1"/>
  <c r="AG13" i="7"/>
  <c r="AI13" i="7" s="1"/>
  <c r="O23" i="1"/>
  <c r="BL30" i="5" a="1"/>
  <c r="BL30" i="5"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D15" i="9"/>
  <c r="W15" i="8"/>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E26" i="9"/>
  <c r="AI26" i="9"/>
  <c r="AC88" i="9"/>
  <c r="B10" i="14"/>
  <c r="S19" i="2"/>
  <c r="P20" i="2"/>
  <c r="N20" i="2"/>
  <c r="R20" i="2"/>
  <c r="Q19" i="2"/>
  <c r="M20" i="2"/>
  <c r="J21" i="10"/>
  <c r="O21" i="2"/>
  <c r="D16" i="9" l="1"/>
  <c r="CL13" i="8"/>
  <c r="O14" i="8"/>
  <c r="BO15" i="8"/>
  <c r="F23" i="8"/>
  <c r="BS15" i="8"/>
  <c r="BY15" i="8" s="1"/>
  <c r="AO15" i="5"/>
  <c r="AV16" i="5"/>
  <c r="BP19" i="5" a="1"/>
  <c r="BP19" i="5" s="1"/>
  <c r="V18" i="2"/>
  <c r="AY31" i="5" a="1"/>
  <c r="AY31" i="5" s="1"/>
  <c r="AG14" i="7"/>
  <c r="AI14" i="7" s="1"/>
  <c r="O24" i="1"/>
  <c r="BL31" i="5" a="1"/>
  <c r="BL31" i="5"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B14" i="14"/>
  <c r="AI16" i="5"/>
  <c r="W16" i="8"/>
  <c r="B16" i="9"/>
  <c r="W16" i="9" s="1"/>
  <c r="A16" i="11"/>
  <c r="AJ16" i="5"/>
  <c r="AP16" i="5" s="1"/>
  <c r="AB16" i="8"/>
  <c r="BM16" i="8" s="1"/>
  <c r="BT16" i="5"/>
  <c r="A16" i="10"/>
  <c r="AA16" i="10" s="1"/>
  <c r="B16" i="7"/>
  <c r="E16" i="1"/>
  <c r="J17" i="2"/>
  <c r="C17" i="5"/>
  <c r="F17" i="5" s="1"/>
  <c r="AW17" i="5" s="1"/>
  <c r="CZ18" i="5"/>
  <c r="C18" i="5"/>
  <c r="AC17" i="1"/>
  <c r="DA17" i="5"/>
  <c r="DG17" i="5" s="1" a="1"/>
  <c r="DG17" i="5" s="1"/>
  <c r="AB18" i="1"/>
  <c r="DI18" i="5"/>
  <c r="AE27" i="9"/>
  <c r="AI27" i="9"/>
  <c r="AC89" i="9"/>
  <c r="B11" i="14"/>
  <c r="S20" i="2"/>
  <c r="P21" i="2"/>
  <c r="N21" i="2"/>
  <c r="R21" i="2"/>
  <c r="Q20" i="2"/>
  <c r="O22" i="2"/>
  <c r="J22" i="10"/>
  <c r="M21" i="2"/>
  <c r="BZ15" i="8" l="1"/>
  <c r="CQ15" i="8" s="1"/>
  <c r="CR15" i="8" s="1"/>
  <c r="O15" i="8"/>
  <c r="CJ15" i="8"/>
  <c r="CN15" i="8" s="1"/>
  <c r="F24" i="8"/>
  <c r="AO16" i="5"/>
  <c r="AV17" i="5"/>
  <c r="AY32" i="5" a="1"/>
  <c r="AY32" i="5" s="1"/>
  <c r="BP20" i="5" a="1"/>
  <c r="BP20" i="5" s="1"/>
  <c r="V19" i="2"/>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W17" i="9" s="1"/>
  <c r="AI17" i="5"/>
  <c r="A17" i="11"/>
  <c r="AB17" i="8"/>
  <c r="BM17" i="8" s="1"/>
  <c r="BT17" i="5"/>
  <c r="AJ17" i="5"/>
  <c r="AP17" i="5" s="1"/>
  <c r="W17" i="8"/>
  <c r="A17" i="10"/>
  <c r="AA17" i="10" s="1"/>
  <c r="B17" i="7"/>
  <c r="E17" i="1"/>
  <c r="CZ19" i="5"/>
  <c r="AE16" i="7"/>
  <c r="AF16" i="7" s="1"/>
  <c r="Q16" i="7"/>
  <c r="AC18" i="1"/>
  <c r="DA18" i="5"/>
  <c r="DG18" i="5" s="1" a="1"/>
  <c r="DG18" i="5" s="1"/>
  <c r="DI19" i="5"/>
  <c r="AB19" i="1"/>
  <c r="AE28" i="9"/>
  <c r="AI28" i="9"/>
  <c r="AC90" i="9"/>
  <c r="B12" i="14"/>
  <c r="S21" i="2"/>
  <c r="P22" i="2"/>
  <c r="N22" i="2"/>
  <c r="R22" i="2"/>
  <c r="Q21" i="2"/>
  <c r="P23" i="2"/>
  <c r="J23" i="10"/>
  <c r="M22" i="2"/>
  <c r="O23" i="2"/>
  <c r="F25" i="8" l="1"/>
  <c r="AO17" i="5"/>
  <c r="AV18" i="5"/>
  <c r="BP21" i="5" a="1"/>
  <c r="BP21" i="5" s="1"/>
  <c r="V20" i="2"/>
  <c r="AY33" i="5" a="1"/>
  <c r="AY33" i="5" s="1"/>
  <c r="AI18" i="5"/>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AP18" i="5" s="1"/>
  <c r="B18" i="9"/>
  <c r="W18" i="9" s="1"/>
  <c r="A18" i="10"/>
  <c r="BU20" i="5"/>
  <c r="B20" i="1"/>
  <c r="BG20" i="1" s="1"/>
  <c r="AH20" i="5"/>
  <c r="B20" i="2"/>
  <c r="E18" i="1"/>
  <c r="BT18" i="5"/>
  <c r="AN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F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E29" i="9"/>
  <c r="AI29" i="9"/>
  <c r="AC91" i="9"/>
  <c r="B16" i="14"/>
  <c r="N5" i="1"/>
  <c r="S22" i="2"/>
  <c r="N23" i="2"/>
  <c r="R23" i="2"/>
  <c r="Q22" i="2"/>
  <c r="M23" i="2"/>
  <c r="P24" i="2"/>
  <c r="O24" i="2"/>
  <c r="J24" i="10"/>
  <c r="O17" i="8" l="1"/>
  <c r="CQ16" i="8"/>
  <c r="CR16" i="8" s="1"/>
  <c r="O16" i="8"/>
  <c r="F26" i="8"/>
  <c r="AO18" i="5"/>
  <c r="AV19" i="5"/>
  <c r="AM18" i="5"/>
  <c r="AY34" i="5" a="1"/>
  <c r="AY34" i="5" s="1"/>
  <c r="BP22" i="5" a="1"/>
  <c r="BP22" i="5" s="1"/>
  <c r="V21" i="2"/>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F30" i="9"/>
  <c r="J20" i="2"/>
  <c r="E19" i="1"/>
  <c r="AI19" i="5"/>
  <c r="W19" i="8"/>
  <c r="B19" i="9"/>
  <c r="W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E30" i="9"/>
  <c r="AI30" i="9"/>
  <c r="AC92" i="9"/>
  <c r="N6" i="1"/>
  <c r="S23" i="2"/>
  <c r="N24" i="2"/>
  <c r="R24" i="2"/>
  <c r="Q23" i="2"/>
  <c r="J25" i="10"/>
  <c r="O25" i="2"/>
  <c r="P25" i="2"/>
  <c r="M24" i="2"/>
  <c r="CY16" i="8" l="1"/>
  <c r="G16" i="1" s="1"/>
  <c r="M16" i="8" s="1"/>
  <c r="O18" i="8"/>
  <c r="CJ18" i="8"/>
  <c r="CN18" i="8" s="1"/>
  <c r="F27" i="8"/>
  <c r="AQ18" i="5"/>
  <c r="AO19" i="5"/>
  <c r="AV20" i="5"/>
  <c r="BP23" i="5" a="1"/>
  <c r="BP23" i="5" s="1"/>
  <c r="V22" i="2"/>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J20" i="5"/>
  <c r="AP20" i="5" s="1"/>
  <c r="W20" i="8"/>
  <c r="B20" i="9"/>
  <c r="W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CL18" i="8" l="1"/>
  <c r="CY18" i="8" s="1"/>
  <c r="G18" i="1" s="1"/>
  <c r="M18" i="8" s="1"/>
  <c r="F28" i="8"/>
  <c r="AO20" i="5"/>
  <c r="AV21" i="5"/>
  <c r="AY36" i="5" a="1"/>
  <c r="AY36" i="5" s="1"/>
  <c r="BP24" i="5" a="1"/>
  <c r="BP24" i="5" s="1"/>
  <c r="V23" i="2"/>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BE21" i="8"/>
  <c r="BN21" i="8" s="1"/>
  <c r="B21" i="7"/>
  <c r="AE21" i="7" s="1"/>
  <c r="AF21" i="7" s="1"/>
  <c r="BD21" i="8"/>
  <c r="BP21" i="8" s="1"/>
  <c r="A21" i="10"/>
  <c r="AA21" i="10" s="1"/>
  <c r="B21" i="9"/>
  <c r="W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F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CD21" i="8" l="1"/>
  <c r="CT21" i="8" s="1"/>
  <c r="O20" i="8"/>
  <c r="CQ19" i="8"/>
  <c r="CR19" i="8" s="1"/>
  <c r="O19" i="8"/>
  <c r="F29" i="8"/>
  <c r="AO21" i="5"/>
  <c r="AV22" i="5"/>
  <c r="BP25" i="5" a="1"/>
  <c r="BP25" i="5" s="1"/>
  <c r="V24" i="2"/>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F33" i="9"/>
  <c r="AR20" i="5"/>
  <c r="AQ20" i="5"/>
  <c r="J23" i="2"/>
  <c r="CK20" i="8"/>
  <c r="AJ22" i="5"/>
  <c r="AP22" i="5" s="1"/>
  <c r="W22" i="8"/>
  <c r="E22" i="1"/>
  <c r="B22" i="9"/>
  <c r="W22" i="9" s="1"/>
  <c r="AI22" i="5"/>
  <c r="A22" i="11"/>
  <c r="AB22" i="8"/>
  <c r="BM22" i="8" s="1"/>
  <c r="BT22" i="5"/>
  <c r="A22" i="10"/>
  <c r="AA22" i="10" s="1"/>
  <c r="B22" i="7"/>
  <c r="CZ24" i="5"/>
  <c r="AB24" i="1"/>
  <c r="DI24" i="5"/>
  <c r="AC23" i="1"/>
  <c r="DA23" i="5"/>
  <c r="DG23" i="5" s="1" a="1"/>
  <c r="DG23" i="5" s="1"/>
  <c r="AE33" i="9"/>
  <c r="AI33" i="9"/>
  <c r="AC95" i="9"/>
  <c r="B19" i="14"/>
  <c r="N9" i="1"/>
  <c r="S26" i="2"/>
  <c r="N27" i="2"/>
  <c r="R27" i="2"/>
  <c r="Q26" i="2"/>
  <c r="M27" i="2"/>
  <c r="O28" i="2"/>
  <c r="J28" i="10"/>
  <c r="P28" i="2"/>
  <c r="CU21" i="8" l="1"/>
  <c r="CY19" i="8"/>
  <c r="G19" i="1" s="1"/>
  <c r="M19" i="8" s="1"/>
  <c r="CJ21" i="8"/>
  <c r="CN21" i="8" s="1"/>
  <c r="F30" i="8"/>
  <c r="AO22" i="5"/>
  <c r="AV23" i="5"/>
  <c r="AY38" i="5" a="1"/>
  <c r="AY38" i="5" s="1"/>
  <c r="BP26" i="5" a="1"/>
  <c r="BP26" i="5" s="1"/>
  <c r="V25" i="2"/>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BE23" i="8"/>
  <c r="BN23" i="8" s="1"/>
  <c r="AJ23" i="5"/>
  <c r="AP23" i="5" s="1"/>
  <c r="BR23" i="8"/>
  <c r="BX23" i="8" s="1"/>
  <c r="CO23" i="8" s="1"/>
  <c r="CP23" i="8" s="1"/>
  <c r="AI23" i="5"/>
  <c r="AB23" i="8"/>
  <c r="BM23" i="8" s="1"/>
  <c r="A23" i="11"/>
  <c r="N23" i="11" s="1"/>
  <c r="E23" i="1"/>
  <c r="B23" i="9"/>
  <c r="W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F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E34" i="9"/>
  <c r="AI34" i="9"/>
  <c r="AC96" i="9"/>
  <c r="B20" i="14"/>
  <c r="N10" i="1"/>
  <c r="S27" i="2"/>
  <c r="N28" i="2"/>
  <c r="R28" i="2"/>
  <c r="Q27" i="2"/>
  <c r="P29" i="2"/>
  <c r="J29" i="10"/>
  <c r="O29" i="2"/>
  <c r="M28" i="2"/>
  <c r="CL21" i="8" l="1"/>
  <c r="CD23" i="8"/>
  <c r="CT23" i="8" s="1"/>
  <c r="O22" i="8"/>
  <c r="F31" i="8"/>
  <c r="AO23" i="5"/>
  <c r="AV24" i="5"/>
  <c r="BP27" i="5" a="1"/>
  <c r="BP27" i="5" s="1"/>
  <c r="V26" i="2"/>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F35" i="9"/>
  <c r="AR22" i="5"/>
  <c r="AI24" i="5"/>
  <c r="A24" i="11"/>
  <c r="E24" i="1"/>
  <c r="AB24" i="8"/>
  <c r="BM24" i="8" s="1"/>
  <c r="BT24" i="5"/>
  <c r="A24" i="10"/>
  <c r="AA24" i="10" s="1"/>
  <c r="B24" i="7"/>
  <c r="B24" i="9"/>
  <c r="W24" i="9" s="1"/>
  <c r="AJ24" i="5"/>
  <c r="AP24" i="5" s="1"/>
  <c r="W24" i="8"/>
  <c r="CZ26" i="5"/>
  <c r="J25" i="2"/>
  <c r="AQ22" i="5"/>
  <c r="CK22" i="8"/>
  <c r="AB26" i="1"/>
  <c r="DI26" i="5"/>
  <c r="AC25" i="1"/>
  <c r="DA25" i="5"/>
  <c r="DG25" i="5" s="1" a="1"/>
  <c r="DG25" i="5" s="1"/>
  <c r="AE35" i="9"/>
  <c r="AI35" i="9"/>
  <c r="AC97" i="9"/>
  <c r="B21" i="14"/>
  <c r="N11" i="1"/>
  <c r="S28" i="2"/>
  <c r="N29" i="2"/>
  <c r="R29" i="2"/>
  <c r="Q28" i="2"/>
  <c r="O30" i="2"/>
  <c r="J30" i="10"/>
  <c r="M29" i="2"/>
  <c r="P30" i="2"/>
  <c r="CU23" i="8" l="1"/>
  <c r="CJ23" i="8"/>
  <c r="CN23" i="8" s="1"/>
  <c r="F32" i="8"/>
  <c r="AO24" i="5"/>
  <c r="AV25" i="5"/>
  <c r="AY40" i="5" a="1"/>
  <c r="AY40" i="5" s="1"/>
  <c r="BP28" i="5" a="1"/>
  <c r="BP28" i="5" s="1"/>
  <c r="V27" i="2"/>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W25" i="9" s="1"/>
  <c r="BY23" i="8"/>
  <c r="O23" i="8" s="1"/>
  <c r="AI25" i="5"/>
  <c r="DA25" i="8"/>
  <c r="DB25" i="8" s="1"/>
  <c r="E25" i="1"/>
  <c r="AJ25" i="5"/>
  <c r="AP25" i="5" s="1"/>
  <c r="BD25" i="8"/>
  <c r="BP25" i="8" s="1"/>
  <c r="BR25" i="8"/>
  <c r="BW25" i="8" s="1"/>
  <c r="CM25" i="8" s="1"/>
  <c r="D25" i="9"/>
  <c r="BT25" i="5"/>
  <c r="AB25" i="8"/>
  <c r="BM25" i="8" s="1"/>
  <c r="B25" i="7"/>
  <c r="Q25" i="7" s="1"/>
  <c r="W25" i="8"/>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E36" i="9"/>
  <c r="AI36" i="9"/>
  <c r="AC98" i="9"/>
  <c r="B22" i="14"/>
  <c r="N12" i="1"/>
  <c r="S29" i="2"/>
  <c r="N30" i="2"/>
  <c r="R30" i="2"/>
  <c r="Q29" i="2"/>
  <c r="J31" i="10"/>
  <c r="M30" i="2"/>
  <c r="O31" i="2"/>
  <c r="P31" i="2"/>
  <c r="CL23" i="8" l="1"/>
  <c r="O24" i="8"/>
  <c r="F33" i="8"/>
  <c r="AO25" i="5"/>
  <c r="AV26" i="5"/>
  <c r="BP29" i="5" a="1"/>
  <c r="BP29" i="5" s="1"/>
  <c r="V28" i="2"/>
  <c r="AY41" i="5" a="1"/>
  <c r="AY41" i="5" s="1"/>
  <c r="AG24" i="7"/>
  <c r="AI24" i="7" s="1"/>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F37" i="9"/>
  <c r="AR24" i="5"/>
  <c r="C27" i="5"/>
  <c r="F27" i="5" s="1"/>
  <c r="AW27" i="5" s="1"/>
  <c r="CZ28" i="5"/>
  <c r="CK24" i="8"/>
  <c r="AQ24" i="5"/>
  <c r="AJ26" i="5"/>
  <c r="AP26" i="5" s="1"/>
  <c r="AB26" i="8"/>
  <c r="BM26" i="8" s="1"/>
  <c r="BT26" i="5"/>
  <c r="A26" i="10"/>
  <c r="AA26" i="10" s="1"/>
  <c r="B26" i="7"/>
  <c r="W26" i="8"/>
  <c r="E26" i="1"/>
  <c r="AI26" i="5"/>
  <c r="A26" i="11"/>
  <c r="B26" i="9"/>
  <c r="W26" i="9" s="1"/>
  <c r="J27" i="2"/>
  <c r="AB28" i="1"/>
  <c r="DI28" i="5"/>
  <c r="AC27" i="1"/>
  <c r="DA27" i="5"/>
  <c r="DG27" i="5" s="1" a="1"/>
  <c r="DG27" i="5" s="1"/>
  <c r="AE37" i="9"/>
  <c r="AI37" i="9"/>
  <c r="AC99" i="9"/>
  <c r="B23" i="14"/>
  <c r="N13" i="1"/>
  <c r="S30" i="2"/>
  <c r="N31" i="2"/>
  <c r="R31" i="2"/>
  <c r="Q30" i="2"/>
  <c r="P32" i="2"/>
  <c r="J32" i="10"/>
  <c r="O32" i="2"/>
  <c r="M31" i="2"/>
  <c r="CJ25" i="8" l="1"/>
  <c r="CN25" i="8" s="1"/>
  <c r="F34" i="8"/>
  <c r="AO26" i="5"/>
  <c r="AV27" i="5"/>
  <c r="AY42" i="5" a="1"/>
  <c r="AY42" i="5" s="1"/>
  <c r="BP30" i="5" a="1"/>
  <c r="BP30" i="5" s="1"/>
  <c r="V29" i="2"/>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W27" i="9" s="1"/>
  <c r="B27" i="7"/>
  <c r="AJ27" i="5"/>
  <c r="AP27" i="5" s="1"/>
  <c r="AB27" i="8"/>
  <c r="BM27" i="8" s="1"/>
  <c r="BT27" i="5"/>
  <c r="AI27" i="5"/>
  <c r="W27" i="8"/>
  <c r="E27" i="1"/>
  <c r="A27" i="10"/>
  <c r="AA27" i="10" s="1"/>
  <c r="Q26" i="7"/>
  <c r="AE26" i="7"/>
  <c r="AF26" i="7" s="1"/>
  <c r="C29" i="5"/>
  <c r="AC28" i="1"/>
  <c r="DA28" i="5"/>
  <c r="DG28" i="5" s="1" a="1"/>
  <c r="DG28" i="5" s="1"/>
  <c r="DI29" i="5"/>
  <c r="AB29" i="1"/>
  <c r="AE38" i="9"/>
  <c r="AI38" i="9"/>
  <c r="AC100" i="9"/>
  <c r="B24" i="14"/>
  <c r="N14" i="1"/>
  <c r="S31" i="2"/>
  <c r="N32" i="2"/>
  <c r="R32" i="2"/>
  <c r="Q31" i="2"/>
  <c r="O33" i="2"/>
  <c r="J33" i="10"/>
  <c r="P33" i="2"/>
  <c r="M32" i="2"/>
  <c r="CL25" i="8" l="1"/>
  <c r="O26" i="8"/>
  <c r="F35" i="8"/>
  <c r="AO27" i="5"/>
  <c r="AV28" i="5"/>
  <c r="BP31" i="5" a="1"/>
  <c r="BP31" i="5" s="1"/>
  <c r="V30" i="2"/>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AI28" i="5"/>
  <c r="B28" i="9"/>
  <c r="W28" i="9" s="1"/>
  <c r="A28" i="11"/>
  <c r="AE27" i="7"/>
  <c r="AF27" i="7" s="1"/>
  <c r="Q27" i="7"/>
  <c r="C30" i="5"/>
  <c r="AC29" i="1"/>
  <c r="DA29" i="5"/>
  <c r="DG29" i="5" s="1" a="1"/>
  <c r="DG29" i="5" s="1"/>
  <c r="AB30" i="1"/>
  <c r="DI30" i="5"/>
  <c r="AE39" i="9"/>
  <c r="AI39" i="9"/>
  <c r="AC101" i="9"/>
  <c r="N15" i="1"/>
  <c r="S32" i="2"/>
  <c r="N33" i="2"/>
  <c r="R33" i="2"/>
  <c r="Q32" i="2"/>
  <c r="J34" i="10"/>
  <c r="P34" i="2"/>
  <c r="O34" i="2"/>
  <c r="M33" i="2"/>
  <c r="O27" i="8" l="1"/>
  <c r="F36" i="8"/>
  <c r="AO28" i="5"/>
  <c r="AV29" i="5"/>
  <c r="AY44" i="5" a="1"/>
  <c r="AY44" i="5" s="1"/>
  <c r="BP32" i="5" a="1"/>
  <c r="BP32" i="5" s="1"/>
  <c r="V31" i="2"/>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W29" i="9" s="1"/>
  <c r="A29" i="10"/>
  <c r="AA29" i="10" s="1"/>
  <c r="BR29" i="8"/>
  <c r="CC29" i="8" s="1"/>
  <c r="CS29" i="8" s="1"/>
  <c r="BT29" i="5"/>
  <c r="AB29" i="8"/>
  <c r="BM29" i="8" s="1"/>
  <c r="CF29" i="8"/>
  <c r="A29" i="11"/>
  <c r="N29" i="11" s="1"/>
  <c r="AJ29" i="5"/>
  <c r="AP29" i="5" s="1"/>
  <c r="BE29" i="8"/>
  <c r="BN29" i="8" s="1"/>
  <c r="AI29" i="5"/>
  <c r="BD29" i="8"/>
  <c r="BP29" i="8" s="1"/>
  <c r="W29" i="8"/>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F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E40" i="9"/>
  <c r="AI40" i="9"/>
  <c r="AC102" i="9"/>
  <c r="N16" i="1"/>
  <c r="S33" i="2"/>
  <c r="N34" i="2"/>
  <c r="R34" i="2"/>
  <c r="Q33" i="2"/>
  <c r="M34" i="2"/>
  <c r="J35" i="10"/>
  <c r="O35" i="2"/>
  <c r="P35" i="2"/>
  <c r="CD29" i="8" l="1"/>
  <c r="CT29" i="8" s="1"/>
  <c r="CU29" i="8" s="1"/>
  <c r="O28" i="8"/>
  <c r="F37" i="8"/>
  <c r="AO29" i="5"/>
  <c r="AV30" i="5"/>
  <c r="BP33" i="5" a="1"/>
  <c r="BP33" i="5" s="1"/>
  <c r="V32" i="2"/>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A30" i="10"/>
  <c r="AA30" i="10" s="1"/>
  <c r="BD30" i="8"/>
  <c r="BP30" i="8" s="1"/>
  <c r="AJ30" i="5"/>
  <c r="AP30" i="5" s="1"/>
  <c r="B30" i="7"/>
  <c r="Q30" i="7" s="1"/>
  <c r="A30" i="11"/>
  <c r="AA29" i="11" s="1"/>
  <c r="AK29" i="1" s="1"/>
  <c r="BT30" i="5"/>
  <c r="CF30" i="8"/>
  <c r="B30" i="9"/>
  <c r="W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F41" i="9"/>
  <c r="B28" i="14"/>
  <c r="CK28" i="8"/>
  <c r="J31" i="2"/>
  <c r="AR28" i="5"/>
  <c r="AQ28" i="5"/>
  <c r="CZ32" i="5"/>
  <c r="C32" i="5"/>
  <c r="AC31" i="1"/>
  <c r="DA31" i="5"/>
  <c r="DG31" i="5" s="1" a="1"/>
  <c r="DG31" i="5" s="1"/>
  <c r="AB32" i="1"/>
  <c r="DI32" i="5"/>
  <c r="AE41" i="9"/>
  <c r="AI41" i="9"/>
  <c r="AC103" i="9"/>
  <c r="B29" i="14"/>
  <c r="N17" i="1"/>
  <c r="S34" i="2"/>
  <c r="N35" i="2"/>
  <c r="R35" i="2"/>
  <c r="Q34" i="2"/>
  <c r="P36" i="2"/>
  <c r="J36" i="10"/>
  <c r="M35" i="2"/>
  <c r="O36" i="2"/>
  <c r="CD30" i="8" l="1"/>
  <c r="CT30" i="8" s="1"/>
  <c r="O29" i="8"/>
  <c r="CJ29" i="8"/>
  <c r="CN29" i="8" s="1"/>
  <c r="F38" i="8"/>
  <c r="AO30" i="5"/>
  <c r="AV31" i="5"/>
  <c r="AY46" i="5" a="1"/>
  <c r="AY46" i="5" s="1"/>
  <c r="BP34" i="5" a="1"/>
  <c r="BP34" i="5" s="1"/>
  <c r="V33" i="2"/>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W31" i="9" s="1"/>
  <c r="A31" i="11"/>
  <c r="AC30" i="11" s="1"/>
  <c r="T30" i="8" s="1"/>
  <c r="BW30" i="8"/>
  <c r="CM30" i="8" s="1"/>
  <c r="CU30" i="8"/>
  <c r="AI31" i="5"/>
  <c r="AJ31" i="5"/>
  <c r="AP31" i="5" s="1"/>
  <c r="BT31" i="5"/>
  <c r="AB31" i="8"/>
  <c r="BM31" i="8" s="1"/>
  <c r="W31" i="8"/>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CZ33" i="5"/>
  <c r="AB33" i="1"/>
  <c r="DI33" i="5"/>
  <c r="AC32" i="1"/>
  <c r="DA32" i="5"/>
  <c r="DG32" i="5" s="1" a="1"/>
  <c r="DG32" i="5" s="1"/>
  <c r="AE42" i="9"/>
  <c r="AI42" i="9"/>
  <c r="AC104" i="9"/>
  <c r="N18" i="1"/>
  <c r="S35" i="2"/>
  <c r="N36" i="2"/>
  <c r="R36" i="2"/>
  <c r="Q35" i="2"/>
  <c r="M36" i="2"/>
  <c r="O37" i="2"/>
  <c r="J37" i="10"/>
  <c r="P37" i="2"/>
  <c r="CL29" i="8" l="1"/>
  <c r="O30" i="8"/>
  <c r="CJ30" i="8"/>
  <c r="CN30" i="8" s="1"/>
  <c r="F39" i="8"/>
  <c r="AO31" i="5"/>
  <c r="AV32" i="5"/>
  <c r="BP35" i="5" a="1"/>
  <c r="BP35" i="5" s="1"/>
  <c r="V34" i="2"/>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CK30" i="8"/>
  <c r="W32" i="8"/>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F43" i="9"/>
  <c r="C33" i="5"/>
  <c r="F33" i="5" s="1"/>
  <c r="AW33" i="5" s="1"/>
  <c r="J33" i="2"/>
  <c r="CZ34" i="5"/>
  <c r="AC33" i="1"/>
  <c r="DA33" i="5"/>
  <c r="DG33" i="5" s="1" a="1"/>
  <c r="DG33" i="5" s="1"/>
  <c r="AB34" i="1"/>
  <c r="DI34" i="5"/>
  <c r="AE43" i="9"/>
  <c r="AI43" i="9"/>
  <c r="AC105" i="9"/>
  <c r="B31" i="14"/>
  <c r="N19" i="1"/>
  <c r="S36" i="2"/>
  <c r="N37" i="2"/>
  <c r="R37" i="2"/>
  <c r="Q36" i="2"/>
  <c r="J38" i="10"/>
  <c r="O38" i="2"/>
  <c r="P38" i="2"/>
  <c r="M37" i="2"/>
  <c r="CL30" i="8" l="1"/>
  <c r="O31" i="8"/>
  <c r="CJ31" i="8"/>
  <c r="CN31" i="8" s="1"/>
  <c r="F40" i="8"/>
  <c r="AO32" i="5"/>
  <c r="AV33" i="5"/>
  <c r="AY48" i="5" a="1"/>
  <c r="AY48" i="5" s="1"/>
  <c r="BP36" i="5" a="1"/>
  <c r="BP36" i="5" s="1"/>
  <c r="V35" i="2"/>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F44" i="9"/>
  <c r="B33" i="9"/>
  <c r="W33" i="9" s="1"/>
  <c r="B33" i="7"/>
  <c r="A33" i="10"/>
  <c r="AA33" i="10" s="1"/>
  <c r="AB33" i="8"/>
  <c r="BM33" i="8" s="1"/>
  <c r="E33" i="1"/>
  <c r="BT33" i="5"/>
  <c r="A33" i="11"/>
  <c r="W33" i="8"/>
  <c r="AI33" i="5"/>
  <c r="J34" i="2"/>
  <c r="CZ35" i="5"/>
  <c r="C34" i="5"/>
  <c r="F34" i="5" s="1"/>
  <c r="AW34" i="5" s="1"/>
  <c r="DI35" i="5"/>
  <c r="AB35" i="1"/>
  <c r="C35" i="5"/>
  <c r="AC34" i="1"/>
  <c r="DA34" i="5"/>
  <c r="DG34" i="5" s="1" a="1"/>
  <c r="DG34" i="5" s="1"/>
  <c r="AE44" i="9"/>
  <c r="AI44" i="9"/>
  <c r="AC106" i="9"/>
  <c r="B32" i="14"/>
  <c r="N20" i="1"/>
  <c r="S37" i="2"/>
  <c r="N38" i="2"/>
  <c r="R38" i="2"/>
  <c r="Q37" i="2"/>
  <c r="P39" i="2"/>
  <c r="M38" i="2"/>
  <c r="J39" i="10"/>
  <c r="O39" i="2"/>
  <c r="CL31" i="8" l="1"/>
  <c r="CY31" i="8" s="1"/>
  <c r="G31" i="1" s="1"/>
  <c r="M31" i="8" s="1"/>
  <c r="BZ32" i="8"/>
  <c r="CQ32" i="8" s="1"/>
  <c r="CR32" i="8" s="1"/>
  <c r="O32" i="8"/>
  <c r="CJ32" i="8"/>
  <c r="CN32" i="8" s="1"/>
  <c r="F41" i="8"/>
  <c r="AO33" i="5"/>
  <c r="AV34" i="5"/>
  <c r="BP37" i="5" a="1"/>
  <c r="BP37" i="5" s="1"/>
  <c r="V36" i="2"/>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B34" i="9"/>
  <c r="W34" i="9" s="1"/>
  <c r="AJ34" i="5"/>
  <c r="AP34" i="5" s="1"/>
  <c r="AI34" i="5"/>
  <c r="A34" i="11"/>
  <c r="AB34" i="8"/>
  <c r="BM34" i="8" s="1"/>
  <c r="BT34" i="5"/>
  <c r="J35" i="2"/>
  <c r="AC35" i="1"/>
  <c r="DA35" i="5"/>
  <c r="DG35" i="5" s="1" a="1"/>
  <c r="DG35" i="5" s="1"/>
  <c r="AB36" i="1"/>
  <c r="DI36" i="5"/>
  <c r="AE45" i="9"/>
  <c r="AI45" i="9"/>
  <c r="AC107" i="9"/>
  <c r="N21" i="1"/>
  <c r="S38" i="2"/>
  <c r="N39" i="2"/>
  <c r="R39" i="2"/>
  <c r="Q38" i="2"/>
  <c r="J40" i="10"/>
  <c r="P40" i="2"/>
  <c r="O40" i="2"/>
  <c r="M39" i="2"/>
  <c r="CL32" i="8" l="1"/>
  <c r="F42" i="8"/>
  <c r="AO34" i="5"/>
  <c r="AV35" i="5"/>
  <c r="AY50" i="5" a="1"/>
  <c r="AY50" i="5" s="1"/>
  <c r="BP38" i="5" a="1"/>
  <c r="BP38" i="5" s="1"/>
  <c r="V37" i="2"/>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AP35" i="5" s="1"/>
  <c r="CY32" i="8"/>
  <c r="G32" i="1" s="1"/>
  <c r="M32" i="8" s="1"/>
  <c r="A35" i="11"/>
  <c r="N35" i="11" s="1"/>
  <c r="AI35" i="5"/>
  <c r="B35" i="9"/>
  <c r="W35" i="9" s="1"/>
  <c r="E35" i="1"/>
  <c r="W35" i="8"/>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F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E46" i="9"/>
  <c r="AI46" i="9"/>
  <c r="AC108" i="9"/>
  <c r="N22" i="1"/>
  <c r="S39" i="2"/>
  <c r="N40" i="2"/>
  <c r="R40" i="2"/>
  <c r="Q39" i="2"/>
  <c r="O41" i="2"/>
  <c r="P41" i="2"/>
  <c r="J41" i="10"/>
  <c r="M40" i="2"/>
  <c r="AT39" i="5" l="1"/>
  <c r="CD35" i="8"/>
  <c r="CT35" i="8" s="1"/>
  <c r="O34" i="8"/>
  <c r="CQ33" i="8"/>
  <c r="CR33" i="8" s="1"/>
  <c r="O33" i="8"/>
  <c r="F43" i="8"/>
  <c r="AO35" i="5"/>
  <c r="AV36" i="5"/>
  <c r="BP39" i="5" a="1"/>
  <c r="BP39" i="5" s="1"/>
  <c r="V38" i="2"/>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F47" i="9"/>
  <c r="B34" i="14"/>
  <c r="CK34" i="8"/>
  <c r="AQ34" i="5"/>
  <c r="AR34" i="5"/>
  <c r="J37" i="2"/>
  <c r="CZ38" i="5"/>
  <c r="AI36" i="5"/>
  <c r="BT36" i="5"/>
  <c r="AB36" i="8"/>
  <c r="BM36" i="8" s="1"/>
  <c r="A36" i="11"/>
  <c r="A36" i="10"/>
  <c r="AA36" i="10" s="1"/>
  <c r="B36" i="7"/>
  <c r="W36" i="8"/>
  <c r="E36" i="1"/>
  <c r="B36" i="9"/>
  <c r="W36" i="9" s="1"/>
  <c r="AJ36" i="5"/>
  <c r="AP36" i="5" s="1"/>
  <c r="J38" i="2"/>
  <c r="AC37" i="1"/>
  <c r="DA37" i="5"/>
  <c r="DG37" i="5" s="1" a="1"/>
  <c r="DG37" i="5" s="1"/>
  <c r="AB38" i="1"/>
  <c r="DI38" i="5"/>
  <c r="AE47" i="9"/>
  <c r="AI47" i="9"/>
  <c r="AC109" i="9"/>
  <c r="B35" i="14"/>
  <c r="N23" i="1"/>
  <c r="S40" i="2"/>
  <c r="N41" i="2"/>
  <c r="R41" i="2"/>
  <c r="Q40" i="2"/>
  <c r="J42" i="10"/>
  <c r="O42" i="2"/>
  <c r="M41" i="2"/>
  <c r="P42" i="2"/>
  <c r="CU35" i="8" l="1"/>
  <c r="CY33" i="8"/>
  <c r="G33" i="1" s="1"/>
  <c r="M33" i="8" s="1"/>
  <c r="CJ35" i="8"/>
  <c r="CN35" i="8" s="1"/>
  <c r="F44" i="8"/>
  <c r="AO36" i="5"/>
  <c r="AV37" i="5"/>
  <c r="AY52" i="5" a="1"/>
  <c r="AY52" i="5" s="1"/>
  <c r="BP40" i="5" a="1"/>
  <c r="BP40" i="5" s="1"/>
  <c r="V39" i="2"/>
  <c r="A37" i="11"/>
  <c r="AD36" i="11" s="1"/>
  <c r="AI36" i="1" s="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E37" i="1"/>
  <c r="BE37" i="8"/>
  <c r="BN37" i="8" s="1"/>
  <c r="BR37" i="8"/>
  <c r="CC37" i="8" s="1"/>
  <c r="CS37" i="8" s="1"/>
  <c r="BT37" i="5"/>
  <c r="AJ37" i="5"/>
  <c r="AP37" i="5" s="1"/>
  <c r="BD37" i="8"/>
  <c r="BP37" i="8" s="1"/>
  <c r="A37" i="10"/>
  <c r="AA37" i="10" s="1"/>
  <c r="B37" i="9"/>
  <c r="W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E48" i="9"/>
  <c r="AI48" i="9"/>
  <c r="AC110" i="9"/>
  <c r="N24" i="1"/>
  <c r="S41" i="2"/>
  <c r="N42" i="2"/>
  <c r="R42" i="2"/>
  <c r="Q41" i="2"/>
  <c r="O43" i="2"/>
  <c r="J43" i="10"/>
  <c r="P43" i="2"/>
  <c r="M42" i="2"/>
  <c r="Y36" i="11" l="1"/>
  <c r="AH36" i="1" s="1"/>
  <c r="CL35" i="8"/>
  <c r="AB36" i="11"/>
  <c r="P36" i="8" s="1"/>
  <c r="AC36" i="11"/>
  <c r="T36" i="8" s="1"/>
  <c r="AA36" i="11"/>
  <c r="AK36" i="1" s="1"/>
  <c r="Z36" i="11"/>
  <c r="N37" i="11"/>
  <c r="O36" i="8"/>
  <c r="F45" i="8"/>
  <c r="AO37" i="5"/>
  <c r="AV38" i="5"/>
  <c r="BP41" i="5" a="1"/>
  <c r="BP41" i="5" s="1"/>
  <c r="V40" i="2"/>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CK36" i="8"/>
  <c r="AQ36" i="5"/>
  <c r="CZ40" i="5"/>
  <c r="W38" i="8"/>
  <c r="E38" i="1"/>
  <c r="AI38" i="5"/>
  <c r="B38" i="9"/>
  <c r="W38" i="9" s="1"/>
  <c r="A38" i="11"/>
  <c r="AB38" i="8"/>
  <c r="BM38" i="8" s="1"/>
  <c r="BT38" i="5"/>
  <c r="AJ38" i="5"/>
  <c r="AP38" i="5" s="1"/>
  <c r="A38" i="10"/>
  <c r="AA38" i="10" s="1"/>
  <c r="B38" i="7"/>
  <c r="J39" i="2"/>
  <c r="AR36" i="5"/>
  <c r="C40" i="5"/>
  <c r="AC39" i="1"/>
  <c r="DA39" i="5"/>
  <c r="DG39" i="5" s="1" a="1"/>
  <c r="DG39" i="5" s="1"/>
  <c r="AB40" i="1"/>
  <c r="DI40" i="5"/>
  <c r="AE49" i="9"/>
  <c r="AI49" i="9"/>
  <c r="AC111" i="9"/>
  <c r="N25" i="1"/>
  <c r="S42" i="2"/>
  <c r="N43" i="2"/>
  <c r="R43" i="2"/>
  <c r="Q42" i="2"/>
  <c r="M43" i="2"/>
  <c r="P44" i="2"/>
  <c r="J44" i="10"/>
  <c r="O44" i="2"/>
  <c r="CY35" i="8" l="1"/>
  <c r="G35" i="1" s="1"/>
  <c r="M35" i="8" s="1"/>
  <c r="O37" i="8"/>
  <c r="CJ37" i="8"/>
  <c r="CN37" i="8" s="1"/>
  <c r="F46" i="8"/>
  <c r="AO38" i="5"/>
  <c r="AV39" i="5"/>
  <c r="AY54" i="5" a="1"/>
  <c r="AY54" i="5" s="1"/>
  <c r="BP42" i="5" a="1"/>
  <c r="BP42" i="5" s="1"/>
  <c r="V41" i="2"/>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W39" i="9" s="1"/>
  <c r="AB39" i="8"/>
  <c r="BM39" i="8" s="1"/>
  <c r="CF39" i="8"/>
  <c r="DA39" i="8"/>
  <c r="DB39" i="8" s="1"/>
  <c r="AJ39" i="5"/>
  <c r="AP39" i="5" s="1"/>
  <c r="A39" i="11"/>
  <c r="N39" i="11" s="1"/>
  <c r="W39" i="8"/>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E50" i="9"/>
  <c r="AI50" i="9"/>
  <c r="AC112" i="9"/>
  <c r="N26" i="1"/>
  <c r="S43" i="2"/>
  <c r="N44" i="2"/>
  <c r="R44" i="2"/>
  <c r="Q43" i="2"/>
  <c r="O45" i="2"/>
  <c r="J45" i="10"/>
  <c r="P45" i="2"/>
  <c r="M44" i="2"/>
  <c r="O38" i="8" l="1"/>
  <c r="CL37" i="8"/>
  <c r="CY37" i="8" s="1"/>
  <c r="G37" i="1" s="1"/>
  <c r="M37" i="8" s="1"/>
  <c r="F47" i="8"/>
  <c r="AO39" i="5"/>
  <c r="AV40" i="5"/>
  <c r="BP43" i="5" a="1"/>
  <c r="BP43" i="5" s="1"/>
  <c r="V42" i="2"/>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D39" i="8"/>
  <c r="CT39" i="8" s="1"/>
  <c r="CU39" i="8" s="1"/>
  <c r="AB40" i="8"/>
  <c r="BM40" i="8" s="1"/>
  <c r="BT39" i="8"/>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AQ38" i="5"/>
  <c r="CZ42" i="5"/>
  <c r="AR38" i="5"/>
  <c r="J41" i="2"/>
  <c r="C41" i="5"/>
  <c r="F41" i="5" s="1"/>
  <c r="AW41" i="5" s="1"/>
  <c r="B38" i="14"/>
  <c r="J42" i="2"/>
  <c r="AC41" i="1"/>
  <c r="DA41" i="5"/>
  <c r="DG41" i="5" s="1" a="1"/>
  <c r="DG41" i="5" s="1"/>
  <c r="AB42" i="1"/>
  <c r="DI42" i="5"/>
  <c r="AE51" i="9"/>
  <c r="AI51" i="9"/>
  <c r="AC113" i="9"/>
  <c r="N27" i="1"/>
  <c r="S44" i="2"/>
  <c r="N45" i="2"/>
  <c r="R45" i="2"/>
  <c r="Q44" i="2"/>
  <c r="P46" i="2"/>
  <c r="O46" i="2"/>
  <c r="J46" i="10"/>
  <c r="M45" i="2"/>
  <c r="O39" i="8" l="1"/>
  <c r="F48" i="8"/>
  <c r="CJ39" i="8"/>
  <c r="CN39" i="8" s="1"/>
  <c r="AO40" i="5"/>
  <c r="AV41" i="5"/>
  <c r="AY56" i="5" a="1"/>
  <c r="AY56" i="5" s="1"/>
  <c r="BP44" i="5" a="1"/>
  <c r="BP44" i="5" s="1"/>
  <c r="V43" i="2"/>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CL39" i="8" s="1"/>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C42" i="5"/>
  <c r="F42" i="5" s="1"/>
  <c r="AW42" i="5" s="1"/>
  <c r="CZ43" i="5"/>
  <c r="A41" i="11"/>
  <c r="BT41" i="5"/>
  <c r="AB41" i="8"/>
  <c r="BM41" i="8" s="1"/>
  <c r="A41" i="10"/>
  <c r="AA41" i="10" s="1"/>
  <c r="B41" i="7"/>
  <c r="AJ41" i="5"/>
  <c r="AP41" i="5" s="1"/>
  <c r="W41" i="8"/>
  <c r="E41" i="1"/>
  <c r="AI41" i="5"/>
  <c r="B41" i="9"/>
  <c r="W41" i="9" s="1"/>
  <c r="AB43" i="1"/>
  <c r="DI43" i="5"/>
  <c r="AC42" i="1"/>
  <c r="DA42" i="5"/>
  <c r="DG42" i="5" s="1" a="1"/>
  <c r="DG42" i="5" s="1"/>
  <c r="AE52" i="9"/>
  <c r="AI52" i="9"/>
  <c r="AC114" i="9"/>
  <c r="N28" i="1"/>
  <c r="S45" i="2"/>
  <c r="N46" i="2"/>
  <c r="R46" i="2"/>
  <c r="Q45" i="2"/>
  <c r="M46" i="2"/>
  <c r="J47" i="10"/>
  <c r="O47" i="2"/>
  <c r="P47" i="2"/>
  <c r="CY39" i="8" l="1"/>
  <c r="G39" i="1" s="1"/>
  <c r="M39" i="8" s="1"/>
  <c r="O40" i="8"/>
  <c r="CJ40" i="8"/>
  <c r="CN40" i="8" s="1"/>
  <c r="F49" i="8"/>
  <c r="AO41" i="5"/>
  <c r="AV42" i="5"/>
  <c r="BP45" i="5" a="1"/>
  <c r="BP45" i="5" s="1"/>
  <c r="V44" i="2"/>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CL40" i="8" l="1"/>
  <c r="O41" i="8"/>
  <c r="F50" i="8"/>
  <c r="AO42" i="5"/>
  <c r="AV43" i="5"/>
  <c r="AY58" i="5" a="1"/>
  <c r="AY58" i="5" s="1"/>
  <c r="BP46" i="5" a="1"/>
  <c r="BP46" i="5" s="1"/>
  <c r="V45" i="2"/>
  <c r="AG41" i="7"/>
  <c r="AI41" i="7" s="1"/>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F54" i="9"/>
  <c r="AE42" i="7"/>
  <c r="AF42" i="7" s="1"/>
  <c r="Q42" i="7"/>
  <c r="J44" i="2"/>
  <c r="AB43" i="8"/>
  <c r="BM43" i="8" s="1"/>
  <c r="BT43" i="5"/>
  <c r="A43" i="10"/>
  <c r="AA43" i="10" s="1"/>
  <c r="B43" i="7"/>
  <c r="AJ43" i="5"/>
  <c r="AP43" i="5" s="1"/>
  <c r="W43" i="8"/>
  <c r="E43" i="1"/>
  <c r="AI43" i="5"/>
  <c r="B43" i="9"/>
  <c r="W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E54" i="9"/>
  <c r="AI54" i="9"/>
  <c r="AC116" i="9"/>
  <c r="N30" i="1"/>
  <c r="S47" i="2"/>
  <c r="N48" i="2"/>
  <c r="R48" i="2"/>
  <c r="Q47" i="2"/>
  <c r="O49" i="2"/>
  <c r="M48" i="2"/>
  <c r="P49" i="2"/>
  <c r="J49" i="10"/>
  <c r="O42" i="8" l="1"/>
  <c r="F51" i="8"/>
  <c r="AO43" i="5"/>
  <c r="AV44" i="5"/>
  <c r="BP47" i="5" a="1"/>
  <c r="BP47" i="5" s="1"/>
  <c r="V46" i="2"/>
  <c r="AY59" i="5" a="1"/>
  <c r="AY59" i="5" s="1"/>
  <c r="W44" i="8"/>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W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E55" i="9"/>
  <c r="AI55" i="9"/>
  <c r="AC117" i="9"/>
  <c r="N31" i="1"/>
  <c r="S48" i="2"/>
  <c r="N49" i="2"/>
  <c r="R49" i="2"/>
  <c r="Q48" i="2"/>
  <c r="M49" i="2"/>
  <c r="J50" i="10"/>
  <c r="O50" i="2"/>
  <c r="P50" i="2"/>
  <c r="F52" i="8" l="1"/>
  <c r="AO44" i="5"/>
  <c r="AV45" i="5"/>
  <c r="AY60" i="5" a="1"/>
  <c r="AY60" i="5" s="1"/>
  <c r="BP48" i="5" a="1"/>
  <c r="BP48" i="5" s="1"/>
  <c r="V47" i="2"/>
  <c r="AG43" i="7"/>
  <c r="AI43" i="7" s="1"/>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F56" i="9"/>
  <c r="CK43" i="8"/>
  <c r="C46" i="5"/>
  <c r="F46" i="5" s="1"/>
  <c r="AW46" i="5" s="1"/>
  <c r="J46" i="2"/>
  <c r="CZ47" i="5"/>
  <c r="B43" i="14"/>
  <c r="AQ43" i="5"/>
  <c r="AR43" i="5"/>
  <c r="A45" i="10"/>
  <c r="AA45" i="10" s="1"/>
  <c r="AJ45" i="5"/>
  <c r="AP45" i="5" s="1"/>
  <c r="B45" i="9"/>
  <c r="W45" i="9" s="1"/>
  <c r="AI45" i="5"/>
  <c r="A45" i="11"/>
  <c r="AB45" i="8"/>
  <c r="BM45" i="8" s="1"/>
  <c r="BT45" i="5"/>
  <c r="B45" i="7"/>
  <c r="W45" i="8"/>
  <c r="E45" i="1"/>
  <c r="AC46" i="1"/>
  <c r="DA46" i="5"/>
  <c r="DG46" i="5" s="1" a="1"/>
  <c r="DG46" i="5" s="1"/>
  <c r="AB47" i="1"/>
  <c r="DI47" i="5"/>
  <c r="AE56" i="9"/>
  <c r="AI56" i="9"/>
  <c r="AC118" i="9"/>
  <c r="N32" i="1"/>
  <c r="S49" i="2"/>
  <c r="N50" i="2"/>
  <c r="R50" i="2"/>
  <c r="Q49" i="2"/>
  <c r="J51" i="10"/>
  <c r="P51" i="2"/>
  <c r="O51" i="2"/>
  <c r="M50" i="2"/>
  <c r="CQ43" i="8" l="1"/>
  <c r="CR43" i="8" s="1"/>
  <c r="O43" i="8"/>
  <c r="CJ44" i="8"/>
  <c r="CN44" i="8" s="1"/>
  <c r="F53" i="8"/>
  <c r="AO45" i="5"/>
  <c r="AV46" i="5"/>
  <c r="BP49" i="5" a="1"/>
  <c r="BP49" i="5" s="1"/>
  <c r="V48" i="2"/>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F57" i="9"/>
  <c r="AB46" i="8"/>
  <c r="BM46" i="8" s="1"/>
  <c r="AI46" i="5"/>
  <c r="AJ46" i="5"/>
  <c r="AP46" i="5" s="1"/>
  <c r="E46" i="1"/>
  <c r="W46" i="8"/>
  <c r="A46" i="11"/>
  <c r="Y45" i="11" s="1"/>
  <c r="AH45" i="1" s="1"/>
  <c r="B46" i="9"/>
  <c r="W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E57" i="9"/>
  <c r="AI57" i="9"/>
  <c r="AC119" i="9"/>
  <c r="N33" i="1"/>
  <c r="S50" i="2"/>
  <c r="N51" i="2"/>
  <c r="R51" i="2"/>
  <c r="Q50" i="2"/>
  <c r="M51" i="2"/>
  <c r="O52" i="2"/>
  <c r="P52" i="2"/>
  <c r="J52" i="10"/>
  <c r="CY43" i="8" l="1"/>
  <c r="G43" i="1" s="1"/>
  <c r="M43" i="8" s="1"/>
  <c r="CL44" i="8"/>
  <c r="O45" i="8"/>
  <c r="F54" i="8"/>
  <c r="AO46" i="5"/>
  <c r="AV47" i="5"/>
  <c r="AY62" i="5" a="1"/>
  <c r="AY62" i="5" s="1"/>
  <c r="BP50" i="5" a="1"/>
  <c r="BP50" i="5" s="1"/>
  <c r="V49" i="2"/>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F58" i="9"/>
  <c r="B47" i="7"/>
  <c r="Q47" i="7" s="1"/>
  <c r="AI47" i="5"/>
  <c r="A47" i="11"/>
  <c r="B47" i="9"/>
  <c r="W47" i="9" s="1"/>
  <c r="W47" i="8"/>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E58" i="9"/>
  <c r="AI58" i="9"/>
  <c r="AC120" i="9"/>
  <c r="N34" i="1"/>
  <c r="S51" i="2"/>
  <c r="N52" i="2"/>
  <c r="R52" i="2"/>
  <c r="Q51" i="2"/>
  <c r="O53" i="2"/>
  <c r="J53" i="10"/>
  <c r="M52" i="2"/>
  <c r="P53" i="2"/>
  <c r="O46" i="8" l="1"/>
  <c r="F55" i="8"/>
  <c r="AO47" i="5"/>
  <c r="AV48" i="5"/>
  <c r="BP51" i="5" a="1"/>
  <c r="BP51" i="5" s="1"/>
  <c r="V50" i="2"/>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E48" i="1"/>
  <c r="AJ48" i="5"/>
  <c r="AP48" i="5" s="1"/>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O47" i="8" l="1"/>
  <c r="F56" i="8"/>
  <c r="AO48" i="5"/>
  <c r="AV49" i="5"/>
  <c r="AY64" i="5" a="1"/>
  <c r="AY64" i="5" s="1"/>
  <c r="BP52" i="5" a="1"/>
  <c r="BP52" i="5" s="1"/>
  <c r="V51" i="2"/>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W49" i="8"/>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E60" i="9"/>
  <c r="AI60" i="9"/>
  <c r="AC122" i="9"/>
  <c r="N36" i="1"/>
  <c r="S53" i="2"/>
  <c r="N54" i="2"/>
  <c r="R54" i="2"/>
  <c r="Q53" i="2"/>
  <c r="O55" i="2"/>
  <c r="P55" i="2"/>
  <c r="M54" i="2"/>
  <c r="J55" i="10"/>
  <c r="F57" i="8" l="1"/>
  <c r="AO49" i="5"/>
  <c r="AV50" i="5"/>
  <c r="BP53" i="5" a="1"/>
  <c r="BP53" i="5" s="1"/>
  <c r="V52" i="2"/>
  <c r="AY65" i="5" a="1"/>
  <c r="AY65" i="5" s="1"/>
  <c r="A50" i="11"/>
  <c r="AD49" i="11" s="1"/>
  <c r="AI49" i="1" s="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W50" i="9" s="1"/>
  <c r="W50" i="8"/>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F61" i="9"/>
  <c r="B48" i="14"/>
  <c r="AE49" i="7"/>
  <c r="AF49" i="7"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AW51" i="5" s="1"/>
  <c r="CK48" i="8"/>
  <c r="DI52" i="5"/>
  <c r="AB52" i="1"/>
  <c r="AC51" i="1"/>
  <c r="DA51" i="5"/>
  <c r="DG51" i="5" s="1" a="1"/>
  <c r="DG51" i="5" s="1"/>
  <c r="AQ5" i="5"/>
  <c r="AE61" i="9"/>
  <c r="AI61" i="9"/>
  <c r="AC123" i="9"/>
  <c r="N37" i="1"/>
  <c r="S54" i="2"/>
  <c r="N55" i="2"/>
  <c r="R55" i="2"/>
  <c r="Q54" i="2"/>
  <c r="M55" i="2"/>
  <c r="J56" i="10"/>
  <c r="P56" i="2"/>
  <c r="O56" i="2"/>
  <c r="CQ48" i="8" l="1"/>
  <c r="CR48" i="8" s="1"/>
  <c r="O48" i="8"/>
  <c r="F58" i="8"/>
  <c r="AO50" i="5"/>
  <c r="AV51" i="5"/>
  <c r="AY66" i="5" a="1"/>
  <c r="AY66" i="5" s="1"/>
  <c r="BP54" i="5" a="1"/>
  <c r="BP54" i="5" s="1"/>
  <c r="V53" i="2"/>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CF51" i="8"/>
  <c r="CB56" i="8"/>
  <c r="BY49" i="8"/>
  <c r="BR51" i="8"/>
  <c r="BD51" i="8"/>
  <c r="BP51" i="8" s="1"/>
  <c r="BE51" i="8"/>
  <c r="BN51" i="8" s="1"/>
  <c r="AF62" i="9"/>
  <c r="B49" i="14"/>
  <c r="AR49" i="5"/>
  <c r="AQ49" i="5"/>
  <c r="CK49" i="8"/>
  <c r="CZ53" i="5"/>
  <c r="A51" i="11"/>
  <c r="B51" i="7"/>
  <c r="W51" i="8"/>
  <c r="E51" i="1"/>
  <c r="AJ51" i="5"/>
  <c r="AP51" i="5" s="1"/>
  <c r="AI51" i="5"/>
  <c r="AB51" i="8"/>
  <c r="BM51" i="8" s="1"/>
  <c r="BT51" i="5"/>
  <c r="A51" i="10"/>
  <c r="AA51" i="10" s="1"/>
  <c r="B51" i="9"/>
  <c r="W51" i="9" s="1"/>
  <c r="C52" i="5"/>
  <c r="F52" i="5" s="1"/>
  <c r="AW52" i="5" s="1"/>
  <c r="J52" i="2"/>
  <c r="AC52" i="1"/>
  <c r="DA52" i="5"/>
  <c r="DG52" i="5" s="1" a="1"/>
  <c r="DG52" i="5" s="1"/>
  <c r="AB53" i="1"/>
  <c r="DI53" i="5"/>
  <c r="AE62" i="9"/>
  <c r="AI62" i="9"/>
  <c r="AC124" i="9"/>
  <c r="N38" i="1"/>
  <c r="S55" i="2"/>
  <c r="N56" i="2"/>
  <c r="R56" i="2"/>
  <c r="Q55" i="2"/>
  <c r="P57" i="2"/>
  <c r="O57" i="2"/>
  <c r="J57" i="10"/>
  <c r="M56" i="2"/>
  <c r="CQ49" i="8" l="1"/>
  <c r="CR49" i="8" s="1"/>
  <c r="O49" i="8"/>
  <c r="CJ50" i="8"/>
  <c r="CN50" i="8" s="1"/>
  <c r="F59" i="8"/>
  <c r="AO51" i="5"/>
  <c r="AV52" i="5"/>
  <c r="BP55" i="5" a="1"/>
  <c r="BP55" i="5" s="1"/>
  <c r="V54" i="2"/>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F63" i="9"/>
  <c r="AI52" i="5"/>
  <c r="A52" i="11"/>
  <c r="AB52" i="8"/>
  <c r="BM52" i="8" s="1"/>
  <c r="BT52" i="5"/>
  <c r="A52" i="10"/>
  <c r="AA52" i="10" s="1"/>
  <c r="B52" i="7"/>
  <c r="W52" i="8"/>
  <c r="E52" i="1"/>
  <c r="AJ52" i="5"/>
  <c r="AP52" i="5" s="1"/>
  <c r="B52" i="9"/>
  <c r="W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E63" i="9"/>
  <c r="AI63" i="9"/>
  <c r="AC125" i="9"/>
  <c r="N39" i="1"/>
  <c r="S56" i="2"/>
  <c r="N57" i="2"/>
  <c r="R57" i="2"/>
  <c r="Q56" i="2"/>
  <c r="P58" i="2"/>
  <c r="M57" i="2"/>
  <c r="O58" i="2"/>
  <c r="J58" i="10"/>
  <c r="CL50" i="8" l="1"/>
  <c r="CY49" i="8"/>
  <c r="G49" i="1" s="1"/>
  <c r="M49" i="8" s="1"/>
  <c r="O51" i="8"/>
  <c r="CQ50" i="8"/>
  <c r="CR50" i="8" s="1"/>
  <c r="CY50" i="8" s="1"/>
  <c r="G50" i="1" s="1"/>
  <c r="M50" i="8" s="1"/>
  <c r="O50" i="8"/>
  <c r="F60" i="8"/>
  <c r="AO52" i="5"/>
  <c r="AV53" i="5"/>
  <c r="AY68" i="5" a="1"/>
  <c r="AY68" i="5" s="1"/>
  <c r="BP56" i="5" a="1"/>
  <c r="BP56" i="5" s="1"/>
  <c r="V55" i="2"/>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AW54" i="5" s="1"/>
  <c r="CZ55" i="5"/>
  <c r="CC52" i="8"/>
  <c r="CS52" i="8" s="1"/>
  <c r="BX52" i="8"/>
  <c r="CO52" i="8" s="1"/>
  <c r="CP52" i="8" s="1"/>
  <c r="BV52" i="8"/>
  <c r="BW52" i="8"/>
  <c r="CM52" i="8" s="1"/>
  <c r="BT52" i="8"/>
  <c r="BU52" i="8"/>
  <c r="AJ53" i="5"/>
  <c r="AP53" i="5" s="1"/>
  <c r="W53" i="8"/>
  <c r="AI53" i="5"/>
  <c r="A53" i="11"/>
  <c r="B53" i="9"/>
  <c r="W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E64" i="9"/>
  <c r="AI64" i="9"/>
  <c r="AC126" i="9"/>
  <c r="N40" i="1"/>
  <c r="S57" i="2"/>
  <c r="N58" i="2"/>
  <c r="R58" i="2"/>
  <c r="Q57" i="2"/>
  <c r="J59" i="10"/>
  <c r="P59" i="2"/>
  <c r="O59" i="2"/>
  <c r="M58" i="2"/>
  <c r="O52" i="8" l="1"/>
  <c r="F61" i="8"/>
  <c r="AO53" i="5"/>
  <c r="AV54" i="5"/>
  <c r="BP57" i="5" a="1"/>
  <c r="BP57" i="5" s="1"/>
  <c r="V56" i="2"/>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O53" i="8" l="1"/>
  <c r="F62" i="8"/>
  <c r="AO54" i="5"/>
  <c r="AV55" i="5"/>
  <c r="AY70" i="5" a="1"/>
  <c r="AY70" i="5" s="1"/>
  <c r="BP58" i="5" a="1"/>
  <c r="BP58" i="5" s="1"/>
  <c r="V57" i="2"/>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CF55" i="8"/>
  <c r="BE55" i="8"/>
  <c r="BN55" i="8" s="1"/>
  <c r="AI55" i="5"/>
  <c r="W55" i="8"/>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F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E66" i="9"/>
  <c r="AI66" i="9"/>
  <c r="AC128" i="9"/>
  <c r="N42" i="1"/>
  <c r="S59" i="2"/>
  <c r="N60" i="2"/>
  <c r="R60" i="2"/>
  <c r="Q59" i="2"/>
  <c r="O61" i="2"/>
  <c r="J61" i="10"/>
  <c r="P61" i="2"/>
  <c r="M60" i="2"/>
  <c r="O54" i="8" l="1"/>
  <c r="CJ55" i="8"/>
  <c r="CN55" i="8" s="1"/>
  <c r="F63" i="8"/>
  <c r="AO55" i="5"/>
  <c r="AV56" i="5"/>
  <c r="BP59" i="5" a="1"/>
  <c r="BP59" i="5" s="1"/>
  <c r="V58" i="2"/>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F67" i="9"/>
  <c r="B54" i="14"/>
  <c r="AR54" i="5"/>
  <c r="AQ54" i="5"/>
  <c r="A56" i="11"/>
  <c r="AB56" i="8"/>
  <c r="BM56" i="8" s="1"/>
  <c r="BT56" i="5"/>
  <c r="W56" i="8"/>
  <c r="AJ56" i="5"/>
  <c r="AP56" i="5" s="1"/>
  <c r="A56" i="10"/>
  <c r="AA56" i="10" s="1"/>
  <c r="B56" i="7"/>
  <c r="E56" i="1"/>
  <c r="AI56" i="5"/>
  <c r="B56" i="9"/>
  <c r="W56" i="9" s="1"/>
  <c r="CZ58" i="5"/>
  <c r="C57" i="5"/>
  <c r="F57" i="5" s="1"/>
  <c r="AW57" i="5" s="1"/>
  <c r="CK54" i="8"/>
  <c r="AB58" i="1"/>
  <c r="DI58" i="5"/>
  <c r="AC57" i="1"/>
  <c r="DA57" i="5"/>
  <c r="DG57" i="5" s="1" a="1"/>
  <c r="DG57" i="5" s="1"/>
  <c r="AE67" i="9"/>
  <c r="AI67" i="9"/>
  <c r="AC129" i="9"/>
  <c r="N43" i="1"/>
  <c r="S60" i="2"/>
  <c r="N61" i="2"/>
  <c r="R61" i="2"/>
  <c r="Q60" i="2"/>
  <c r="O62" i="2"/>
  <c r="J62" i="10"/>
  <c r="M61" i="2"/>
  <c r="P62" i="2"/>
  <c r="F64" i="8" l="1"/>
  <c r="AO56" i="5"/>
  <c r="AV57" i="5"/>
  <c r="AY72" i="5" a="1"/>
  <c r="AY72" i="5" s="1"/>
  <c r="BP60" i="5" a="1"/>
  <c r="BP60" i="5" s="1"/>
  <c r="V59" i="2"/>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I57" i="5"/>
  <c r="A57" i="11"/>
  <c r="AB57" i="8"/>
  <c r="BM57" i="8" s="1"/>
  <c r="BT57" i="5"/>
  <c r="A57" i="10"/>
  <c r="AA57" i="10" s="1"/>
  <c r="B57" i="7"/>
  <c r="W57" i="8"/>
  <c r="E57" i="1"/>
  <c r="AJ57" i="5"/>
  <c r="AP57" i="5" s="1"/>
  <c r="B57" i="9"/>
  <c r="W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E68" i="9"/>
  <c r="AI68" i="9"/>
  <c r="AC130" i="9"/>
  <c r="N44" i="1"/>
  <c r="S61" i="2"/>
  <c r="N62" i="2"/>
  <c r="R62" i="2"/>
  <c r="Q61" i="2"/>
  <c r="P63" i="2"/>
  <c r="J63" i="10"/>
  <c r="M62" i="2"/>
  <c r="O63" i="2"/>
  <c r="O56" i="8" l="1"/>
  <c r="F65" i="8"/>
  <c r="AO57" i="5"/>
  <c r="AV58" i="5"/>
  <c r="BP61" i="5" a="1"/>
  <c r="BP61" i="5" s="1"/>
  <c r="V60" i="2"/>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C59" i="5"/>
  <c r="F59" i="5" s="1"/>
  <c r="AW59" i="5" s="1"/>
  <c r="CZ60" i="5"/>
  <c r="AI58" i="5"/>
  <c r="A58" i="11"/>
  <c r="B58" i="9"/>
  <c r="W58" i="9" s="1"/>
  <c r="AB58" i="8"/>
  <c r="BM58" i="8" s="1"/>
  <c r="BT58" i="5"/>
  <c r="AJ58" i="5"/>
  <c r="AP58" i="5" s="1"/>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E69" i="9"/>
  <c r="AI69" i="9"/>
  <c r="AC131" i="9"/>
  <c r="N45" i="1"/>
  <c r="S62" i="2"/>
  <c r="N63" i="2"/>
  <c r="R63" i="2"/>
  <c r="Q62" i="2"/>
  <c r="O64" i="2"/>
  <c r="J64" i="10"/>
  <c r="P64" i="2"/>
  <c r="M63" i="2"/>
  <c r="F66" i="8" l="1"/>
  <c r="AO58" i="5"/>
  <c r="AV59" i="5"/>
  <c r="AY74" i="5" a="1"/>
  <c r="AY74" i="5" s="1"/>
  <c r="BP62" i="5" a="1"/>
  <c r="BP62" i="5" s="1"/>
  <c r="V61" i="2"/>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E59" i="1"/>
  <c r="AJ59" i="5"/>
  <c r="AP59" i="5" s="1"/>
  <c r="B59" i="9"/>
  <c r="W59" i="9" s="1"/>
  <c r="AI59" i="5"/>
  <c r="AC60" i="1"/>
  <c r="DA60" i="5"/>
  <c r="DG60" i="5" s="1" a="1"/>
  <c r="DG60" i="5" s="1"/>
  <c r="AB61" i="1"/>
  <c r="DI61" i="5"/>
  <c r="AE70" i="9"/>
  <c r="AI70" i="9"/>
  <c r="AC132" i="9"/>
  <c r="N46" i="1"/>
  <c r="S63" i="2"/>
  <c r="N64" i="2"/>
  <c r="R64" i="2"/>
  <c r="Q63" i="2"/>
  <c r="J65" i="10"/>
  <c r="P65" i="2"/>
  <c r="O65" i="2"/>
  <c r="M64" i="2"/>
  <c r="O58" i="8" l="1"/>
  <c r="CQ57" i="8"/>
  <c r="CR57" i="8" s="1"/>
  <c r="O57" i="8"/>
  <c r="F67" i="8"/>
  <c r="AO59" i="5"/>
  <c r="AV60" i="5"/>
  <c r="BP63" i="5" a="1"/>
  <c r="BP63" i="5" s="1"/>
  <c r="V62" i="2"/>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F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W60" i="9" s="1"/>
  <c r="AJ60" i="5"/>
  <c r="AP60" i="5" s="1"/>
  <c r="AB60" i="8"/>
  <c r="BM60" i="8" s="1"/>
  <c r="BT60" i="5"/>
  <c r="W60" i="8"/>
  <c r="C61" i="5"/>
  <c r="F61" i="5" s="1"/>
  <c r="AW61" i="5" s="1"/>
  <c r="CZ62" i="5"/>
  <c r="CK58" i="8"/>
  <c r="J61" i="2"/>
  <c r="BX59" i="8"/>
  <c r="CO59" i="8" s="1"/>
  <c r="CP59" i="8" s="1"/>
  <c r="BV59" i="8"/>
  <c r="BW59" i="8"/>
  <c r="CM59" i="8" s="1"/>
  <c r="BT59" i="8"/>
  <c r="BU59" i="8"/>
  <c r="CC59" i="8"/>
  <c r="CS59" i="8" s="1"/>
  <c r="DI62" i="5"/>
  <c r="AB62" i="1"/>
  <c r="AC61" i="1"/>
  <c r="DA61" i="5"/>
  <c r="DG61" i="5" s="1" a="1"/>
  <c r="DG61" i="5" s="1"/>
  <c r="AE71" i="9"/>
  <c r="AI71" i="9"/>
  <c r="AC133" i="9"/>
  <c r="N47" i="1"/>
  <c r="S64" i="2"/>
  <c r="N65" i="2"/>
  <c r="R65" i="2"/>
  <c r="Q64" i="2"/>
  <c r="J66" i="10"/>
  <c r="O66" i="2"/>
  <c r="P66" i="2"/>
  <c r="M65" i="2"/>
  <c r="CY57" i="8" l="1"/>
  <c r="G57" i="1" s="1"/>
  <c r="M57" i="8" s="1"/>
  <c r="O59" i="8"/>
  <c r="F68" i="8"/>
  <c r="AO60" i="5"/>
  <c r="AV61" i="5"/>
  <c r="AY76" i="5" a="1"/>
  <c r="AY76" i="5" s="1"/>
  <c r="BP64" i="5" a="1"/>
  <c r="BP64" i="5" s="1"/>
  <c r="V63" i="2"/>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BT61" i="5"/>
  <c r="E61" i="1"/>
  <c r="AB61" i="8"/>
  <c r="BM61" i="8" s="1"/>
  <c r="B61" i="7"/>
  <c r="A61" i="10"/>
  <c r="AA61" i="10" s="1"/>
  <c r="AJ61" i="5"/>
  <c r="AP61" i="5" s="1"/>
  <c r="W61" i="8"/>
  <c r="AI61" i="5"/>
  <c r="B61" i="9"/>
  <c r="W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E72" i="9"/>
  <c r="AI72" i="9"/>
  <c r="AC134" i="9"/>
  <c r="N48" i="1"/>
  <c r="S65" i="2"/>
  <c r="N66" i="2"/>
  <c r="R66" i="2"/>
  <c r="Q65" i="2"/>
  <c r="O67" i="2"/>
  <c r="J67" i="10"/>
  <c r="M66" i="2"/>
  <c r="P67" i="2"/>
  <c r="O60" i="8" l="1"/>
  <c r="F69" i="8"/>
  <c r="AO61" i="5"/>
  <c r="AV62" i="5"/>
  <c r="BP65" i="5" a="1"/>
  <c r="BP65" i="5" s="1"/>
  <c r="V64" i="2"/>
  <c r="AY77" i="5" a="1"/>
  <c r="AY77" i="5" s="1"/>
  <c r="AG60" i="7"/>
  <c r="AI60" i="7" s="1"/>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W62" i="9" s="1"/>
  <c r="AI62" i="5"/>
  <c r="A62" i="11"/>
  <c r="AB62" i="8"/>
  <c r="BM62" i="8" s="1"/>
  <c r="BT62" i="5"/>
  <c r="A62" i="10"/>
  <c r="AA62" i="10" s="1"/>
  <c r="B62" i="7"/>
  <c r="W62" i="8"/>
  <c r="E62" i="1"/>
  <c r="AJ62" i="5"/>
  <c r="AP62" i="5" s="1"/>
  <c r="AQ60" i="5"/>
  <c r="AB64" i="1"/>
  <c r="DI64" i="5"/>
  <c r="AC63" i="1"/>
  <c r="DA63" i="5"/>
  <c r="DG63" i="5" s="1" a="1"/>
  <c r="DG63" i="5" s="1"/>
  <c r="AE73" i="9"/>
  <c r="AI73" i="9"/>
  <c r="AC135" i="9"/>
  <c r="N49" i="1"/>
  <c r="S66" i="2"/>
  <c r="N67" i="2"/>
  <c r="R67" i="2"/>
  <c r="Q66" i="2"/>
  <c r="P68" i="2"/>
  <c r="O68" i="2"/>
  <c r="J68" i="10"/>
  <c r="M67" i="2"/>
  <c r="F70" i="8" l="1"/>
  <c r="AO62" i="5"/>
  <c r="AV63" i="5"/>
  <c r="AY78" i="5" a="1"/>
  <c r="AY78" i="5" s="1"/>
  <c r="BP66" i="5" a="1"/>
  <c r="BP66" i="5" s="1"/>
  <c r="V65" i="2"/>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J63" i="5"/>
  <c r="AP63" i="5" s="1"/>
  <c r="W63" i="8"/>
  <c r="E63" i="1"/>
  <c r="A63" i="10"/>
  <c r="AA63" i="10" s="1"/>
  <c r="B63" i="7"/>
  <c r="AI63" i="5"/>
  <c r="B63" i="9"/>
  <c r="W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E74" i="9"/>
  <c r="AI74" i="9"/>
  <c r="AC136" i="9"/>
  <c r="N50" i="1"/>
  <c r="S67" i="2"/>
  <c r="N68" i="2"/>
  <c r="R68" i="2"/>
  <c r="Q67" i="2"/>
  <c r="J69" i="10"/>
  <c r="M68" i="2"/>
  <c r="O69" i="2"/>
  <c r="P69" i="2"/>
  <c r="O62" i="8" l="1"/>
  <c r="CQ61" i="8"/>
  <c r="CR61" i="8" s="1"/>
  <c r="O61" i="8"/>
  <c r="F71" i="8"/>
  <c r="AO63" i="5"/>
  <c r="AV64" i="5"/>
  <c r="BP67" i="5" a="1"/>
  <c r="BP67" i="5" s="1"/>
  <c r="V66" i="2"/>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W64" i="9" s="1"/>
  <c r="B64" i="7"/>
  <c r="A64" i="11"/>
  <c r="A64" i="10"/>
  <c r="AA64" i="10" s="1"/>
  <c r="AB64" i="8"/>
  <c r="BM64" i="8" s="1"/>
  <c r="BT64" i="5"/>
  <c r="AJ64" i="5"/>
  <c r="AP64" i="5" s="1"/>
  <c r="W64" i="8"/>
  <c r="E64" i="1"/>
  <c r="AB66" i="1"/>
  <c r="DI66" i="5"/>
  <c r="C66" i="5"/>
  <c r="AC65" i="1"/>
  <c r="DA65" i="5"/>
  <c r="DG65" i="5" s="1" a="1"/>
  <c r="DG65" i="5" s="1"/>
  <c r="AE75" i="9"/>
  <c r="AI75" i="9"/>
  <c r="N51" i="1"/>
  <c r="S68" i="2"/>
  <c r="N69" i="2"/>
  <c r="R69" i="2"/>
  <c r="Q68" i="2"/>
  <c r="O70" i="2"/>
  <c r="M69" i="2"/>
  <c r="J70" i="10"/>
  <c r="P70" i="2"/>
  <c r="CY61" i="8" l="1"/>
  <c r="G61" i="1" s="1"/>
  <c r="M61" i="8" s="1"/>
  <c r="O63" i="8"/>
  <c r="F72" i="8"/>
  <c r="AO64" i="5"/>
  <c r="AV65" i="5"/>
  <c r="AY80" i="5" a="1"/>
  <c r="AY80" i="5" s="1"/>
  <c r="BP68" i="5" a="1"/>
  <c r="BP68" i="5" s="1"/>
  <c r="V67" i="2"/>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W66" i="5" s="1"/>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E76" i="9"/>
  <c r="AI76" i="9"/>
  <c r="N52" i="1"/>
  <c r="S69" i="2"/>
  <c r="N70" i="2"/>
  <c r="R70" i="2"/>
  <c r="Q69" i="2"/>
  <c r="J71" i="10"/>
  <c r="O71" i="2"/>
  <c r="P71" i="2"/>
  <c r="M70" i="2"/>
  <c r="F73" i="8" l="1"/>
  <c r="BY64" i="8"/>
  <c r="O64" i="8" s="1"/>
  <c r="AV66" i="5"/>
  <c r="AO65" i="5"/>
  <c r="BP69" i="5" a="1"/>
  <c r="BP69" i="5" s="1"/>
  <c r="V68" i="2"/>
  <c r="AY81" i="5" a="1"/>
  <c r="AY81" i="5" s="1"/>
  <c r="AG64" i="7"/>
  <c r="AI64" i="7" s="1"/>
  <c r="O74" i="1"/>
  <c r="BL81" i="5" a="1"/>
  <c r="BL81" i="5"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W66" i="9" s="1"/>
  <c r="CC65" i="8"/>
  <c r="CS65" i="8" s="1"/>
  <c r="BE66" i="8"/>
  <c r="BN66" i="8" s="1"/>
  <c r="DA66" i="8"/>
  <c r="DB66" i="8" s="1"/>
  <c r="W66" i="8"/>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AR64" i="5"/>
  <c r="AQ64" i="5"/>
  <c r="CK64" i="8"/>
  <c r="J67" i="2"/>
  <c r="CZ68" i="5"/>
  <c r="B64" i="14"/>
  <c r="C67" i="5"/>
  <c r="F67" i="5" s="1"/>
  <c r="AW67" i="5" s="1"/>
  <c r="AB68" i="1"/>
  <c r="DI68" i="5"/>
  <c r="AC67" i="1"/>
  <c r="DA67" i="5"/>
  <c r="DG67" i="5" s="1" a="1"/>
  <c r="DG67" i="5" s="1"/>
  <c r="AE77" i="9"/>
  <c r="AI77" i="9"/>
  <c r="N53" i="1"/>
  <c r="S70" i="2"/>
  <c r="N71" i="2"/>
  <c r="R71" i="2"/>
  <c r="Q70" i="2"/>
  <c r="O72" i="2"/>
  <c r="M71" i="2"/>
  <c r="J72" i="10"/>
  <c r="P72" i="2"/>
  <c r="CQ64" i="8" l="1"/>
  <c r="CR64" i="8" s="1"/>
  <c r="O65" i="8"/>
  <c r="CJ65" i="8"/>
  <c r="CN65" i="8" s="1"/>
  <c r="F74" i="8"/>
  <c r="AO66" i="5"/>
  <c r="AV67" i="5"/>
  <c r="AY82" i="5" a="1"/>
  <c r="AY82" i="5" s="1"/>
  <c r="BP70" i="5" a="1"/>
  <c r="BP70" i="5" s="1"/>
  <c r="V69" i="2"/>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CY64" i="8" s="1"/>
  <c r="G64" i="1" s="1"/>
  <c r="M64" i="8" s="1"/>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AW68" i="5" s="1"/>
  <c r="CZ69" i="5"/>
  <c r="AI67" i="5"/>
  <c r="B67" i="9"/>
  <c r="W67" i="9" s="1"/>
  <c r="A67" i="11"/>
  <c r="AB67" i="8"/>
  <c r="BM67" i="8" s="1"/>
  <c r="BT67" i="5"/>
  <c r="B67" i="7"/>
  <c r="W67" i="8"/>
  <c r="E67" i="1"/>
  <c r="A67" i="10"/>
  <c r="AA67" i="10" s="1"/>
  <c r="AJ67" i="5"/>
  <c r="AP67" i="5" s="1"/>
  <c r="AC68" i="1"/>
  <c r="DA68" i="5"/>
  <c r="DG68" i="5" s="1" a="1"/>
  <c r="DG68" i="5" s="1"/>
  <c r="AB69" i="1"/>
  <c r="DI69" i="5"/>
  <c r="AE78" i="9"/>
  <c r="AI78" i="9"/>
  <c r="N54" i="1"/>
  <c r="S71" i="2"/>
  <c r="N72" i="2"/>
  <c r="R72" i="2"/>
  <c r="Q71" i="2"/>
  <c r="M72" i="2"/>
  <c r="P73" i="2"/>
  <c r="J73" i="10"/>
  <c r="O73" i="2"/>
  <c r="CL65" i="8" l="1"/>
  <c r="F75" i="8"/>
  <c r="CJ66" i="8"/>
  <c r="CN66" i="8" s="1"/>
  <c r="AO67" i="5"/>
  <c r="AV68" i="5"/>
  <c r="BP71" i="5" a="1"/>
  <c r="BP71" i="5" s="1"/>
  <c r="V70" i="2"/>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AI68" i="5"/>
  <c r="A68" i="11"/>
  <c r="BT68" i="5"/>
  <c r="A68" i="10"/>
  <c r="AA68" i="10" s="1"/>
  <c r="B68" i="7"/>
  <c r="E68" i="1"/>
  <c r="AJ68" i="5"/>
  <c r="AP68" i="5" s="1"/>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CL66" i="8" l="1"/>
  <c r="CQ66" i="8"/>
  <c r="CR66" i="8" s="1"/>
  <c r="CY66" i="8" s="1"/>
  <c r="G66" i="1" s="1"/>
  <c r="M66" i="8" s="1"/>
  <c r="O66" i="8"/>
  <c r="AO68" i="5"/>
  <c r="AV69" i="5"/>
  <c r="AY84" i="5" a="1"/>
  <c r="AY84" i="5" s="1"/>
  <c r="BP72" i="5" a="1"/>
  <c r="BP72" i="5" s="1"/>
  <c r="V71" i="2"/>
  <c r="AG67" i="7"/>
  <c r="AI67" i="7" s="1"/>
  <c r="O77" i="1"/>
  <c r="BL84" i="5" a="1"/>
  <c r="BL84" i="5" s="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W69" i="8"/>
  <c r="BT69" i="5"/>
  <c r="AJ69" i="5"/>
  <c r="AP69" i="5" s="1"/>
  <c r="AB69" i="8"/>
  <c r="BM69" i="8" s="1"/>
  <c r="A69" i="11"/>
  <c r="AA68" i="11" s="1"/>
  <c r="AK68" i="1" s="1"/>
  <c r="AR67" i="5"/>
  <c r="B69" i="9"/>
  <c r="W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E80" i="9"/>
  <c r="AI80" i="9"/>
  <c r="N56" i="1"/>
  <c r="S73" i="2"/>
  <c r="N74" i="2"/>
  <c r="R74" i="2"/>
  <c r="Q73" i="2"/>
  <c r="J75" i="10"/>
  <c r="O75" i="2"/>
  <c r="M74" i="2"/>
  <c r="P75" i="2"/>
  <c r="O68" i="8" l="1"/>
  <c r="CQ67" i="8"/>
  <c r="CR67" i="8" s="1"/>
  <c r="O67" i="8"/>
  <c r="F77" i="8"/>
  <c r="AO69" i="5"/>
  <c r="AV70" i="5"/>
  <c r="BP73" i="5" a="1"/>
  <c r="BP73" i="5" s="1"/>
  <c r="V72" i="2"/>
  <c r="AY85" i="5" a="1"/>
  <c r="AY85" i="5" s="1"/>
  <c r="AG68" i="7"/>
  <c r="AI68" i="7" s="1"/>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W70" i="8"/>
  <c r="B70" i="9"/>
  <c r="W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CY67" i="8" l="1"/>
  <c r="G67" i="1" s="1"/>
  <c r="M67" i="8" s="1"/>
  <c r="O69" i="8"/>
  <c r="F78" i="8"/>
  <c r="AO70" i="5"/>
  <c r="AV71" i="5"/>
  <c r="AY86" i="5" a="1"/>
  <c r="AY86" i="5" s="1"/>
  <c r="BP74" i="5" a="1"/>
  <c r="BP74" i="5" s="1"/>
  <c r="V73" i="2"/>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AQ69" i="5"/>
  <c r="AR69" i="5"/>
  <c r="CZ73" i="5"/>
  <c r="A71" i="11"/>
  <c r="W71" i="8"/>
  <c r="B71" i="9"/>
  <c r="W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O70" i="8" l="1"/>
  <c r="CJ70" i="8"/>
  <c r="CN70" i="8" s="1"/>
  <c r="F79" i="8"/>
  <c r="AO71" i="5"/>
  <c r="AV72" i="5"/>
  <c r="BP75" i="5" a="1"/>
  <c r="BP75" i="5" s="1"/>
  <c r="V74" i="2"/>
  <c r="AY87" i="5" a="1"/>
  <c r="AY87" i="5" s="1"/>
  <c r="DA72" i="8"/>
  <c r="DB72" i="8" s="1"/>
  <c r="O80" i="1"/>
  <c r="BL87" i="5" a="1"/>
  <c r="BL87" i="5" s="1"/>
  <c r="BS71" i="8"/>
  <c r="BY71" i="8" s="1"/>
  <c r="BO71" i="8"/>
  <c r="BK71" i="8"/>
  <c r="BL71" i="8"/>
  <c r="BI71" i="8"/>
  <c r="BJ71" i="8"/>
  <c r="BG71" i="8"/>
  <c r="BH71" i="8"/>
  <c r="BF71" i="8"/>
  <c r="AC71" i="10"/>
  <c r="X71" i="10" s="1"/>
  <c r="AM71" i="5"/>
  <c r="AN71" i="5"/>
  <c r="CK70" i="8"/>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BE72" i="8"/>
  <c r="BN72" i="8" s="1"/>
  <c r="BR72" i="8"/>
  <c r="BV72" i="8" s="1"/>
  <c r="A72" i="11"/>
  <c r="AA71" i="11" s="1"/>
  <c r="AK71" i="1" s="1"/>
  <c r="BD72" i="8"/>
  <c r="BP72" i="8" s="1"/>
  <c r="B72" i="7"/>
  <c r="AE72" i="7" s="1"/>
  <c r="AF72" i="7" s="1"/>
  <c r="B72" i="9"/>
  <c r="W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CL70" i="8" l="1"/>
  <c r="CD72" i="8"/>
  <c r="CT72" i="8" s="1"/>
  <c r="O71" i="8"/>
  <c r="F80" i="8"/>
  <c r="AO72" i="5"/>
  <c r="AV73" i="5"/>
  <c r="AY88" i="5" a="1"/>
  <c r="AY88" i="5" s="1"/>
  <c r="BP76" i="5" a="1"/>
  <c r="BP76" i="5" s="1"/>
  <c r="V75" i="2"/>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W73" i="9" s="1"/>
  <c r="AJ73" i="5"/>
  <c r="AP73" i="5" s="1"/>
  <c r="A73" i="10"/>
  <c r="AA73" i="10" s="1"/>
  <c r="AB73" i="8"/>
  <c r="BM73" i="8" s="1"/>
  <c r="A73" i="11"/>
  <c r="Z72" i="11" s="1"/>
  <c r="E73" i="1"/>
  <c r="BT73" i="5"/>
  <c r="BE73" i="8"/>
  <c r="BN73" i="8" s="1"/>
  <c r="W73" i="8"/>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CU72" i="8" l="1"/>
  <c r="O72" i="8"/>
  <c r="CJ72" i="8"/>
  <c r="CN72" i="8" s="1"/>
  <c r="F81" i="8"/>
  <c r="AO73" i="5"/>
  <c r="AV74" i="5"/>
  <c r="BP77" i="5" a="1"/>
  <c r="BP77" i="5" s="1"/>
  <c r="V76" i="2"/>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J75" i="2"/>
  <c r="CZ76" i="5"/>
  <c r="B74" i="9"/>
  <c r="W74" i="9" s="1"/>
  <c r="BT74" i="5"/>
  <c r="W74" i="8"/>
  <c r="E74" i="1"/>
  <c r="AB74" i="8"/>
  <c r="BM74" i="8" s="1"/>
  <c r="AJ74" i="5"/>
  <c r="AP74" i="5" s="1"/>
  <c r="AI74" i="5"/>
  <c r="A74" i="10"/>
  <c r="AA74" i="10" s="1"/>
  <c r="B74" i="7"/>
  <c r="A74" i="11"/>
  <c r="AC75" i="1"/>
  <c r="DA75" i="5"/>
  <c r="DG75" i="5" s="1" a="1"/>
  <c r="DG75" i="5" s="1"/>
  <c r="AB76" i="1"/>
  <c r="DI76" i="5"/>
  <c r="E50" i="4"/>
  <c r="AH43" i="5"/>
  <c r="BU43" i="5"/>
  <c r="AE85" i="9"/>
  <c r="AI85" i="9"/>
  <c r="B43" i="2"/>
  <c r="B43" i="1"/>
  <c r="BG43" i="1" s="1"/>
  <c r="B53" i="14"/>
  <c r="N61" i="1"/>
  <c r="S78" i="2"/>
  <c r="N79" i="2"/>
  <c r="R79" i="2"/>
  <c r="Q78" i="2"/>
  <c r="M79" i="2"/>
  <c r="J80" i="10"/>
  <c r="P80" i="2"/>
  <c r="O80" i="2"/>
  <c r="CL72" i="8" l="1"/>
  <c r="O73" i="8"/>
  <c r="F82" i="8"/>
  <c r="CJ73" i="8"/>
  <c r="CN73" i="8" s="1"/>
  <c r="AO74" i="5"/>
  <c r="AV75" i="5"/>
  <c r="AY90" i="5" a="1"/>
  <c r="AY90" i="5" s="1"/>
  <c r="BP78" i="5" a="1"/>
  <c r="BP78" i="5" s="1"/>
  <c r="V77" i="2"/>
  <c r="O83" i="1"/>
  <c r="CY72" i="8"/>
  <c r="G72" i="1" s="1"/>
  <c r="M72" i="8" s="1"/>
  <c r="BL90" i="5" a="1"/>
  <c r="BL90" i="5" s="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W75" i="9" s="1"/>
  <c r="BT75" i="5"/>
  <c r="E75" i="1"/>
  <c r="A75" i="11"/>
  <c r="N75" i="11" s="1"/>
  <c r="BR75" i="8"/>
  <c r="BT75" i="8" s="1"/>
  <c r="W75" i="8"/>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CL73" i="8" l="1"/>
  <c r="O74" i="8"/>
  <c r="CJ75" i="8"/>
  <c r="CN75" i="8" s="1"/>
  <c r="F83" i="8"/>
  <c r="AO75" i="5"/>
  <c r="AV76" i="5"/>
  <c r="BP79" i="5" a="1"/>
  <c r="BP79" i="5" s="1"/>
  <c r="V78" i="2"/>
  <c r="AY91" i="5" a="1"/>
  <c r="AY91" i="5" s="1"/>
  <c r="AG74" i="7"/>
  <c r="AI74" i="7" s="1"/>
  <c r="AG75" i="7"/>
  <c r="AI75" i="7" s="1"/>
  <c r="O84" i="1"/>
  <c r="BL91" i="5" a="1"/>
  <c r="BL91" i="5" s="1"/>
  <c r="BZ74" i="8"/>
  <c r="CQ74" i="8" s="1"/>
  <c r="CR74" i="8" s="1"/>
  <c r="CY73" i="8"/>
  <c r="G73" i="1" s="1"/>
  <c r="M73"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AJ76" i="5"/>
  <c r="AP76" i="5" s="1"/>
  <c r="AB76" i="8"/>
  <c r="BM76" i="8" s="1"/>
  <c r="BT76" i="5"/>
  <c r="E47" i="4" s="1"/>
  <c r="F67" i="4" s="1"/>
  <c r="D78" i="4" s="1"/>
  <c r="A76" i="10"/>
  <c r="AA76" i="10" s="1"/>
  <c r="B76" i="7"/>
  <c r="AI76" i="5"/>
  <c r="A76" i="11"/>
  <c r="W76" i="8"/>
  <c r="E76" i="1"/>
  <c r="B76" i="9"/>
  <c r="W76" i="9" s="1"/>
  <c r="J77" i="2"/>
  <c r="B74" i="14"/>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75" i="8" l="1"/>
  <c r="F84" i="8"/>
  <c r="AO76" i="5"/>
  <c r="AV77" i="5"/>
  <c r="AY92" i="5" a="1"/>
  <c r="AY92" i="5" s="1"/>
  <c r="BP80" i="5" a="1"/>
  <c r="BP80" i="5" s="1"/>
  <c r="V79" i="2"/>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DA77" i="8"/>
  <c r="DB77" i="8" s="1"/>
  <c r="B77" i="7"/>
  <c r="Q77" i="7" s="1"/>
  <c r="BD77" i="8"/>
  <c r="BP77" i="8" s="1"/>
  <c r="A77" i="11"/>
  <c r="AB76" i="11" s="1"/>
  <c r="P76" i="8" s="1"/>
  <c r="E77" i="1"/>
  <c r="CF77" i="8"/>
  <c r="W77" i="8"/>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O76" i="8" l="1"/>
  <c r="F85" i="8"/>
  <c r="AO77" i="5"/>
  <c r="AV78" i="5"/>
  <c r="BP81" i="5" a="1"/>
  <c r="BP81" i="5" s="1"/>
  <c r="V80" i="2"/>
  <c r="AY93" i="5" a="1"/>
  <c r="AY93" i="5" s="1"/>
  <c r="AG76" i="7"/>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W78" i="9" s="1"/>
  <c r="A78" i="11"/>
  <c r="AC77" i="11" s="1"/>
  <c r="T77" i="8" s="1"/>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AR76" i="5"/>
  <c r="CZ80" i="5"/>
  <c r="B76" i="14"/>
  <c r="AI76" i="7"/>
  <c r="C79" i="5"/>
  <c r="F79" i="5" s="1"/>
  <c r="AW79" i="5" s="1"/>
  <c r="AB80" i="1"/>
  <c r="DI80" i="5"/>
  <c r="AC79" i="1"/>
  <c r="DA79" i="5"/>
  <c r="DG79" i="5" s="1" a="1"/>
  <c r="DG79" i="5" s="1"/>
  <c r="AH35" i="5"/>
  <c r="BU35" i="5"/>
  <c r="AE89" i="9"/>
  <c r="AI89" i="9"/>
  <c r="B35" i="2"/>
  <c r="B35" i="1"/>
  <c r="BG35" i="1" s="1"/>
  <c r="L56" i="11"/>
  <c r="AS56" i="8"/>
  <c r="B75" i="14"/>
  <c r="N65" i="1"/>
  <c r="S82" i="2"/>
  <c r="N83" i="2"/>
  <c r="R83" i="2"/>
  <c r="Q82" i="2"/>
  <c r="P84" i="2"/>
  <c r="J84" i="10"/>
  <c r="O84" i="2"/>
  <c r="M83" i="2"/>
  <c r="CJ77" i="8" l="1"/>
  <c r="CN77" i="8" s="1"/>
  <c r="F86" i="8"/>
  <c r="AO78" i="5"/>
  <c r="AV79" i="5"/>
  <c r="AY94" i="5" a="1"/>
  <c r="AY94" i="5" s="1"/>
  <c r="BP82" i="5" a="1"/>
  <c r="BP82" i="5" s="1"/>
  <c r="V81" i="2"/>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80" i="5" s="1"/>
  <c r="AJ79" i="5"/>
  <c r="AP79" i="5" s="1"/>
  <c r="AB79" i="8"/>
  <c r="BM79" i="8" s="1"/>
  <c r="AI79" i="5"/>
  <c r="A79" i="10"/>
  <c r="AA79" i="10" s="1"/>
  <c r="BT79" i="5"/>
  <c r="W79" i="8"/>
  <c r="B79" i="7"/>
  <c r="A79" i="11"/>
  <c r="E79" i="1"/>
  <c r="B79" i="9"/>
  <c r="W79" i="9" s="1"/>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CL77" i="8" l="1"/>
  <c r="CQ77" i="8"/>
  <c r="CR77" i="8" s="1"/>
  <c r="CY77" i="8" s="1"/>
  <c r="G77" i="1" s="1"/>
  <c r="M77" i="8" s="1"/>
  <c r="O77" i="8"/>
  <c r="CJ78" i="8"/>
  <c r="CN78" i="8" s="1"/>
  <c r="F87" i="8"/>
  <c r="AO79" i="5"/>
  <c r="AV80" i="5"/>
  <c r="BP83" i="5" a="1"/>
  <c r="BP83" i="5" s="1"/>
  <c r="V82" i="2"/>
  <c r="AY95" i="5" a="1"/>
  <c r="AY95" i="5" s="1"/>
  <c r="O88" i="1"/>
  <c r="BL95" i="5" a="1"/>
  <c r="BL95" i="5" s="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W80" i="8"/>
  <c r="AJ80" i="5"/>
  <c r="AP80" i="5" s="1"/>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E91" i="9"/>
  <c r="AI91" i="9"/>
  <c r="N67" i="1"/>
  <c r="S84" i="2"/>
  <c r="N85" i="2"/>
  <c r="R85" i="2"/>
  <c r="Q84" i="2"/>
  <c r="P86" i="2"/>
  <c r="O86" i="2"/>
  <c r="J86" i="10"/>
  <c r="M85" i="2"/>
  <c r="CL78" i="8" l="1"/>
  <c r="O79" i="8"/>
  <c r="CQ78" i="8"/>
  <c r="CR78" i="8" s="1"/>
  <c r="CY78" i="8" s="1"/>
  <c r="G78" i="1" s="1"/>
  <c r="M78" i="8" s="1"/>
  <c r="O78" i="8"/>
  <c r="F88" i="8"/>
  <c r="AO80" i="5"/>
  <c r="AV81" i="5"/>
  <c r="AY96" i="5" a="1"/>
  <c r="AY96" i="5" s="1"/>
  <c r="BP84" i="5" a="1"/>
  <c r="BP84" i="5" s="1"/>
  <c r="V83" i="2"/>
  <c r="AG79" i="7"/>
  <c r="AI79" i="7" s="1"/>
  <c r="O89" i="1"/>
  <c r="BL96" i="5" a="1"/>
  <c r="BL96" i="5" s="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B81" i="7"/>
  <c r="E81" i="1"/>
  <c r="B81" i="9"/>
  <c r="W81" i="9" s="1"/>
  <c r="AI81" i="5"/>
  <c r="AB81" i="8"/>
  <c r="BM81" i="8" s="1"/>
  <c r="J82" i="2"/>
  <c r="CK79" i="8"/>
  <c r="AC82" i="1"/>
  <c r="DA82" i="5"/>
  <c r="DG82" i="5" s="1" a="1"/>
  <c r="DG82" i="5" s="1"/>
  <c r="AB83" i="1"/>
  <c r="DI83" i="5"/>
  <c r="AE92" i="9"/>
  <c r="AI92" i="9"/>
  <c r="N68" i="1"/>
  <c r="S85" i="2"/>
  <c r="N86" i="2"/>
  <c r="R86" i="2"/>
  <c r="Q85" i="2"/>
  <c r="J87" i="10"/>
  <c r="P87" i="2"/>
  <c r="M86" i="2"/>
  <c r="O87" i="2"/>
  <c r="O80" i="8" l="1"/>
  <c r="F89" i="8"/>
  <c r="AO81" i="5"/>
  <c r="AV82" i="5"/>
  <c r="BP85" i="5" a="1"/>
  <c r="BP85" i="5" s="1"/>
  <c r="V84" i="2"/>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W82" i="9" s="1"/>
  <c r="A82" i="11"/>
  <c r="W82" i="8"/>
  <c r="AB80" i="11"/>
  <c r="P80" i="8" s="1"/>
  <c r="Y80" i="11"/>
  <c r="AH80" i="1" s="1"/>
  <c r="AD80" i="11"/>
  <c r="AI80" i="1" s="1"/>
  <c r="N81" i="11"/>
  <c r="Z80" i="11"/>
  <c r="AA80" i="11"/>
  <c r="AK80" i="1" s="1"/>
  <c r="AC80" i="11"/>
  <c r="T80" i="8" s="1"/>
  <c r="CD81" i="8"/>
  <c r="CT81" i="8" s="1"/>
  <c r="AB84" i="1"/>
  <c r="DI84" i="5"/>
  <c r="J84" i="2"/>
  <c r="AC83" i="1"/>
  <c r="DA83" i="5"/>
  <c r="DG83" i="5" s="1" a="1"/>
  <c r="DG83" i="5" s="1"/>
  <c r="AE93" i="9"/>
  <c r="AI93" i="9"/>
  <c r="N69" i="1"/>
  <c r="S86" i="2"/>
  <c r="N87" i="2"/>
  <c r="R87" i="2"/>
  <c r="Q86" i="2"/>
  <c r="M87" i="2"/>
  <c r="J88" i="10"/>
  <c r="P88" i="2"/>
  <c r="O88" i="2"/>
  <c r="O81" i="8" l="1"/>
  <c r="F90" i="8"/>
  <c r="AO82" i="5"/>
  <c r="AV83" i="5"/>
  <c r="AY98" i="5" a="1"/>
  <c r="AY98" i="5" s="1"/>
  <c r="BP86" i="5" a="1"/>
  <c r="BP86" i="5" s="1"/>
  <c r="V85" i="2"/>
  <c r="AG81" i="7"/>
  <c r="AI81" i="7" s="1"/>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P83" i="5" s="1"/>
  <c r="AB83" i="8"/>
  <c r="BM83" i="8" s="1"/>
  <c r="E83" i="1"/>
  <c r="B83" i="7"/>
  <c r="AI83" i="5"/>
  <c r="A83" i="10"/>
  <c r="AA83" i="10" s="1"/>
  <c r="B83" i="9"/>
  <c r="W83" i="9" s="1"/>
  <c r="BT83" i="5"/>
  <c r="W83" i="8"/>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F91" i="8" l="1"/>
  <c r="AO83" i="5"/>
  <c r="AV84" i="5"/>
  <c r="BP87" i="5" a="1"/>
  <c r="BP87" i="5" s="1"/>
  <c r="V86" i="2"/>
  <c r="AY99" i="5" a="1"/>
  <c r="AY99" i="5" s="1"/>
  <c r="AG82" i="7"/>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F83" i="7" s="1"/>
  <c r="AQ82" i="5"/>
  <c r="AR82" i="5"/>
  <c r="B82" i="14"/>
  <c r="AI82" i="7"/>
  <c r="J85" i="2"/>
  <c r="B84" i="9"/>
  <c r="W84" i="9" s="1"/>
  <c r="AI84" i="5"/>
  <c r="A84" i="11"/>
  <c r="AB84" i="8"/>
  <c r="BM84" i="8" s="1"/>
  <c r="BT84" i="5"/>
  <c r="A84" i="10"/>
  <c r="AA84" i="10" s="1"/>
  <c r="B84" i="7"/>
  <c r="W84" i="8"/>
  <c r="E84" i="1"/>
  <c r="AJ84" i="5"/>
  <c r="AP84" i="5" s="1"/>
  <c r="CZ86" i="5"/>
  <c r="AB86" i="1"/>
  <c r="DI86" i="5"/>
  <c r="J86" i="2"/>
  <c r="AC85" i="1"/>
  <c r="DA85" i="5"/>
  <c r="DG85" i="5" s="1" a="1"/>
  <c r="DG85" i="5" s="1"/>
  <c r="AE95" i="9"/>
  <c r="AI95" i="9"/>
  <c r="N71" i="1"/>
  <c r="S88" i="2"/>
  <c r="N89" i="2"/>
  <c r="R89" i="2"/>
  <c r="Q88" i="2"/>
  <c r="O90" i="2"/>
  <c r="J90" i="10"/>
  <c r="P90" i="2"/>
  <c r="U1269" i="14"/>
  <c r="U1270" i="14" s="1"/>
  <c r="M89" i="2"/>
  <c r="CQ82" i="8" l="1"/>
  <c r="CR82" i="8" s="1"/>
  <c r="O82" i="8"/>
  <c r="F92" i="8"/>
  <c r="AO84" i="5"/>
  <c r="AV85" i="5"/>
  <c r="AY100" i="5" a="1"/>
  <c r="AY100" i="5" s="1"/>
  <c r="BP88" i="5" a="1"/>
  <c r="BP88" i="5" s="1"/>
  <c r="V87" i="2"/>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AJ85" i="5"/>
  <c r="AP85" i="5" s="1"/>
  <c r="AI85" i="5"/>
  <c r="BD85" i="8"/>
  <c r="BP85" i="8" s="1"/>
  <c r="E85" i="1"/>
  <c r="DA85" i="8"/>
  <c r="DB85" i="8" s="1"/>
  <c r="A85" i="11"/>
  <c r="Y84" i="11" s="1"/>
  <c r="AH84" i="1" s="1"/>
  <c r="BE85" i="8"/>
  <c r="BN85" i="8" s="1"/>
  <c r="B85" i="7"/>
  <c r="AE85" i="7" s="1"/>
  <c r="AF85" i="7" s="1"/>
  <c r="CF85" i="8"/>
  <c r="B85" i="9"/>
  <c r="W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E96" i="9"/>
  <c r="AI96" i="9"/>
  <c r="N72" i="1"/>
  <c r="S89" i="2"/>
  <c r="N90" i="2"/>
  <c r="R90" i="2"/>
  <c r="Q89" i="2"/>
  <c r="J91" i="10"/>
  <c r="P91" i="2"/>
  <c r="M90" i="2"/>
  <c r="O91" i="2"/>
  <c r="CY82" i="8" l="1"/>
  <c r="G82" i="1" s="1"/>
  <c r="M82" i="8" s="1"/>
  <c r="O84" i="8"/>
  <c r="CQ83" i="8"/>
  <c r="CR83" i="8" s="1"/>
  <c r="O83" i="8"/>
  <c r="F93" i="8"/>
  <c r="AO85" i="5"/>
  <c r="AV86" i="5"/>
  <c r="BP89" i="5" a="1"/>
  <c r="BP89" i="5" s="1"/>
  <c r="V88" i="2"/>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F97" i="9"/>
  <c r="CU84" i="8"/>
  <c r="J87" i="2"/>
  <c r="CK84" i="8"/>
  <c r="AQ84" i="5"/>
  <c r="CZ88" i="5"/>
  <c r="AR84" i="5"/>
  <c r="B84" i="14"/>
  <c r="W86" i="8"/>
  <c r="E86" i="1"/>
  <c r="AI86" i="5"/>
  <c r="B86" i="9"/>
  <c r="W86" i="9" s="1"/>
  <c r="A86" i="11"/>
  <c r="AJ86" i="5"/>
  <c r="AP86" i="5" s="1"/>
  <c r="AB86" i="8"/>
  <c r="BM86" i="8" s="1"/>
  <c r="BT86" i="5"/>
  <c r="A86" i="10"/>
  <c r="AA86" i="10" s="1"/>
  <c r="B86" i="7"/>
  <c r="AB88" i="1"/>
  <c r="DI88" i="5"/>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CY83" i="8" l="1"/>
  <c r="G83" i="1" s="1"/>
  <c r="M83" i="8" s="1"/>
  <c r="CJ85" i="8"/>
  <c r="CN85" i="8" s="1"/>
  <c r="F94" i="8"/>
  <c r="AO86" i="5"/>
  <c r="AV87" i="5"/>
  <c r="AY102" i="5" a="1"/>
  <c r="AY102" i="5" s="1"/>
  <c r="BP90" i="5" a="1"/>
  <c r="BP90" i="5" s="1"/>
  <c r="V89" i="2"/>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B87" i="9"/>
  <c r="W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F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E98" i="9"/>
  <c r="AI98" i="9"/>
  <c r="N74" i="1"/>
  <c r="S91" i="2"/>
  <c r="N92" i="2"/>
  <c r="R92" i="2"/>
  <c r="Q91" i="2"/>
  <c r="P93" i="2"/>
  <c r="O93" i="2"/>
  <c r="M92" i="2"/>
  <c r="J93" i="10"/>
  <c r="CL85" i="8" l="1"/>
  <c r="O86" i="8"/>
  <c r="CQ85" i="8"/>
  <c r="CR85" i="8" s="1"/>
  <c r="O85" i="8"/>
  <c r="F95" i="8"/>
  <c r="BL87" i="8"/>
  <c r="BK87" i="8"/>
  <c r="N87" i="7"/>
  <c r="BF87" i="8"/>
  <c r="AO87" i="5"/>
  <c r="BI87" i="8"/>
  <c r="AV88" i="5"/>
  <c r="BH87" i="8"/>
  <c r="BG87" i="8"/>
  <c r="BP91" i="5" a="1"/>
  <c r="BP91" i="5" s="1"/>
  <c r="V90" i="2"/>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W88" i="8"/>
  <c r="E88" i="1"/>
  <c r="B88" i="9"/>
  <c r="W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E99" i="9"/>
  <c r="AI99" i="9"/>
  <c r="AF1269" i="14"/>
  <c r="AF1270" i="14" s="1"/>
  <c r="N75" i="1"/>
  <c r="S92" i="2"/>
  <c r="N93" i="2"/>
  <c r="R93" i="2"/>
  <c r="Q92" i="2"/>
  <c r="J94" i="10"/>
  <c r="M93" i="2"/>
  <c r="O94" i="2"/>
  <c r="P94" i="2"/>
  <c r="CY85" i="8" l="1"/>
  <c r="G85" i="1" s="1"/>
  <c r="M85" i="8" s="1"/>
  <c r="O87" i="8"/>
  <c r="CJ87" i="8"/>
  <c r="CN87" i="8" s="1"/>
  <c r="F96" i="8"/>
  <c r="AO88" i="5"/>
  <c r="AV89" i="5"/>
  <c r="AY104" i="5" a="1"/>
  <c r="AY104" i="5" s="1"/>
  <c r="BP92" i="5" a="1"/>
  <c r="BP92" i="5" s="1"/>
  <c r="V91" i="2"/>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89" i="11"/>
  <c r="A89" i="10"/>
  <c r="AA89" i="10" s="1"/>
  <c r="B89" i="7"/>
  <c r="B89" i="9"/>
  <c r="W89" i="9" s="1"/>
  <c r="AB89" i="8"/>
  <c r="BM89" i="8" s="1"/>
  <c r="BT89" i="5"/>
  <c r="AJ89" i="5"/>
  <c r="AP89" i="5" s="1"/>
  <c r="W89" i="8"/>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CL87" i="8" l="1"/>
  <c r="O88" i="8"/>
  <c r="F97" i="8"/>
  <c r="AO89" i="5"/>
  <c r="AV90" i="5"/>
  <c r="BP93" i="5" a="1"/>
  <c r="BP93" i="5" s="1"/>
  <c r="V92" i="2"/>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J91" i="2"/>
  <c r="B88" i="14"/>
  <c r="CZ92" i="5"/>
  <c r="AE89" i="7"/>
  <c r="AF89" i="7" s="1"/>
  <c r="Q89" i="7"/>
  <c r="CD89" i="8"/>
  <c r="CT89" i="8" s="1"/>
  <c r="BT90" i="5"/>
  <c r="AB90" i="8"/>
  <c r="BM90" i="8" s="1"/>
  <c r="A90" i="10"/>
  <c r="AA90" i="10" s="1"/>
  <c r="B90" i="7"/>
  <c r="E90" i="1"/>
  <c r="AJ90" i="5"/>
  <c r="AP90" i="5" s="1"/>
  <c r="W90" i="8"/>
  <c r="AI90" i="5"/>
  <c r="B90" i="9"/>
  <c r="W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E101" i="9"/>
  <c r="AI101" i="9"/>
  <c r="B65" i="4"/>
  <c r="N77" i="1"/>
  <c r="S94" i="2"/>
  <c r="N95" i="2"/>
  <c r="R95" i="2"/>
  <c r="Q94" i="2"/>
  <c r="O96" i="2"/>
  <c r="J96" i="10"/>
  <c r="P96" i="2"/>
  <c r="M95" i="2"/>
  <c r="F98" i="8" l="1"/>
  <c r="AO90" i="5"/>
  <c r="AV91" i="5"/>
  <c r="AY106" i="5" a="1"/>
  <c r="AY106" i="5" s="1"/>
  <c r="BP94" i="5" a="1"/>
  <c r="BP94" i="5" s="1"/>
  <c r="V93" i="2"/>
  <c r="AG89" i="7"/>
  <c r="AI89" i="7" s="1"/>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W91" i="9" s="1"/>
  <c r="AB91" i="8"/>
  <c r="BM91" i="8" s="1"/>
  <c r="DA91" i="8"/>
  <c r="DB91" i="8" s="1"/>
  <c r="A91" i="10"/>
  <c r="AA91" i="10" s="1"/>
  <c r="BE91" i="8"/>
  <c r="BN91" i="8" s="1"/>
  <c r="A91" i="11"/>
  <c r="Y90" i="11" s="1"/>
  <c r="AH90" i="1" s="1"/>
  <c r="AJ91" i="5"/>
  <c r="AP91" i="5" s="1"/>
  <c r="AI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CQ89" i="8" l="1"/>
  <c r="CR89" i="8" s="1"/>
  <c r="O89" i="8"/>
  <c r="F99" i="8"/>
  <c r="AO91" i="5"/>
  <c r="AV92" i="5"/>
  <c r="BP95" i="5" a="1"/>
  <c r="BP95" i="5" s="1"/>
  <c r="V94" i="2"/>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F103" i="9"/>
  <c r="A92" i="11"/>
  <c r="Y91" i="11" s="1"/>
  <c r="AH91" i="1" s="1"/>
  <c r="AI92" i="5"/>
  <c r="B92" i="9"/>
  <c r="W92" i="9" s="1"/>
  <c r="B92" i="7"/>
  <c r="Q92" i="7" s="1"/>
  <c r="AB92" i="8"/>
  <c r="BM92" i="8" s="1"/>
  <c r="A92" i="10"/>
  <c r="AA92" i="10" s="1"/>
  <c r="CU90" i="8"/>
  <c r="AR90" i="5"/>
  <c r="AJ92" i="5"/>
  <c r="AP92" i="5" s="1"/>
  <c r="W92" i="8"/>
  <c r="E92" i="1"/>
  <c r="J93" i="2"/>
  <c r="CK90" i="8"/>
  <c r="B90" i="14"/>
  <c r="CZ94" i="5"/>
  <c r="AQ90" i="5"/>
  <c r="AB94" i="1"/>
  <c r="DI94" i="5"/>
  <c r="C94" i="5"/>
  <c r="AC93" i="1"/>
  <c r="DA93" i="5"/>
  <c r="DG93" i="5" s="1" a="1"/>
  <c r="DG93" i="5" s="1"/>
  <c r="AE103" i="9"/>
  <c r="AI103" i="9"/>
  <c r="N79" i="1"/>
  <c r="S96" i="2"/>
  <c r="N97" i="2"/>
  <c r="R97" i="2"/>
  <c r="Q96" i="2"/>
  <c r="O98" i="2"/>
  <c r="M97" i="2"/>
  <c r="J98" i="10"/>
  <c r="P98" i="2"/>
  <c r="O91" i="8" l="1"/>
  <c r="CQ90" i="8"/>
  <c r="CR90" i="8" s="1"/>
  <c r="O90" i="8"/>
  <c r="CJ91" i="8"/>
  <c r="CN91" i="8" s="1"/>
  <c r="F100" i="8"/>
  <c r="AO92" i="5"/>
  <c r="AV93" i="5"/>
  <c r="AY108" i="5" a="1"/>
  <c r="AY108" i="5" s="1"/>
  <c r="BP96" i="5" a="1"/>
  <c r="BP96" i="5" s="1"/>
  <c r="V95" i="2"/>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BD93" i="8"/>
  <c r="BP93" i="8" s="1"/>
  <c r="W93" i="8"/>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F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E104" i="9"/>
  <c r="AI104" i="9"/>
  <c r="N80" i="1"/>
  <c r="S97" i="2"/>
  <c r="N98" i="2"/>
  <c r="R98" i="2"/>
  <c r="Q97" i="2"/>
  <c r="M98" i="2"/>
  <c r="J99" i="10"/>
  <c r="P99" i="2"/>
  <c r="O99" i="2"/>
  <c r="CL91" i="8" l="1"/>
  <c r="CY90" i="8"/>
  <c r="G90" i="1" s="1"/>
  <c r="M90" i="8" s="1"/>
  <c r="F101" i="8"/>
  <c r="AO93" i="5"/>
  <c r="AV94" i="5"/>
  <c r="BP97" i="5" a="1"/>
  <c r="BP97" i="5" s="1"/>
  <c r="V96" i="2"/>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CY91" i="8"/>
  <c r="G91" i="1" s="1"/>
  <c r="M91" i="8" s="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CK92" i="8"/>
  <c r="AR92" i="5"/>
  <c r="AQ92" i="5"/>
  <c r="B92" i="14"/>
  <c r="Q94" i="7"/>
  <c r="J95" i="2"/>
  <c r="C95" i="5"/>
  <c r="F95" i="5" s="1"/>
  <c r="AW95" i="5" s="1"/>
  <c r="CZ96" i="5"/>
  <c r="AB96" i="1"/>
  <c r="DI96" i="5"/>
  <c r="C96" i="5"/>
  <c r="AC95" i="1"/>
  <c r="DA95" i="5"/>
  <c r="DG95" i="5" s="1" a="1"/>
  <c r="DG95" i="5" s="1"/>
  <c r="AE105" i="9"/>
  <c r="AI105" i="9"/>
  <c r="AD1269" i="14"/>
  <c r="AD1270" i="14" s="1"/>
  <c r="N81" i="1"/>
  <c r="S98" i="2"/>
  <c r="N99" i="2"/>
  <c r="R99" i="2"/>
  <c r="Q98" i="2"/>
  <c r="J100" i="10"/>
  <c r="P100" i="2"/>
  <c r="O100" i="2"/>
  <c r="M99" i="2"/>
  <c r="B94" i="14" l="1"/>
  <c r="CQ92" i="8"/>
  <c r="CR92" i="8" s="1"/>
  <c r="O92" i="8"/>
  <c r="CJ93" i="8"/>
  <c r="CN93" i="8" s="1"/>
  <c r="F102" i="8"/>
  <c r="AO94" i="5"/>
  <c r="AV95" i="5"/>
  <c r="AY110" i="5" a="1"/>
  <c r="AY110" i="5" s="1"/>
  <c r="BP98" i="5" a="1"/>
  <c r="BP98" i="5" s="1"/>
  <c r="V97" i="2"/>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P95" i="5" s="1"/>
  <c r="AB95" i="8"/>
  <c r="BM95" i="8" s="1"/>
  <c r="E95" i="1"/>
  <c r="BT95" i="5"/>
  <c r="A95" i="11"/>
  <c r="W95" i="8"/>
  <c r="AI95" i="5"/>
  <c r="B95" i="7"/>
  <c r="B95" i="9"/>
  <c r="W95" i="9" s="1"/>
  <c r="CZ97" i="5"/>
  <c r="J96" i="2"/>
  <c r="C97" i="5"/>
  <c r="AC96" i="1"/>
  <c r="DA96" i="5"/>
  <c r="DG96" i="5" s="1" a="1"/>
  <c r="DG96" i="5" s="1"/>
  <c r="AB97" i="1"/>
  <c r="DI97" i="5"/>
  <c r="AE106" i="9"/>
  <c r="AI106" i="9"/>
  <c r="AK1269" i="14"/>
  <c r="AK1270" i="14" s="1"/>
  <c r="N82" i="1"/>
  <c r="AI1269" i="14"/>
  <c r="AI1270" i="14" s="1"/>
  <c r="S99" i="2"/>
  <c r="N100" i="2"/>
  <c r="R100" i="2"/>
  <c r="Q99" i="2"/>
  <c r="M100" i="2"/>
  <c r="P101" i="2"/>
  <c r="O101" i="2"/>
  <c r="J101" i="10"/>
  <c r="CY92" i="8" l="1"/>
  <c r="G92" i="1" s="1"/>
  <c r="M92" i="8" s="1"/>
  <c r="CL93" i="8"/>
  <c r="CQ93" i="8"/>
  <c r="CR93" i="8" s="1"/>
  <c r="O93" i="8"/>
  <c r="F103" i="8"/>
  <c r="CJ94" i="8"/>
  <c r="CN94" i="8" s="1"/>
  <c r="AO95" i="5"/>
  <c r="AV96" i="5"/>
  <c r="BP99" i="5" a="1"/>
  <c r="BP99" i="5" s="1"/>
  <c r="V98" i="2"/>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W96" i="9" s="1"/>
  <c r="W96" i="8"/>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E107" i="9"/>
  <c r="AI107" i="9"/>
  <c r="N83" i="1"/>
  <c r="S100" i="2"/>
  <c r="N101" i="2"/>
  <c r="R101" i="2"/>
  <c r="Q100" i="2"/>
  <c r="J102" i="10"/>
  <c r="M101" i="2"/>
  <c r="P102" i="2"/>
  <c r="O102" i="2"/>
  <c r="CY93" i="8" l="1"/>
  <c r="G93" i="1" s="1"/>
  <c r="M93" i="8" s="1"/>
  <c r="CL94" i="8"/>
  <c r="O95" i="8"/>
  <c r="F104" i="8"/>
  <c r="AV97" i="5"/>
  <c r="AC96" i="10"/>
  <c r="X96" i="10" s="1"/>
  <c r="AO96" i="5"/>
  <c r="AY112" i="5" a="1"/>
  <c r="AY112" i="5" s="1"/>
  <c r="BP100" i="5" a="1"/>
  <c r="BP100" i="5" s="1"/>
  <c r="V99" i="2"/>
  <c r="AG95" i="7"/>
  <c r="AI95" i="7" s="1"/>
  <c r="O105" i="1"/>
  <c r="BL112" i="5" a="1"/>
  <c r="BL112" i="5" s="1"/>
  <c r="CQ94" i="8"/>
  <c r="CR94" i="8" s="1"/>
  <c r="CY94" i="8" s="1"/>
  <c r="G94" i="1" s="1"/>
  <c r="M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W97" i="9" s="1"/>
  <c r="E97" i="1"/>
  <c r="A97" i="11"/>
  <c r="AB96" i="11" s="1"/>
  <c r="P96" i="8" s="1"/>
  <c r="W97" i="8"/>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B95" i="14"/>
  <c r="CZ99" i="5"/>
  <c r="J98" i="2"/>
  <c r="AC98" i="1"/>
  <c r="DA98" i="5"/>
  <c r="DG98" i="5" s="1" a="1"/>
  <c r="DG98" i="5" s="1"/>
  <c r="AB99" i="1"/>
  <c r="DI99" i="5"/>
  <c r="AE108" i="9"/>
  <c r="AI108" i="9"/>
  <c r="AC1269" i="14"/>
  <c r="AC1270" i="14" s="1"/>
  <c r="N84" i="1"/>
  <c r="Z1269" i="14"/>
  <c r="Z1270" i="14" s="1"/>
  <c r="S101" i="2"/>
  <c r="N102" i="2"/>
  <c r="R102" i="2"/>
  <c r="Q101" i="2"/>
  <c r="J103" i="10"/>
  <c r="P103" i="2"/>
  <c r="O103" i="2"/>
  <c r="M102" i="2"/>
  <c r="AQ96" i="5" l="1"/>
  <c r="O96" i="8"/>
  <c r="CJ96" i="8"/>
  <c r="CN96" i="8" s="1"/>
  <c r="F105" i="8"/>
  <c r="AO97" i="5"/>
  <c r="AV98" i="5"/>
  <c r="BP101" i="5" a="1"/>
  <c r="BP101" i="5" s="1"/>
  <c r="V100" i="2"/>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W99" i="5" s="1"/>
  <c r="AB100" i="1"/>
  <c r="DI100" i="5"/>
  <c r="C100" i="5"/>
  <c r="AC99" i="1"/>
  <c r="DA99" i="5"/>
  <c r="DG99" i="5" s="1" a="1"/>
  <c r="DG99" i="5" s="1"/>
  <c r="AE109" i="9"/>
  <c r="AI109" i="9"/>
  <c r="N85" i="1"/>
  <c r="S102" i="2"/>
  <c r="N103" i="2"/>
  <c r="R103" i="2"/>
  <c r="Q102" i="2"/>
  <c r="J104" i="10"/>
  <c r="O104" i="2"/>
  <c r="M103" i="2"/>
  <c r="P104" i="2"/>
  <c r="CL96" i="8" l="1"/>
  <c r="CY96" i="8" s="1"/>
  <c r="G96" i="1" s="1"/>
  <c r="M96" i="8" s="1"/>
  <c r="CJ97" i="8"/>
  <c r="CN97" i="8" s="1"/>
  <c r="F106" i="8"/>
  <c r="AV99" i="5"/>
  <c r="AO98" i="5"/>
  <c r="AY114" i="5" a="1"/>
  <c r="AY114" i="5" s="1"/>
  <c r="BP102" i="5" a="1"/>
  <c r="BP102" i="5" s="1"/>
  <c r="V101" i="2"/>
  <c r="O107" i="1"/>
  <c r="BL114" i="5" a="1"/>
  <c r="BL114" i="5" s="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B99" i="8"/>
  <c r="BM99" i="8" s="1"/>
  <c r="BT99" i="5"/>
  <c r="AJ99" i="5"/>
  <c r="AP99" i="5" s="1"/>
  <c r="A99" i="10"/>
  <c r="AA99" i="10" s="1"/>
  <c r="B99" i="7"/>
  <c r="W99" i="8"/>
  <c r="E99" i="1"/>
  <c r="A99" i="11"/>
  <c r="AI99" i="5"/>
  <c r="B99" i="9"/>
  <c r="W99" i="9" s="1"/>
  <c r="J100" i="2"/>
  <c r="AC100" i="1"/>
  <c r="DA100" i="5"/>
  <c r="DG100" i="5" s="1" a="1"/>
  <c r="DG100" i="5" s="1"/>
  <c r="AB101" i="1"/>
  <c r="DI101" i="5"/>
  <c r="AE110" i="9"/>
  <c r="AI110" i="9"/>
  <c r="N86" i="1"/>
  <c r="S103" i="2"/>
  <c r="N104" i="2"/>
  <c r="R104" i="2"/>
  <c r="Q103" i="2"/>
  <c r="O105" i="2"/>
  <c r="J105" i="10"/>
  <c r="M104" i="2"/>
  <c r="P105" i="2"/>
  <c r="CL97" i="8" l="1"/>
  <c r="CQ97" i="8"/>
  <c r="CR97" i="8" s="1"/>
  <c r="CY97" i="8" s="1"/>
  <c r="G97" i="1" s="1"/>
  <c r="M97" i="8" s="1"/>
  <c r="O97" i="8"/>
  <c r="CJ98" i="8"/>
  <c r="CN98" i="8" s="1"/>
  <c r="F107" i="8"/>
  <c r="AO99" i="5"/>
  <c r="AV100" i="5"/>
  <c r="BP103" i="5" a="1"/>
  <c r="BP103" i="5" s="1"/>
  <c r="V102" i="2"/>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BE100" i="8"/>
  <c r="BN100" i="8" s="1"/>
  <c r="AJ100" i="5"/>
  <c r="AP100" i="5" s="1"/>
  <c r="A100" i="11"/>
  <c r="N100" i="11" s="1"/>
  <c r="BD100" i="8"/>
  <c r="BP100" i="8" s="1"/>
  <c r="W100" i="8"/>
  <c r="BR100" i="8"/>
  <c r="CC100" i="8" s="1"/>
  <c r="CS100" i="8" s="1"/>
  <c r="A100" i="10"/>
  <c r="AA100" i="10" s="1"/>
  <c r="BT100" i="5"/>
  <c r="CF100" i="8"/>
  <c r="E100" i="1"/>
  <c r="AB100" i="8"/>
  <c r="BM100" i="8" s="1"/>
  <c r="B100" i="7"/>
  <c r="AE100" i="7" s="1"/>
  <c r="AF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CD100" i="8" l="1"/>
  <c r="CT100" i="8" s="1"/>
  <c r="CQ98" i="8"/>
  <c r="CR98" i="8" s="1"/>
  <c r="CY98" i="8" s="1"/>
  <c r="G98" i="1" s="1"/>
  <c r="M98" i="8" s="1"/>
  <c r="O98" i="8"/>
  <c r="F108" i="8"/>
  <c r="AO100" i="5"/>
  <c r="AV101" i="5"/>
  <c r="AY116" i="5" a="1"/>
  <c r="AY116" i="5" s="1"/>
  <c r="BP104" i="5" a="1"/>
  <c r="BP104" i="5" s="1"/>
  <c r="V103" i="2"/>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U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P101" i="5" s="1"/>
  <c r="A101" i="11"/>
  <c r="CK99" i="8"/>
  <c r="B101" i="9"/>
  <c r="W101" i="9" s="1"/>
  <c r="CZ103" i="5"/>
  <c r="AR99" i="5"/>
  <c r="J102" i="2"/>
  <c r="CU99" i="8"/>
  <c r="B99" i="14"/>
  <c r="AQ99" i="5"/>
  <c r="AC102" i="1"/>
  <c r="DA102" i="5"/>
  <c r="DG102" i="5" s="1" a="1"/>
  <c r="DG102" i="5" s="1"/>
  <c r="AB103" i="1"/>
  <c r="DI103" i="5"/>
  <c r="AE112" i="9"/>
  <c r="AI112" i="9"/>
  <c r="N88" i="1"/>
  <c r="S105" i="2"/>
  <c r="N106" i="2"/>
  <c r="R106" i="2"/>
  <c r="Q105" i="2"/>
  <c r="P107" i="2"/>
  <c r="M106" i="2"/>
  <c r="J107" i="10"/>
  <c r="O107" i="2"/>
  <c r="CQ99" i="8" l="1"/>
  <c r="CR99" i="8" s="1"/>
  <c r="O99" i="8"/>
  <c r="F109" i="8"/>
  <c r="CJ100" i="8"/>
  <c r="CN100" i="8" s="1"/>
  <c r="AO101" i="5"/>
  <c r="AV102" i="5"/>
  <c r="BP105" i="5" a="1"/>
  <c r="BP105" i="5" s="1"/>
  <c r="V104" i="2"/>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W102" i="9" s="1"/>
  <c r="CF102" i="8"/>
  <c r="W102" i="8"/>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F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E113" i="9"/>
  <c r="AI113" i="9"/>
  <c r="N89" i="1"/>
  <c r="S106" i="2"/>
  <c r="N107" i="2"/>
  <c r="R107" i="2"/>
  <c r="Q106" i="2"/>
  <c r="M107" i="2"/>
  <c r="O108" i="2"/>
  <c r="J108" i="10"/>
  <c r="P108" i="2"/>
  <c r="CL100" i="8" l="1"/>
  <c r="CY99" i="8"/>
  <c r="G99" i="1" s="1"/>
  <c r="M99" i="8" s="1"/>
  <c r="O101" i="8"/>
  <c r="CQ100" i="8"/>
  <c r="CR100" i="8" s="1"/>
  <c r="CY100" i="8" s="1"/>
  <c r="G100" i="1" s="1"/>
  <c r="M100" i="8" s="1"/>
  <c r="O100" i="8"/>
  <c r="F110" i="8"/>
  <c r="AO102" i="5"/>
  <c r="AV103" i="5"/>
  <c r="AY118" i="5" a="1"/>
  <c r="AY118" i="5" s="1"/>
  <c r="BP106" i="5" a="1"/>
  <c r="BP106" i="5" s="1"/>
  <c r="V105" i="2"/>
  <c r="AG101" i="7"/>
  <c r="AI101" i="7" s="1"/>
  <c r="AG102" i="7"/>
  <c r="AI102" i="7" s="1"/>
  <c r="O111" i="1"/>
  <c r="BL118" i="5" a="1"/>
  <c r="BL118" i="5"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F114" i="9"/>
  <c r="AR101" i="5"/>
  <c r="B101" i="14"/>
  <c r="CK101" i="8"/>
  <c r="AQ101" i="5"/>
  <c r="W103" i="8"/>
  <c r="E103" i="1"/>
  <c r="B103" i="9"/>
  <c r="W103" i="9" s="1"/>
  <c r="AI103" i="5"/>
  <c r="A103" i="11"/>
  <c r="AB103" i="8"/>
  <c r="BM103" i="8" s="1"/>
  <c r="BT103" i="5"/>
  <c r="A103" i="10"/>
  <c r="AA103" i="10" s="1"/>
  <c r="B103" i="7"/>
  <c r="CZ105" i="5"/>
  <c r="J104" i="2"/>
  <c r="C105" i="5"/>
  <c r="AC104" i="1"/>
  <c r="DA104" i="5"/>
  <c r="DG104" i="5" s="1" a="1"/>
  <c r="DG104" i="5" s="1"/>
  <c r="AB105" i="1"/>
  <c r="DI105" i="5"/>
  <c r="AE114" i="9"/>
  <c r="AI114" i="9"/>
  <c r="N90" i="1"/>
  <c r="S107" i="2"/>
  <c r="N108" i="2"/>
  <c r="R108" i="2"/>
  <c r="Q107" i="2"/>
  <c r="M108" i="2"/>
  <c r="J109" i="10"/>
  <c r="O109" i="2"/>
  <c r="P109" i="2"/>
  <c r="CJ102" i="8" l="1"/>
  <c r="CN102" i="8" s="1"/>
  <c r="F111" i="8"/>
  <c r="AO103" i="5"/>
  <c r="AV104" i="5"/>
  <c r="BP107" i="5" a="1"/>
  <c r="BP107" i="5" s="1"/>
  <c r="V106" i="2"/>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F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E115" i="9"/>
  <c r="AI115" i="9"/>
  <c r="N91" i="1"/>
  <c r="S108" i="2"/>
  <c r="N109" i="2"/>
  <c r="R109" i="2"/>
  <c r="Q108" i="2"/>
  <c r="M109" i="2"/>
  <c r="P110" i="2"/>
  <c r="O110" i="2"/>
  <c r="J110" i="10"/>
  <c r="CD104" i="8" l="1"/>
  <c r="CT104" i="8" s="1"/>
  <c r="CL102" i="8"/>
  <c r="O103" i="8"/>
  <c r="CQ102" i="8"/>
  <c r="CR102" i="8" s="1"/>
  <c r="O102" i="8"/>
  <c r="F112" i="8"/>
  <c r="AO104" i="5"/>
  <c r="AV105" i="5"/>
  <c r="AY120" i="5" a="1"/>
  <c r="AY120" i="5" s="1"/>
  <c r="BP108" i="5" a="1"/>
  <c r="BP108" i="5" s="1"/>
  <c r="V107" i="2"/>
  <c r="AG103" i="7"/>
  <c r="AI103" i="7" s="1"/>
  <c r="O113" i="1"/>
  <c r="BL120" i="5" a="1"/>
  <c r="BL120" i="5" s="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CU104" i="8" s="1"/>
  <c r="D105" i="9"/>
  <c r="N104" i="7"/>
  <c r="AB105" i="8"/>
  <c r="BM105" i="8" s="1"/>
  <c r="W105" i="8"/>
  <c r="AI105" i="5"/>
  <c r="B105" i="9"/>
  <c r="W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CK103" i="8"/>
  <c r="B103" i="14"/>
  <c r="CZ107" i="5"/>
  <c r="C107" i="5"/>
  <c r="AC106" i="1"/>
  <c r="DA106" i="5"/>
  <c r="DG106" i="5" s="1" a="1"/>
  <c r="DG106" i="5" s="1"/>
  <c r="AB107" i="1"/>
  <c r="DI107" i="5"/>
  <c r="AE116" i="9"/>
  <c r="AI116" i="9"/>
  <c r="N92" i="1"/>
  <c r="S109" i="2"/>
  <c r="N110" i="2"/>
  <c r="R110" i="2"/>
  <c r="Q109" i="2"/>
  <c r="O111" i="2"/>
  <c r="P111" i="2"/>
  <c r="J111" i="10"/>
  <c r="M110" i="2"/>
  <c r="CY102" i="8" l="1"/>
  <c r="G102" i="1" s="1"/>
  <c r="M102" i="8" s="1"/>
  <c r="O104" i="8"/>
  <c r="F113" i="8"/>
  <c r="CJ105" i="8"/>
  <c r="CN105" i="8" s="1"/>
  <c r="CJ104" i="8"/>
  <c r="CN104" i="8" s="1"/>
  <c r="AO105" i="5"/>
  <c r="AV106" i="5"/>
  <c r="BP109" i="5" a="1"/>
  <c r="BP109" i="5" s="1"/>
  <c r="V108" i="2"/>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BD106" i="8"/>
  <c r="BP106" i="8" s="1"/>
  <c r="DA106" i="8"/>
  <c r="DB106" i="8" s="1"/>
  <c r="B106" i="9"/>
  <c r="W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CZ108" i="5"/>
  <c r="AB108" i="1"/>
  <c r="DI108" i="5"/>
  <c r="C108" i="5"/>
  <c r="AC107" i="1"/>
  <c r="DA107" i="5"/>
  <c r="DG107" i="5" s="1" a="1"/>
  <c r="DG107" i="5" s="1"/>
  <c r="AE117" i="9"/>
  <c r="AI117" i="9"/>
  <c r="N93" i="1"/>
  <c r="S110" i="2"/>
  <c r="N111" i="2"/>
  <c r="R111" i="2"/>
  <c r="Q110" i="2"/>
  <c r="J112" i="10"/>
  <c r="P112" i="2"/>
  <c r="M111" i="2"/>
  <c r="O112" i="2"/>
  <c r="CL104" i="8" l="1"/>
  <c r="O105" i="8"/>
  <c r="F114" i="8"/>
  <c r="AO106" i="5"/>
  <c r="AV107" i="5"/>
  <c r="AY122" i="5" a="1"/>
  <c r="AY122" i="5" s="1"/>
  <c r="BP110" i="5" a="1"/>
  <c r="BP110" i="5" s="1"/>
  <c r="V109" i="2"/>
  <c r="BE107" i="8"/>
  <c r="BN107" i="8" s="1"/>
  <c r="AG106" i="7"/>
  <c r="AI106" i="7" s="1"/>
  <c r="O115" i="1"/>
  <c r="BL122" i="5" a="1"/>
  <c r="BL122" i="5" s="1"/>
  <c r="CY104" i="8"/>
  <c r="G104" i="1" s="1"/>
  <c r="M104" i="8"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W107" i="9" s="1"/>
  <c r="CK105" i="8"/>
  <c r="CL105" i="8" s="1"/>
  <c r="AI107" i="5"/>
  <c r="BT107" i="5"/>
  <c r="W107" i="8"/>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CZ109" i="5"/>
  <c r="J108" i="2"/>
  <c r="AC108" i="1"/>
  <c r="DA108" i="5"/>
  <c r="DG108" i="5" s="1" a="1"/>
  <c r="DG108" i="5" s="1"/>
  <c r="AB109" i="1"/>
  <c r="DI109" i="5"/>
  <c r="AE118" i="9"/>
  <c r="AI118" i="9"/>
  <c r="N94" i="1"/>
  <c r="S111" i="2"/>
  <c r="N112" i="2"/>
  <c r="R112" i="2"/>
  <c r="Q111" i="2"/>
  <c r="M112" i="2"/>
  <c r="O113" i="2"/>
  <c r="P113" i="2"/>
  <c r="J113" i="10"/>
  <c r="CJ106" i="8" l="1"/>
  <c r="CN106" i="8" s="1"/>
  <c r="F115" i="8"/>
  <c r="AO107" i="5"/>
  <c r="AV108" i="5"/>
  <c r="BP111" i="5" a="1"/>
  <c r="BP111" i="5" s="1"/>
  <c r="V110" i="2"/>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CL106" i="8" s="1"/>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W108" i="9" s="1"/>
  <c r="N107" i="7"/>
  <c r="E108" i="1"/>
  <c r="W108" i="8"/>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F119" i="9"/>
  <c r="J109" i="2"/>
  <c r="CZ110" i="5"/>
  <c r="C109" i="5"/>
  <c r="F109" i="5" s="1"/>
  <c r="AW109" i="5" s="1"/>
  <c r="AB110" i="1"/>
  <c r="DI110" i="5"/>
  <c r="AC109" i="1"/>
  <c r="DA109" i="5"/>
  <c r="DG109" i="5" s="1" a="1"/>
  <c r="DG109" i="5" s="1"/>
  <c r="AE119" i="9"/>
  <c r="AI119" i="9"/>
  <c r="N95" i="1"/>
  <c r="S112" i="2"/>
  <c r="N113" i="2"/>
  <c r="R113" i="2"/>
  <c r="Q112" i="2"/>
  <c r="O114" i="2"/>
  <c r="J114" i="10"/>
  <c r="M113" i="2"/>
  <c r="P114" i="2"/>
  <c r="O107" i="8" l="1"/>
  <c r="CQ106" i="8"/>
  <c r="CR106" i="8" s="1"/>
  <c r="CY106" i="8" s="1"/>
  <c r="G106" i="1" s="1"/>
  <c r="M106" i="8" s="1"/>
  <c r="O106" i="8"/>
  <c r="CJ107" i="8"/>
  <c r="CN107" i="8" s="1"/>
  <c r="F116" i="8"/>
  <c r="AO108" i="5"/>
  <c r="AV109" i="5"/>
  <c r="AY124" i="5" a="1"/>
  <c r="AY124" i="5" s="1"/>
  <c r="BP112" i="5" a="1"/>
  <c r="BP112" i="5" s="1"/>
  <c r="V111" i="2"/>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BT109" i="5"/>
  <c r="A109" i="10"/>
  <c r="AA109" i="10" s="1"/>
  <c r="B109" i="7"/>
  <c r="AJ109" i="5"/>
  <c r="AP109" i="5" s="1"/>
  <c r="W109" i="8"/>
  <c r="E109" i="1"/>
  <c r="AI109" i="5"/>
  <c r="B109" i="9"/>
  <c r="W109" i="9" s="1"/>
  <c r="A109" i="11"/>
  <c r="AB109" i="8"/>
  <c r="BM109" i="8" s="1"/>
  <c r="J110" i="2"/>
  <c r="C110" i="5"/>
  <c r="F110" i="5" s="1"/>
  <c r="AW110" i="5" s="1"/>
  <c r="AC110" i="1"/>
  <c r="DA110" i="5"/>
  <c r="DG110" i="5" s="1" a="1"/>
  <c r="DG110" i="5" s="1"/>
  <c r="AB111" i="1"/>
  <c r="DI111" i="5"/>
  <c r="AE120" i="9"/>
  <c r="AI120" i="9"/>
  <c r="N96" i="1"/>
  <c r="S113" i="2"/>
  <c r="N114" i="2"/>
  <c r="R114" i="2"/>
  <c r="Q113" i="2"/>
  <c r="M114" i="2"/>
  <c r="J115" i="10"/>
  <c r="O115" i="2"/>
  <c r="P115" i="2"/>
  <c r="CL107" i="8" l="1"/>
  <c r="O108" i="8"/>
  <c r="CJ108" i="8"/>
  <c r="CN108" i="8" s="1"/>
  <c r="F117" i="8"/>
  <c r="AO109" i="5"/>
  <c r="AV110" i="5"/>
  <c r="BP113" i="5" a="1"/>
  <c r="BP113" i="5" s="1"/>
  <c r="V112" i="2"/>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B110" i="8"/>
  <c r="BM110" i="8" s="1"/>
  <c r="BT110" i="5"/>
  <c r="A110" i="10"/>
  <c r="AA110" i="10" s="1"/>
  <c r="B110" i="7"/>
  <c r="W110" i="8"/>
  <c r="E110" i="1"/>
  <c r="AJ110" i="5"/>
  <c r="AP110" i="5" s="1"/>
  <c r="AI110" i="5"/>
  <c r="B110" i="9"/>
  <c r="W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CL108" i="8" l="1"/>
  <c r="CY108" i="8" s="1"/>
  <c r="G108" i="1" s="1"/>
  <c r="M108" i="8" s="1"/>
  <c r="O109" i="8"/>
  <c r="F118" i="8"/>
  <c r="AO110" i="5"/>
  <c r="AV111" i="5"/>
  <c r="AY126" i="5" a="1"/>
  <c r="AY126" i="5" s="1"/>
  <c r="BP114" i="5" a="1"/>
  <c r="BP114" i="5" s="1"/>
  <c r="V113" i="2"/>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E111" i="1"/>
  <c r="B111" i="9"/>
  <c r="W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E122" i="9"/>
  <c r="AI122" i="9"/>
  <c r="N98" i="1"/>
  <c r="S115" i="2"/>
  <c r="N116" i="2"/>
  <c r="R116" i="2"/>
  <c r="Q115" i="2"/>
  <c r="P117" i="2"/>
  <c r="J117" i="10"/>
  <c r="O117" i="2"/>
  <c r="M116" i="2"/>
  <c r="F119" i="8" l="1"/>
  <c r="AO111" i="5"/>
  <c r="AV112" i="5"/>
  <c r="BP115" i="5" a="1"/>
  <c r="BP115" i="5" s="1"/>
  <c r="V114" i="2"/>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BD112" i="8"/>
  <c r="BP112" i="8" s="1"/>
  <c r="A112" i="10"/>
  <c r="AA112" i="10" s="1"/>
  <c r="DA112" i="8"/>
  <c r="DB112" i="8" s="1"/>
  <c r="B112" i="9"/>
  <c r="W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F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E123" i="9"/>
  <c r="AI123" i="9"/>
  <c r="N99" i="1"/>
  <c r="S116" i="2"/>
  <c r="N117" i="2"/>
  <c r="R117" i="2"/>
  <c r="Q116" i="2"/>
  <c r="J118" i="10"/>
  <c r="M117" i="2"/>
  <c r="P118" i="2"/>
  <c r="O118" i="2"/>
  <c r="O111" i="8" l="1"/>
  <c r="CQ110" i="8"/>
  <c r="CR110" i="8" s="1"/>
  <c r="O110" i="8"/>
  <c r="F120" i="8"/>
  <c r="AO112" i="5"/>
  <c r="AV113" i="5"/>
  <c r="AY128" i="5" a="1"/>
  <c r="AY128" i="5" s="1"/>
  <c r="BP116" i="5" a="1"/>
  <c r="BP116" i="5" s="1"/>
  <c r="V115" i="2"/>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F124" i="9"/>
  <c r="B113" i="9"/>
  <c r="W113" i="9" s="1"/>
  <c r="AQ111" i="5"/>
  <c r="A113" i="10"/>
  <c r="AA113" i="10" s="1"/>
  <c r="BT113" i="5"/>
  <c r="A113" i="11"/>
  <c r="AI113" i="5"/>
  <c r="B113" i="7"/>
  <c r="AJ113" i="5"/>
  <c r="AP113" i="5" s="1"/>
  <c r="AR111" i="5"/>
  <c r="W113" i="8"/>
  <c r="E113" i="1"/>
  <c r="CU111" i="8"/>
  <c r="J114" i="2"/>
  <c r="C114" i="5"/>
  <c r="F114" i="5" s="1"/>
  <c r="AW114" i="5" s="1"/>
  <c r="CZ115" i="5"/>
  <c r="CK111" i="8"/>
  <c r="B111" i="14"/>
  <c r="C115" i="5"/>
  <c r="AC114" i="1"/>
  <c r="DA114" i="5"/>
  <c r="DG114" i="5" s="1" a="1"/>
  <c r="DG114" i="5" s="1"/>
  <c r="AB115" i="1"/>
  <c r="DI115" i="5"/>
  <c r="AE124" i="9"/>
  <c r="AI124" i="9"/>
  <c r="N100" i="1"/>
  <c r="S117" i="2"/>
  <c r="N118" i="2"/>
  <c r="R118" i="2"/>
  <c r="Q117" i="2"/>
  <c r="M118" i="2"/>
  <c r="O119" i="2"/>
  <c r="P119" i="2"/>
  <c r="J119" i="10"/>
  <c r="CJ112" i="8" l="1"/>
  <c r="CN112" i="8" s="1"/>
  <c r="F121" i="8"/>
  <c r="AO113" i="5"/>
  <c r="AV114" i="5"/>
  <c r="BP117" i="5" a="1"/>
  <c r="BP117" i="5" s="1"/>
  <c r="V116" i="2"/>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CL112" i="8" l="1"/>
  <c r="O113" i="8"/>
  <c r="CQ112" i="8"/>
  <c r="CR112" i="8" s="1"/>
  <c r="CY112" i="8" s="1"/>
  <c r="G112" i="1" s="1"/>
  <c r="M112" i="8" s="1"/>
  <c r="O112" i="8"/>
  <c r="F122" i="8"/>
  <c r="AO114" i="5"/>
  <c r="AV115" i="5"/>
  <c r="AY130" i="5" a="1"/>
  <c r="AY130" i="5" s="1"/>
  <c r="BP118" i="5" a="1"/>
  <c r="BP118" i="5" s="1"/>
  <c r="V117" i="2"/>
  <c r="BD115" i="8"/>
  <c r="BP115" i="8" s="1"/>
  <c r="AG113" i="7"/>
  <c r="AI113" i="7" s="1"/>
  <c r="O123" i="1"/>
  <c r="BL130" i="5" a="1"/>
  <c r="BL130" i="5" s="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W115" i="9" s="1"/>
  <c r="BE115" i="8"/>
  <c r="BN115" i="8" s="1"/>
  <c r="W115" i="8"/>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F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E126" i="9"/>
  <c r="AI126" i="9"/>
  <c r="N102" i="1"/>
  <c r="S119" i="2"/>
  <c r="N120" i="2"/>
  <c r="R120" i="2"/>
  <c r="Q119" i="2"/>
  <c r="M120" i="2"/>
  <c r="P121" i="2"/>
  <c r="O121" i="2"/>
  <c r="J121" i="10"/>
  <c r="D116" i="9" l="1"/>
  <c r="BS115" i="8"/>
  <c r="BY115" i="8" s="1"/>
  <c r="O114" i="8"/>
  <c r="F123" i="8"/>
  <c r="BO115" i="8"/>
  <c r="AO115" i="5"/>
  <c r="AV116" i="5"/>
  <c r="BP119" i="5" a="1"/>
  <c r="BP119" i="5" s="1"/>
  <c r="V118" i="2"/>
  <c r="AY131" i="5" a="1"/>
  <c r="AY131" i="5" s="1"/>
  <c r="AG114" i="7"/>
  <c r="AI114" i="7" s="1"/>
  <c r="AG115" i="7"/>
  <c r="AI115" i="7" s="1"/>
  <c r="O124" i="1"/>
  <c r="BL131" i="5" a="1"/>
  <c r="BL131" i="5" s="1"/>
  <c r="BZ115" i="8"/>
  <c r="CQ115" i="8" s="1"/>
  <c r="CR115" i="8"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B116" i="7"/>
  <c r="AE116" i="7" s="1"/>
  <c r="AF116" i="7" s="1"/>
  <c r="AI116" i="5"/>
  <c r="BT116" i="5"/>
  <c r="B116" i="9"/>
  <c r="W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B114" i="14"/>
  <c r="J117" i="2"/>
  <c r="CZ118" i="5"/>
  <c r="AB118" i="1"/>
  <c r="DI118" i="5"/>
  <c r="AC117" i="1"/>
  <c r="DA117" i="5"/>
  <c r="DG117" i="5" s="1" a="1"/>
  <c r="DG117" i="5" s="1"/>
  <c r="AE127" i="9"/>
  <c r="AI127" i="9"/>
  <c r="N103" i="1"/>
  <c r="S120" i="2"/>
  <c r="N121" i="2"/>
  <c r="R121" i="2"/>
  <c r="Q120" i="2"/>
  <c r="O122" i="2"/>
  <c r="J122" i="10"/>
  <c r="M121" i="2"/>
  <c r="P122" i="2"/>
  <c r="O115" i="8" l="1"/>
  <c r="CJ115" i="8"/>
  <c r="CN115" i="8" s="1"/>
  <c r="F124" i="8"/>
  <c r="AO116" i="5"/>
  <c r="AV117" i="5"/>
  <c r="AY132" i="5" a="1"/>
  <c r="AY132" i="5" s="1"/>
  <c r="BP120" i="5" a="1"/>
  <c r="BP120" i="5" s="1"/>
  <c r="V119" i="2"/>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W117" i="9" s="1"/>
  <c r="AI117" i="5"/>
  <c r="W117" i="8"/>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Z119" i="5"/>
  <c r="J118" i="2"/>
  <c r="C118" i="5"/>
  <c r="F118" i="5" s="1"/>
  <c r="AW118" i="5" s="1"/>
  <c r="C119" i="5"/>
  <c r="AC118" i="1"/>
  <c r="DA118" i="5"/>
  <c r="DG118" i="5" s="1" a="1"/>
  <c r="DG118" i="5" s="1"/>
  <c r="AB119" i="1"/>
  <c r="DI119" i="5"/>
  <c r="AE128" i="9"/>
  <c r="AI128" i="9"/>
  <c r="N104" i="1"/>
  <c r="S121" i="2"/>
  <c r="N122" i="2"/>
  <c r="R122" i="2"/>
  <c r="Q121" i="2"/>
  <c r="J123" i="10"/>
  <c r="M122" i="2"/>
  <c r="O123" i="2"/>
  <c r="P123" i="2"/>
  <c r="CL115" i="8" l="1"/>
  <c r="CD117" i="8"/>
  <c r="CT117" i="8" s="1"/>
  <c r="CJ117" i="8"/>
  <c r="CN117" i="8" s="1"/>
  <c r="CJ116" i="8"/>
  <c r="CN116" i="8" s="1"/>
  <c r="F125" i="8"/>
  <c r="AO117" i="5"/>
  <c r="AV118" i="5"/>
  <c r="BP121" i="5" a="1"/>
  <c r="BP121" i="5" s="1"/>
  <c r="V120" i="2"/>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J119" i="2"/>
  <c r="A118" i="10"/>
  <c r="AA118" i="10" s="1"/>
  <c r="B118" i="7"/>
  <c r="W118" i="8"/>
  <c r="E118" i="1"/>
  <c r="AJ118" i="5"/>
  <c r="AP118" i="5" s="1"/>
  <c r="B118" i="9"/>
  <c r="W118" i="9" s="1"/>
  <c r="AI118" i="5"/>
  <c r="A118" i="11"/>
  <c r="AB118" i="8"/>
  <c r="BM118" i="8" s="1"/>
  <c r="BT118" i="5"/>
  <c r="CZ120" i="5"/>
  <c r="AB120" i="1"/>
  <c r="DI120" i="5"/>
  <c r="AC119" i="1"/>
  <c r="DA119" i="5"/>
  <c r="DG119" i="5" s="1" a="1"/>
  <c r="DG119" i="5" s="1"/>
  <c r="AE129" i="9"/>
  <c r="AI129" i="9"/>
  <c r="N105" i="1"/>
  <c r="S122" i="2"/>
  <c r="N123" i="2"/>
  <c r="R123" i="2"/>
  <c r="Q122" i="2"/>
  <c r="M123" i="2"/>
  <c r="O124" i="2"/>
  <c r="P124" i="2"/>
  <c r="J124" i="10"/>
  <c r="CU117" i="8" l="1"/>
  <c r="CL116" i="8"/>
  <c r="O117" i="8"/>
  <c r="CQ116" i="8"/>
  <c r="CR116" i="8" s="1"/>
  <c r="O116" i="8"/>
  <c r="F126" i="8"/>
  <c r="AO118" i="5"/>
  <c r="AV119" i="5"/>
  <c r="AY134" i="5" a="1"/>
  <c r="AY134" i="5" s="1"/>
  <c r="BP122" i="5" a="1"/>
  <c r="BP122" i="5" s="1"/>
  <c r="V121" i="2"/>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W119" i="9" s="1"/>
  <c r="BR119" i="8"/>
  <c r="BW119" i="8" s="1"/>
  <c r="CM119" i="8" s="1"/>
  <c r="B119" i="7"/>
  <c r="AE119" i="7" s="1"/>
  <c r="AF119" i="7" s="1"/>
  <c r="AJ119" i="5"/>
  <c r="AP119" i="5" s="1"/>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E130" i="9"/>
  <c r="AI130" i="9"/>
  <c r="N106" i="1"/>
  <c r="S123" i="2"/>
  <c r="N124" i="2"/>
  <c r="R124" i="2"/>
  <c r="Q123" i="2"/>
  <c r="J125" i="10"/>
  <c r="O125" i="2"/>
  <c r="P125" i="2"/>
  <c r="M124" i="2"/>
  <c r="CY116" i="8" l="1"/>
  <c r="G116" i="1" s="1"/>
  <c r="M116" i="8" s="1"/>
  <c r="F127" i="8"/>
  <c r="AO119" i="5"/>
  <c r="AV120" i="5"/>
  <c r="BP123" i="5" a="1"/>
  <c r="BP123" i="5" s="1"/>
  <c r="V122" i="2"/>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F131" i="9"/>
  <c r="CU118" i="8"/>
  <c r="A120" i="11"/>
  <c r="AC119" i="11" s="1"/>
  <c r="T119" i="8" s="1"/>
  <c r="B120" i="9"/>
  <c r="W120" i="9" s="1"/>
  <c r="E120" i="1"/>
  <c r="AB120" i="8"/>
  <c r="BM120" i="8" s="1"/>
  <c r="AJ120" i="5"/>
  <c r="AP120" i="5" s="1"/>
  <c r="BT120" i="5"/>
  <c r="W120" i="8"/>
  <c r="AI120" i="5"/>
  <c r="A120" i="10"/>
  <c r="AA120" i="10" s="1"/>
  <c r="AR118" i="5"/>
  <c r="J121" i="2"/>
  <c r="C121" i="5"/>
  <c r="F121" i="5" s="1"/>
  <c r="AW121" i="5" s="1"/>
  <c r="CK118" i="8"/>
  <c r="AQ118" i="5"/>
  <c r="B118" i="14"/>
  <c r="CZ122" i="5"/>
  <c r="AB122" i="1"/>
  <c r="DI122" i="5"/>
  <c r="J122" i="2"/>
  <c r="AC121" i="1"/>
  <c r="DA121" i="5"/>
  <c r="DG121" i="5" s="1" a="1"/>
  <c r="DG121" i="5" s="1"/>
  <c r="AE131" i="9"/>
  <c r="AI131" i="9"/>
  <c r="N107" i="1"/>
  <c r="S124" i="2"/>
  <c r="N125" i="2"/>
  <c r="R125" i="2"/>
  <c r="Q124" i="2"/>
  <c r="O126" i="2"/>
  <c r="P126" i="2"/>
  <c r="M125" i="2"/>
  <c r="J126" i="10"/>
  <c r="O119" i="8" l="1"/>
  <c r="CQ118" i="8"/>
  <c r="CR118" i="8" s="1"/>
  <c r="O118" i="8"/>
  <c r="CJ119" i="8"/>
  <c r="CN119" i="8" s="1"/>
  <c r="F128" i="8"/>
  <c r="AO120" i="5"/>
  <c r="AV121" i="5"/>
  <c r="AY136" i="5" a="1"/>
  <c r="AY136" i="5" s="1"/>
  <c r="BP124" i="5" a="1"/>
  <c r="BP124" i="5" s="1"/>
  <c r="V123" i="2"/>
  <c r="AG120" i="7"/>
  <c r="AI120" i="7" s="1"/>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CL119" i="8" s="1"/>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F132" i="9"/>
  <c r="B120" i="14"/>
  <c r="AD119" i="11"/>
  <c r="AI119" i="1" s="1"/>
  <c r="AB119" i="11"/>
  <c r="P119" i="8" s="1"/>
  <c r="Z119" i="11"/>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P121" i="5" s="1"/>
  <c r="BT121" i="5"/>
  <c r="E121" i="1"/>
  <c r="A121" i="11"/>
  <c r="C122" i="5"/>
  <c r="F122" i="5" s="1"/>
  <c r="AW122" i="5" s="1"/>
  <c r="CZ123" i="5"/>
  <c r="AC122" i="1"/>
  <c r="DA122" i="5"/>
  <c r="DG122" i="5" s="1" a="1"/>
  <c r="DG122" i="5" s="1"/>
  <c r="AB123" i="1"/>
  <c r="DI123" i="5"/>
  <c r="AE132" i="9"/>
  <c r="AI132" i="9"/>
  <c r="N108" i="1"/>
  <c r="S125" i="2"/>
  <c r="N126" i="2"/>
  <c r="R126" i="2"/>
  <c r="Q125" i="2"/>
  <c r="M126" i="2"/>
  <c r="P127" i="2"/>
  <c r="J127" i="10"/>
  <c r="O127" i="2"/>
  <c r="CY118" i="8" l="1"/>
  <c r="G118" i="1" s="1"/>
  <c r="M118" i="8" s="1"/>
  <c r="O120" i="8"/>
  <c r="F129" i="8"/>
  <c r="AO121" i="5"/>
  <c r="AV122" i="5"/>
  <c r="BP125" i="5" a="1"/>
  <c r="BP125" i="5" s="1"/>
  <c r="V124" i="2"/>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B122" i="9"/>
  <c r="W122" i="9" s="1"/>
  <c r="AB122" i="8"/>
  <c r="BM122" i="8" s="1"/>
  <c r="AJ122" i="5"/>
  <c r="AP122" i="5" s="1"/>
  <c r="A122" i="11"/>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E133" i="9"/>
  <c r="AI133" i="9"/>
  <c r="N109" i="1"/>
  <c r="S126" i="2"/>
  <c r="N127" i="2"/>
  <c r="R127" i="2"/>
  <c r="Q126" i="2"/>
  <c r="J128" i="10"/>
  <c r="M127" i="2"/>
  <c r="P128" i="2"/>
  <c r="O128" i="2"/>
  <c r="F130" i="8" l="1"/>
  <c r="AO122" i="5"/>
  <c r="AV123" i="5"/>
  <c r="BP126" i="5" a="1"/>
  <c r="BP126" i="5" s="1"/>
  <c r="V125" i="2"/>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CQ121" i="8" l="1"/>
  <c r="CR121" i="8" s="1"/>
  <c r="O121" i="8"/>
  <c r="F131" i="8"/>
  <c r="AO123" i="5"/>
  <c r="AV124" i="5"/>
  <c r="BP127" i="5" a="1"/>
  <c r="BP127" i="5" s="1"/>
  <c r="V126" i="2"/>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W124" i="9" s="1"/>
  <c r="BD124" i="8"/>
  <c r="BP124" i="8" s="1"/>
  <c r="W124" i="8"/>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F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E135" i="9"/>
  <c r="AI135" i="9"/>
  <c r="N111" i="1"/>
  <c r="S128" i="2"/>
  <c r="N129" i="2"/>
  <c r="R129" i="2"/>
  <c r="Q128" i="2"/>
  <c r="J130" i="10"/>
  <c r="M129" i="2"/>
  <c r="O130" i="2"/>
  <c r="P130" i="2"/>
  <c r="CY121" i="8" l="1"/>
  <c r="G121" i="1" s="1"/>
  <c r="M121" i="8" s="1"/>
  <c r="CQ122" i="8"/>
  <c r="CR122" i="8" s="1"/>
  <c r="O122" i="8"/>
  <c r="F132" i="8"/>
  <c r="AO124" i="5"/>
  <c r="AV125" i="5"/>
  <c r="AK128" i="11"/>
  <c r="BP128" i="5" a="1"/>
  <c r="BP128" i="5" s="1"/>
  <c r="V127" i="2"/>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F136" i="9"/>
  <c r="AB125" i="8"/>
  <c r="BM125" i="8" s="1"/>
  <c r="B125" i="9"/>
  <c r="W125" i="9" s="1"/>
  <c r="E125" i="1"/>
  <c r="AJ125" i="5"/>
  <c r="AP125" i="5" s="1"/>
  <c r="B125" i="7"/>
  <c r="W125" i="8"/>
  <c r="BT125" i="5"/>
  <c r="AQ123" i="5"/>
  <c r="A125" i="11"/>
  <c r="A125" i="10"/>
  <c r="AA125" i="10" s="1"/>
  <c r="CU123" i="8"/>
  <c r="CZ127" i="5"/>
  <c r="CK123" i="8"/>
  <c r="J126" i="2"/>
  <c r="C126" i="5"/>
  <c r="F126" i="5" s="1"/>
  <c r="AW126" i="5" s="1"/>
  <c r="B123" i="14"/>
  <c r="AR123" i="5"/>
  <c r="AC126" i="1"/>
  <c r="DA126" i="5"/>
  <c r="DG126" i="5" s="1" a="1"/>
  <c r="DG126" i="5" s="1"/>
  <c r="AB127" i="1"/>
  <c r="DI127" i="5"/>
  <c r="AE136" i="9"/>
  <c r="AI136" i="9"/>
  <c r="N112" i="1"/>
  <c r="S129" i="2"/>
  <c r="N130" i="2"/>
  <c r="R130" i="2"/>
  <c r="Q129" i="2"/>
  <c r="M130" i="2"/>
  <c r="O131" i="2"/>
  <c r="J131" i="10"/>
  <c r="P131" i="2"/>
  <c r="AK129" i="11" l="1"/>
  <c r="CQ123" i="8"/>
  <c r="CR123" i="8" s="1"/>
  <c r="O123" i="8"/>
  <c r="CJ124" i="8"/>
  <c r="CN124" i="8" s="1"/>
  <c r="F133" i="8"/>
  <c r="AO125" i="5"/>
  <c r="AV126" i="5"/>
  <c r="BP129" i="5" a="1"/>
  <c r="BP129" i="5" s="1"/>
  <c r="V128" i="2"/>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W126" i="9" s="1"/>
  <c r="W126" i="8"/>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CL124" i="8" l="1"/>
  <c r="F134" i="8"/>
  <c r="AO126" i="5"/>
  <c r="AV127" i="5"/>
  <c r="BP130" i="5" a="1"/>
  <c r="BP130" i="5" s="1"/>
  <c r="V129" i="2"/>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E127" i="1"/>
  <c r="AJ127" i="5"/>
  <c r="AP127" i="5" s="1"/>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CQ125" i="8" l="1"/>
  <c r="CR125" i="8" s="1"/>
  <c r="O125" i="8"/>
  <c r="F135" i="8"/>
  <c r="AO127" i="5"/>
  <c r="AV128" i="5"/>
  <c r="BP131" i="5" a="1"/>
  <c r="BP131" i="5" s="1"/>
  <c r="V130" i="2"/>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E128" i="1"/>
  <c r="AJ128" i="5"/>
  <c r="AP128" i="5" s="1"/>
  <c r="B128" i="9"/>
  <c r="W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O127" i="8" l="1"/>
  <c r="CQ126" i="8"/>
  <c r="CR126" i="8" s="1"/>
  <c r="O126" i="8"/>
  <c r="F136" i="8"/>
  <c r="AO128" i="5"/>
  <c r="AV129" i="5"/>
  <c r="BP132" i="5" a="1"/>
  <c r="BP132" i="5" s="1"/>
  <c r="V131" i="2"/>
  <c r="AG127" i="7"/>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AI127" i="7"/>
  <c r="CZ131" i="5"/>
  <c r="AB127" i="11"/>
  <c r="P127" i="8" s="1"/>
  <c r="N128" i="11"/>
  <c r="AA127" i="11"/>
  <c r="AK127" i="1" s="1"/>
  <c r="Z127" i="11"/>
  <c r="AD127" i="11"/>
  <c r="AI127" i="1" s="1"/>
  <c r="AC127" i="11"/>
  <c r="T127" i="8" s="1"/>
  <c r="Y127" i="11"/>
  <c r="AH127" i="1" s="1"/>
  <c r="C130" i="5"/>
  <c r="F130" i="5" s="1"/>
  <c r="AW130" i="5" s="1"/>
  <c r="W129" i="8"/>
  <c r="B129" i="9"/>
  <c r="W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O128" i="8" l="1"/>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W130" i="8"/>
  <c r="B130" i="9"/>
  <c r="W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O130" i="5" l="1"/>
  <c r="AV131" i="5"/>
  <c r="V132" i="2"/>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AS134" i="5" s="1"/>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W131" i="9" s="1"/>
  <c r="E131" i="1"/>
  <c r="A131" i="10"/>
  <c r="AA131" i="10" s="1"/>
  <c r="BT131" i="5"/>
  <c r="AJ131" i="5"/>
  <c r="AP131" i="5" s="1"/>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30" i="8" l="1"/>
  <c r="CQ129" i="8"/>
  <c r="CR129" i="8" s="1"/>
  <c r="O129" i="8"/>
  <c r="AO131" i="5"/>
  <c r="V133" i="2"/>
  <c r="BP135" i="5" a="1"/>
  <c r="BP135" i="5" s="1"/>
  <c r="AG130" i="7"/>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AS135" i="5" s="1"/>
  <c r="B133" i="5"/>
  <c r="AQ130" i="5"/>
  <c r="CU130" i="8"/>
  <c r="AR130" i="5"/>
  <c r="CK130" i="8"/>
  <c r="C133" i="5"/>
  <c r="AE131" i="7"/>
  <c r="AF131" i="7" s="1"/>
  <c r="Q131" i="7"/>
  <c r="B130" i="14"/>
  <c r="AI130" i="7"/>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CY129" i="8" l="1"/>
  <c r="G129" i="1" s="1"/>
  <c r="M129" i="8" s="1"/>
  <c r="O131" i="8"/>
  <c r="AV132" i="5"/>
  <c r="V134" i="2"/>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B132" i="9"/>
  <c r="W132" i="9" s="1"/>
  <c r="A132" i="10"/>
  <c r="AA132" i="10" s="1"/>
  <c r="AJ132" i="5"/>
  <c r="AP132" i="5" s="1"/>
  <c r="AB132" i="8"/>
  <c r="BM132" i="8" s="1"/>
  <c r="E132" i="1"/>
  <c r="F133" i="5"/>
  <c r="AW133" i="5" s="1"/>
  <c r="D134" i="7"/>
  <c r="B134" i="10"/>
  <c r="G135" i="5"/>
  <c r="AS136" i="5" s="1"/>
  <c r="B134" i="5"/>
  <c r="CZ134" i="5"/>
  <c r="CK131" i="8"/>
  <c r="AQ131" i="5"/>
  <c r="AR131" i="5"/>
  <c r="J134" i="2"/>
  <c r="C134" i="5"/>
  <c r="B131" i="14"/>
  <c r="CU131" i="8"/>
  <c r="J135" i="2"/>
  <c r="AC134" i="1"/>
  <c r="DA134" i="5"/>
  <c r="AB135" i="1"/>
  <c r="DI135" i="5"/>
  <c r="N120" i="1"/>
  <c r="W136" i="1"/>
  <c r="AO132" i="5" l="1"/>
  <c r="AV133" i="5"/>
  <c r="V135" i="2"/>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W133" i="9" s="1"/>
  <c r="AI133" i="5"/>
  <c r="AJ133" i="5"/>
  <c r="AP133" i="5" s="1"/>
  <c r="AE132" i="7"/>
  <c r="AF132" i="7" s="1"/>
  <c r="BT132" i="8"/>
  <c r="BT133" i="5"/>
  <c r="E133" i="1"/>
  <c r="BW132" i="8"/>
  <c r="CM132" i="8" s="1"/>
  <c r="BU132" i="8"/>
  <c r="BV132" i="8"/>
  <c r="CC132" i="8"/>
  <c r="CS132" i="8" s="1"/>
  <c r="W133" i="8"/>
  <c r="AB133" i="8"/>
  <c r="BM133" i="8" s="1"/>
  <c r="A133" i="10"/>
  <c r="AA133" i="10" s="1"/>
  <c r="B133" i="7"/>
  <c r="AE133" i="7" s="1"/>
  <c r="AF133" i="7" s="1"/>
  <c r="F134" i="5"/>
  <c r="AW134" i="5" s="1"/>
  <c r="B135" i="10"/>
  <c r="D135" i="7"/>
  <c r="G136" i="5"/>
  <c r="CZ136" i="5" s="1"/>
  <c r="B135" i="5"/>
  <c r="C135" i="5"/>
  <c r="AB136" i="1"/>
  <c r="DI136" i="5"/>
  <c r="J136" i="2"/>
  <c r="AC135" i="1"/>
  <c r="DA135" i="5"/>
  <c r="N121" i="1"/>
  <c r="AO133" i="5" l="1"/>
  <c r="AV134" i="5"/>
  <c r="V136" i="2"/>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B134" i="9"/>
  <c r="W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P135" i="5" s="1"/>
  <c r="A135" i="11"/>
  <c r="Y134" i="11" s="1"/>
  <c r="AH134" i="1" s="1"/>
  <c r="BT135" i="5"/>
  <c r="A135" i="10"/>
  <c r="AA135" i="10" s="1"/>
  <c r="AI135" i="5"/>
  <c r="AE134" i="7"/>
  <c r="AF134" i="7" s="1"/>
  <c r="CD134" i="8"/>
  <c r="CT134" i="8" s="1"/>
  <c r="F136" i="5"/>
  <c r="AW136" i="5" s="1"/>
  <c r="AA1269" i="14"/>
  <c r="AA1270" i="14" s="1"/>
  <c r="N123" i="1"/>
  <c r="BZ134" i="8" l="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A136" i="11"/>
  <c r="AA135" i="11" s="1"/>
  <c r="AK135" i="1" s="1"/>
  <c r="AI136" i="5"/>
  <c r="B136" i="7"/>
  <c r="AE136" i="7" s="1"/>
  <c r="AF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U53" i="2" s="1"/>
  <c r="AB53" i="7"/>
  <c r="W52" i="2" l="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s="1"/>
  <c r="W109" i="2" l="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<sst xmlns="http://schemas.openxmlformats.org/spreadsheetml/2006/main" count="2906" uniqueCount="1116">
  <si>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</si>
  <si>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</si>
  <si>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</si>
  <si>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</si>
  <si>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</si>
  <si>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</si>
  <si>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</si>
  <si>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</si>
  <si>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</si>
  <si>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</si>
  <si>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</si>
  <si>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</si>
  <si>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</si>
  <si>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</si>
  <si>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</si>
  <si>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</si>
  <si>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</si>
  <si>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</si>
  <si>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</si>
  <si>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</si>
  <si>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</si>
  <si>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</si>
  <si>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</si>
  <si>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</si>
  <si>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</si>
  <si>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</si>
  <si>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</si>
  <si>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</si>
  <si>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</si>
  <si>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</si>
  <si>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</si>
  <si>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</si>
  <si>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</si>
  <si>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</si>
  <si>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</si>
  <si>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</si>
  <si>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</si>
  <si>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</si>
  <si>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</si>
  <si>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</si>
  <si>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</si>
  <si>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</si>
  <si>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</si>
  <si>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</si>
  <si>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</si>
  <si>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</si>
  <si>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</si>
  <si>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</si>
  <si>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</si>
  <si>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</si>
  <si>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</si>
  <si>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</si>
  <si>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</si>
  <si>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</si>
  <si>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</si>
  <si>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</si>
  <si>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</si>
  <si>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</si>
  <si>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</si>
  <si>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</si>
  <si>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</si>
  <si>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</si>
  <si>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</si>
  <si>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</si>
  <si>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</si>
  <si>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</si>
  <si>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</si>
  <si>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</si>
  <si>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</si>
  <si>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</si>
  <si>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</si>
  <si>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</si>
  <si>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</si>
  <si>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</si>
  <si>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</si>
  <si>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</si>
  <si>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</si>
  <si>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</si>
  <si>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</si>
  <si>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</si>
  <si>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</si>
  <si>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</si>
  <si>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</si>
  <si>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</si>
  <si>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</si>
  <si>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</si>
  <si>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</si>
  <si>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</si>
  <si>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</si>
  <si>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</si>
  <si>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</si>
  <si>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</si>
  <si>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</si>
  <si>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</si>
  <si>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</si>
  <si>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</si>
  <si>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</si>
  <si>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</si>
  <si>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</si>
  <si>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</si>
  <si>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</si>
  <si>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</si>
  <si>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</si>
  <si>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</si>
  <si>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</si>
  <si>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</si>
  <si>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</si>
  <si>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</si>
  <si>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</si>
  <si>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</si>
  <si>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</si>
  <si>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</si>
  <si>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</si>
  <si>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</si>
  <si>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</si>
  <si>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</si>
  <si>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</si>
  <si>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</si>
  <si>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</si>
  <si>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</si>
  <si>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</si>
  <si>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</si>
  <si>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</si>
  <si>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</si>
  <si>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</si>
  <si>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</si>
  <si>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</si>
  <si>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</si>
  <si>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</si>
  <si>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</si>
  <si>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</si>
  <si>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</si>
  <si>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</si>
  <si>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</si>
  <si>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</si>
  <si>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</si>
  <si>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</si>
  <si>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</si>
  <si>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</si>
  <si>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</si>
  <si>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</si>
  <si>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</si>
  <si>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</si>
  <si>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</si>
  <si>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</si>
  <si>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</si>
  <si>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</si>
  <si>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</si>
  <si>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</si>
  <si>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</si>
  <si>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</si>
  <si>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</si>
  <si>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</si>
  <si>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</si>
  <si>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</si>
  <si>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</si>
  <si>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</si>
  <si>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</si>
  <si>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</si>
  <si>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</si>
  <si>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</si>
  <si>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</si>
  <si>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</si>
  <si>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</si>
  <si>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</si>
  <si>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</si>
  <si>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</si>
  <si>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</si>
  <si>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</si>
  <si>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</si>
  <si>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</si>
  <si>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</si>
  <si>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</si>
  <si>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</si>
  <si>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</si>
  <si>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</si>
  <si>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</si>
  <si>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</si>
  <si>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</si>
  <si>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</si>
  <si>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</si>
  <si>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</si>
  <si>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</si>
  <si>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</si>
  <si>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</si>
  <si>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</si>
  <si>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</si>
  <si>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</si>
  <si>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</si>
  <si>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</si>
  <si>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</si>
  <si>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</si>
  <si>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</si>
  <si>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</si>
  <si>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</si>
  <si>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</si>
  <si>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</si>
  <si>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</si>
  <si>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</si>
  <si>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</si>
  <si>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</si>
  <si>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</si>
  <si>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</si>
  <si>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</si>
  <si>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</si>
  <si>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</si>
  <si>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</si>
  <si>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</si>
  <si>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</si>
  <si>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</si>
  <si>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</si>
  <si>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</si>
  <si>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</si>
  <si>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</si>
  <si>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</si>
  <si>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</si>
  <si>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</si>
  <si>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</si>
  <si>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</si>
  <si>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</si>
  <si>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</si>
  <si>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</si>
  <si>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</si>
  <si>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</si>
  <si>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</si>
  <si>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</si>
  <si>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</si>
  <si>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</si>
  <si>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</si>
  <si>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</si>
  <si>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</si>
  <si>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</si>
  <si>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</si>
  <si>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</si>
  <si>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</si>
  <si>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</si>
  <si>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</si>
  <si>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</si>
  <si>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</si>
  <si>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</si>
  <si>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</si>
  <si>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</si>
  <si>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</si>
  <si>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</si>
  <si>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</si>
  <si>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</si>
  <si>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</si>
  <si>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</si>
  <si>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</si>
  <si>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</si>
  <si>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</si>
  <si>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</si>
  <si>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</si>
  <si>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</si>
  <si>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</si>
  <si>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</si>
  <si>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</si>
  <si>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</si>
  <si>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</si>
  <si>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</si>
  <si>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</si>
  <si>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</si>
  <si>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</si>
  <si>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</si>
  <si>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</si>
  <si>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</si>
  <si>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</si>
  <si>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</si>
  <si>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</si>
  <si>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</si>
  <si>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</si>
  <si>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</si>
  <si>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</si>
  <si>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</si>
  <si>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</si>
  <si>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</si>
  <si>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</si>
  <si>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</si>
  <si>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</si>
  <si>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</si>
  <si>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</si>
  <si>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</si>
  <si>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</si>
  <si>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</si>
  <si>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</si>
  <si>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</si>
  <si>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</si>
  <si>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</si>
  <si>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</si>
  <si>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</si>
  <si>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</si>
  <si>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</si>
  <si>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</si>
  <si>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</si>
  <si>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</si>
  <si>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</si>
  <si>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</si>
  <si>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</si>
  <si>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</si>
  <si>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</si>
  <si>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</si>
  <si>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</si>
  <si>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</si>
  <si>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</si>
  <si>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</si>
  <si>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</si>
  <si>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</si>
  <si>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</si>
  <si>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</si>
  <si>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</si>
  <si>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</si>
  <si>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</si>
  <si>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</si>
  <si>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</si>
  <si>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</si>
  <si>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</si>
  <si>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</si>
  <si>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</si>
  <si>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</si>
  <si>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</si>
  <si>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</si>
  <si>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</si>
  <si>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</si>
  <si>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</si>
  <si>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</si>
  <si>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</si>
  <si>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</si>
  <si>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</si>
  <si>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</si>
  <si>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</si>
  <si>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</si>
  <si>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</si>
  <si>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</si>
  <si>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</si>
  <si>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</si>
  <si>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</si>
  <si>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</si>
  <si>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</si>
  <si>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</si>
  <si>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</si>
  <si>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</si>
  <si>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</si>
  <si>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</si>
  <si>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</si>
  <si>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</si>
  <si>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</si>
  <si>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</si>
  <si>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</si>
  <si>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</si>
  <si>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</si>
  <si>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</si>
  <si>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</si>
  <si>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</si>
  <si>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</si>
  <si>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</si>
  <si>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</si>
  <si>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</si>
  <si>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</si>
  <si>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</si>
  <si>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</si>
  <si>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</si>
  <si>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</si>
  <si>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</si>
  <si>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</si>
  <si>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</si>
  <si>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</si>
  <si>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</si>
  <si>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</si>
  <si>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</si>
  <si>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</si>
  <si>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</si>
  <si>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</si>
  <si>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</si>
  <si>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</si>
  <si>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</si>
  <si>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</si>
  <si>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</si>
  <si>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</si>
  <si>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</si>
  <si>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</si>
  <si>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</si>
  <si>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</si>
  <si>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</si>
  <si>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</si>
  <si>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</si>
  <si>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</si>
  <si>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</si>
  <si>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</si>
  <si>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</si>
  <si>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</si>
  <si>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</si>
  <si>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</si>
  <si>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</si>
  <si>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</si>
  <si>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</si>
  <si>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</si>
  <si>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</si>
  <si>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</si>
  <si>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</si>
  <si>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</si>
  <si>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</si>
  <si>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</si>
  <si>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</si>
  <si>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</si>
  <si>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</si>
  <si>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</si>
  <si>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</si>
  <si>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</si>
  <si>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</si>
  <si>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</si>
  <si>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</si>
  <si>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</si>
  <si>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</si>
  <si>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</si>
  <si>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</si>
  <si>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</si>
  <si>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</si>
  <si>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</si>
  <si>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</si>
  <si>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</si>
  <si>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</si>
  <si>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</si>
  <si>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</si>
  <si>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</si>
  <si>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</si>
  <si>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</si>
  <si>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</si>
  <si>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</si>
  <si>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</si>
  <si>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</si>
  <si>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</si>
  <si>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</si>
  <si>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</si>
  <si>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</si>
  <si>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</si>
  <si>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</si>
  <si>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</si>
  <si>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</si>
  <si>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</si>
  <si>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</si>
  <si>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</si>
  <si>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</si>
  <si>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</si>
  <si>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</si>
  <si>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</si>
  <si>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</si>
  <si>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</si>
  <si>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</si>
  <si>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</si>
  <si>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</si>
  <si>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</si>
  <si>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</si>
  <si>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</si>
  <si>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</si>
  <si>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</si>
  <si>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</si>
  <si>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</si>
  <si>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</si>
  <si>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</si>
  <si>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</si>
  <si>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</si>
  <si>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</si>
  <si>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</si>
  <si>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</si>
  <si>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</si>
  <si>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</si>
  <si>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</si>
  <si>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</si>
  <si>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</si>
  <si>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</si>
  <si>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</si>
  <si>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</si>
  <si>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</si>
  <si>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</si>
  <si>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</si>
  <si>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</si>
  <si>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</si>
  <si>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</si>
  <si>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</si>
  <si>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</si>
  <si>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</si>
  <si>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</si>
  <si>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</si>
  <si>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</si>
  <si>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</si>
  <si>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</si>
  <si>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</si>
  <si>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</si>
  <si>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</si>
  <si>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</si>
  <si>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</si>
  <si>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</si>
  <si>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</si>
  <si>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</si>
  <si>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</si>
  <si>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</si>
  <si>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</si>
  <si>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</si>
  <si>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</si>
  <si>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</si>
  <si>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</si>
  <si>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</si>
  <si>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</si>
  <si>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</si>
  <si>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</si>
  <si>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</si>
  <si>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</si>
  <si>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</si>
  <si>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</si>
  <si>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</si>
  <si>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</si>
  <si>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</si>
  <si>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</si>
  <si>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</si>
  <si>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</si>
  <si>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</si>
  <si>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</si>
  <si>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</si>
  <si>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</si>
  <si>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</si>
  <si>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</si>
  <si>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</si>
  <si>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</si>
  <si>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</si>
  <si>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</si>
  <si>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</si>
  <si>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</si>
  <si>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</si>
  <si>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</si>
  <si>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</si>
  <si>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</si>
  <si>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</si>
  <si>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</si>
  <si>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</si>
  <si>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</si>
  <si>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</si>
  <si>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</si>
  <si>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</si>
  <si>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</si>
  <si>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</si>
  <si>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</si>
  <si>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</si>
  <si>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</si>
  <si>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</si>
  <si>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</si>
  <si>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</si>
  <si>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</si>
  <si>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</si>
  <si>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</si>
  <si>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</si>
  <si>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</si>
  <si>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</si>
  <si>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</si>
  <si>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</si>
  <si>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</si>
  <si>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</si>
  <si>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</si>
  <si>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</si>
  <si>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</si>
  <si>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</si>
  <si>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</si>
  <si>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</si>
  <si>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</si>
  <si>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</si>
  <si>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</si>
  <si>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</si>
  <si>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</si>
  <si>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</si>
  <si>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</si>
  <si>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</si>
  <si>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</si>
  <si>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</si>
  <si>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</si>
  <si>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</si>
  <si>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</si>
  <si>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</si>
  <si>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</si>
  <si>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</si>
  <si>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</si>
  <si>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</si>
  <si>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</si>
  <si>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</si>
  <si>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</si>
  <si>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</si>
  <si>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</si>
  <si>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</si>
  <si>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</si>
  <si>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</si>
  <si>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</si>
  <si>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</si>
  <si>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</si>
  <si>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</si>
  <si>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</si>
  <si>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</si>
  <si>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</si>
  <si>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</si>
  <si>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</si>
  <si>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</si>
  <si>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</si>
  <si>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</si>
  <si>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</si>
  <si>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</si>
  <si>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</si>
  <si>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</si>
  <si>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</si>
  <si>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</si>
  <si>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</si>
  <si>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</si>
  <si>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</si>
  <si>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</si>
  <si>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</si>
  <si>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</si>
  <si>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</si>
  <si>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</si>
  <si>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</si>
  <si>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</si>
  <si>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</si>
  <si>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</si>
  <si>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</si>
  <si>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</si>
  <si>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</si>
  <si>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</si>
  <si>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</si>
  <si>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</si>
  <si>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</si>
  <si>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</si>
  <si>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</si>
  <si>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</si>
  <si>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</si>
  <si>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</si>
  <si>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</si>
  <si>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</si>
  <si>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</si>
  <si>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</si>
  <si>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</si>
  <si>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</si>
  <si>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</si>
  <si>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</si>
  <si>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</si>
  <si>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</si>
  <si>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</si>
  <si>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</si>
  <si>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</si>
  <si>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</si>
  <si>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</si>
  <si>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</si>
  <si>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</si>
  <si>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</si>
  <si>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</si>
  <si>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</si>
  <si>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</si>
  <si>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</si>
  <si>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</si>
  <si>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</si>
  <si>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</si>
  <si>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</si>
  <si>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</si>
  <si>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</si>
  <si>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</si>
  <si>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</si>
  <si>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</si>
  <si>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</si>
  <si>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</si>
  <si>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</si>
  <si>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</si>
  <si>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</si>
  <si>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</si>
  <si>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</si>
  <si>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</si>
  <si>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</si>
  <si>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</si>
  <si>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</si>
  <si>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</si>
  <si>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</si>
  <si>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</si>
  <si>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</si>
  <si>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</si>
  <si>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</si>
  <si>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</si>
  <si>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</si>
  <si>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</si>
  <si>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</si>
  <si>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</si>
  <si>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</si>
  <si>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</si>
  <si>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</si>
  <si>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</si>
  <si>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</si>
  <si>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</si>
  <si>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</si>
  <si>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</si>
  <si>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</si>
  <si>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</si>
  <si>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</si>
  <si>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</si>
  <si>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</si>
  <si>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</si>
  <si>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</si>
  <si>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</si>
  <si>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</si>
  <si>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</si>
  <si>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</si>
  <si>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</si>
  <si>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</si>
  <si>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</si>
  <si>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</si>
  <si>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</si>
  <si>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</si>
  <si>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</si>
  <si>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</si>
  <si>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</si>
  <si>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</si>
  <si>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</si>
  <si>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</si>
  <si>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</si>
  <si>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</si>
  <si>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</si>
  <si>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</si>
  <si>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</si>
  <si>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</si>
  <si>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</si>
  <si>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</si>
  <si>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</si>
  <si>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</si>
  <si>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</si>
  <si>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</si>
  <si>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</si>
  <si>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</si>
  <si>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</si>
  <si>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</si>
  <si>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</si>
  <si>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</si>
  <si>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</si>
  <si>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</si>
  <si>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</si>
  <si>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</si>
  <si>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</si>
  <si>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</si>
  <si>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</si>
  <si>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</si>
  <si>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</si>
  <si>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</si>
  <si>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</si>
  <si>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</si>
  <si>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</si>
  <si>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</si>
  <si>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</si>
  <si>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</si>
  <si>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</si>
  <si>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</si>
  <si>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</si>
  <si>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</si>
  <si>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</si>
  <si>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</si>
  <si>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</si>
  <si>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</si>
  <si>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</si>
  <si>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</si>
  <si>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</si>
  <si>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</si>
  <si>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</si>
  <si>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</si>
  <si>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</si>
  <si>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</si>
  <si>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</si>
  <si>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</si>
  <si>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</si>
  <si>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</si>
  <si>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</si>
  <si>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</si>
  <si>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</si>
  <si>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</si>
  <si>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</si>
  <si>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</si>
  <si>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</si>
  <si>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</si>
  <si>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</si>
  <si>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</si>
  <si>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</si>
  <si>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</si>
  <si>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</si>
  <si>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</si>
  <si>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</si>
  <si>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</si>
  <si>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</si>
  <si>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</si>
  <si>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</si>
  <si>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</si>
  <si>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</si>
  <si>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</si>
  <si>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</si>
  <si>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</si>
  <si>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</si>
  <si>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</si>
  <si>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</si>
  <si>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</si>
  <si>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</si>
  <si>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</si>
  <si>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</si>
  <si>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</si>
  <si>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</si>
  <si>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</si>
  <si>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</si>
  <si>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</si>
  <si>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</si>
  <si>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</si>
  <si>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</si>
  <si>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</si>
  <si>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</si>
  <si>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</si>
  <si>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</si>
  <si>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</si>
  <si>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</si>
  <si>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</si>
  <si>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</si>
  <si>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</si>
  <si>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</si>
  <si>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</si>
  <si>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</si>
  <si>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</si>
  <si>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</si>
  <si>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</si>
  <si>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</si>
  <si>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</si>
  <si>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</si>
  <si>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</si>
  <si>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</si>
  <si>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</si>
  <si>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</si>
  <si>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</si>
  <si>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</si>
  <si>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</si>
  <si>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</si>
  <si>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</si>
  <si>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</si>
  <si>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</si>
  <si>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</si>
  <si>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</si>
  <si>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</si>
  <si>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</si>
  <si>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</si>
  <si>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</si>
  <si>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</si>
  <si>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</si>
  <si>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</si>
  <si>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</si>
  <si>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</si>
  <si>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</si>
  <si>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</si>
  <si>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</si>
  <si>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</si>
  <si>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</si>
  <si>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</si>
  <si>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</si>
  <si>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</si>
  <si>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</si>
  <si>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</si>
  <si>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</si>
  <si>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</si>
  <si>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</si>
  <si>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</si>
  <si>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</si>
  <si>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</si>
  <si>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</si>
  <si>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</si>
  <si>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</si>
  <si>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</si>
  <si>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</si>
  <si>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</si>
  <si>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</si>
  <si>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</si>
  <si>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</si>
  <si>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</si>
  <si>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</si>
  <si>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</si>
  <si>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</si>
  <si>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</si>
  <si>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</si>
  <si>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</si>
  <si>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</si>
  <si>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</si>
  <si>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</si>
  <si>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</si>
  <si>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</si>
  <si>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</si>
  <si>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</si>
  <si>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</si>
  <si>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</si>
  <si>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</si>
  <si>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</si>
  <si>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</si>
  <si>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</si>
  <si>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</si>
  <si>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</si>
  <si>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</si>
  <si>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</si>
  <si>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</si>
  <si>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</si>
  <si>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</si>
  <si>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</si>
  <si>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</si>
  <si>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</si>
  <si>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</si>
  <si>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</si>
  <si>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</si>
  <si>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</si>
  <si>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</si>
  <si>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</si>
  <si>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</si>
  <si>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</si>
  <si>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</si>
  <si>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</si>
  <si>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</si>
  <si>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</si>
  <si>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</si>
  <si>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</si>
  <si>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</si>
  <si>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</si>
  <si>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</si>
  <si>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</si>
  <si>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</si>
  <si>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</si>
  <si>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</si>
  <si>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</si>
  <si>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</si>
  <si>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</si>
  <si>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</si>
  <si>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</si>
  <si>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</si>
  <si>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</si>
  <si>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</si>
  <si>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</si>
  <si>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</si>
  <si>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</si>
  <si>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</si>
  <si>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</si>
  <si>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</si>
  <si>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</si>
  <si>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</si>
  <si>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</si>
  <si>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</si>
  <si>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</si>
  <si>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</si>
  <si>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</si>
  <si>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</si>
  <si>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</si>
  <si>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</si>
  <si>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</si>
  <si>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</si>
  <si>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</si>
  <si>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</si>
  <si>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</si>
  <si>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</si>
  <si>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</si>
  <si>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</si>
  <si>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</si>
  <si>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</si>
  <si>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</si>
  <si>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</si>
  <si>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</si>
  <si>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</si>
  <si>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</si>
  <si>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</si>
  <si>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</si>
  <si>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</si>
  <si>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</si>
  <si>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</si>
  <si>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</si>
  <si>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</si>
  <si>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</si>
  <si>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</si>
  <si>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</si>
  <si>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</si>
  <si>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</si>
  <si>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</si>
  <si>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</si>
  <si>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</si>
  <si>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</si>
  <si>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</si>
  <si>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</si>
  <si>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</si>
  <si>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</si>
  <si>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</si>
  <si>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</si>
  <si>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</si>
  <si>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</si>
  <si>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</si>
  <si>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</si>
  <si>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</si>
  <si>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</si>
  <si>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</si>
  <si>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</si>
  <si>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</si>
  <si>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</si>
  <si>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</si>
  <si>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</si>
  <si>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</si>
  <si>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</si>
  <si>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</si>
  <si>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</si>
  <si>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</si>
  <si>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</si>
  <si>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</si>
  <si>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</si>
  <si>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</si>
  <si>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</si>
  <si>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</si>
  <si>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</si>
  <si>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</si>
  <si>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</si>
  <si>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</si>
  <si>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</si>
  <si>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</si>
  <si>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</si>
  <si>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</si>
  <si>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</si>
  <si>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</si>
  <si>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</si>
  <si>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</si>
  <si>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</si>
  <si>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</si>
  <si>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</si>
  <si>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</si>
  <si>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</si>
  <si>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</si>
  <si>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</si>
  <si>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</si>
  <si>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</si>
  <si>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</si>
  <si>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</si>
  <si>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</si>
  <si>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</si>
  <si>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</si>
  <si>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</si>
  <si>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</si>
  <si>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</si>
  <si>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</si>
  <si>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</si>
  <si>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</si>
  <si>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</si>
  <si>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</si>
  <si>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</si>
  <si>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</si>
  <si>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</si>
  <si>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</si>
  <si>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</si>
  <si>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</si>
  <si>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</si>
  <si>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</si>
  <si>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</si>
  <si>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</si>
  <si>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</si>
  <si>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</si>
  <si>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</si>
  <si>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</si>
  <si>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</si>
  <si>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</si>
  <si>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</si>
  <si>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</si>
  <si>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</si>
  <si>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</si>
  <si>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</si>
  <si>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</si>
  <si>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</si>
  <si>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</si>
  <si>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</si>
  <si>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</si>
  <si>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</si>
  <si>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</si>
  <si>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</si>
  <si>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</si>
  <si>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</si>
  <si>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</si>
  <si>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</si>
  <si>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</si>
  <si>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</si>
  <si>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</si>
  <si>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</si>
  <si>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</si>
  <si>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</si>
  <si>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</si>
  <si>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</si>
  <si>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</si>
  <si>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</si>
  <si>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</si>
  <si>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</si>
  <si>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</si>
  <si>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</si>
  <si>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</si>
  <si>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</si>
  <si>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</si>
  <si>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</si>
  <si>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</si>
  <si>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</si>
  <si>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</si>
  <si>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</si>
  <si>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</si>
  <si>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</si>
  <si>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</si>
  <si>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</si>
  <si>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</si>
  <si>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</si>
  <si>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</si>
  <si>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</si>
  <si>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</si>
  <si>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</si>
  <si>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</si>
  <si>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</si>
  <si>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</si>
  <si>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</si>
  <si>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</si>
  <si>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</si>
  <si>
    <t>Adept-DP</t>
  </si>
  <si>
    <t>Lancer</t>
  </si>
  <si>
    <t>Horse Archer</t>
  </si>
  <si>
    <t>Disclaimer: The Spellblade costs 10 gems/unit. This cost is not included in the sim.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</si>
</sst>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5">
    <dxf>
      <font>
        <color auto="1"/>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color theme="0"/>
      </font>
    </dxf>
    <dxf>
      <font>
        <color auto="1"/>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3" pivot="0" count="8" xr9:uid="{40048D91-B7B4-48AD-ADA3-F7B5F24E3A0B}">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3 2" pivot="0" count="8" xr9:uid="{C5C8B11A-65E1-47E8-8B6A-A638EA763C9D}">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4" pivot="0" count="8" xr9:uid="{879439EA-876F-405F-B69E-85273FF10F93}">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 name="TableStyleLight1 4 2" pivot="0" count="8" xr9:uid="{A2A787F1-3FC0-4774-93F6-6F67EEF4DC05}">
      <tableStyleElement type="wholeTable" dxfId="962"/>
      <tableStyleElement type="headerRow" dxfId="961"/>
      <tableStyleElement type="totalRow" dxfId="960"/>
      <tableStyleElement type="firstColumn" dxfId="959"/>
      <tableStyleElement type="lastColumn" dxfId="958"/>
      <tableStyleElement type="firstRowStripe" dxfId="957"/>
      <tableStyleElement type="secondRowStripe" dxfId="956"/>
      <tableStyleElement type="firstColumnStripe" dxfId="955"/>
    </tableStyle>
    <tableStyle name="TableStyleLight1 5" pivot="0" count="8" xr9:uid="{CB689928-D93B-4088-A9C6-560B4B9C5E75}">
      <tableStyleElement type="wholeTable" dxfId="954"/>
      <tableStyleElement type="headerRow" dxfId="953"/>
      <tableStyleElement type="totalRow" dxfId="952"/>
      <tableStyleElement type="firstColumn" dxfId="951"/>
      <tableStyleElement type="lastColumn" dxfId="950"/>
      <tableStyleElement type="firstRowStripe" dxfId="949"/>
      <tableStyleElement type="secondRowStripe" dxfId="948"/>
      <tableStyleElement type="firstColumnStripe" dxfId="947"/>
    </tableStyle>
    <tableStyle name="TableStyleLight1 5 2" pivot="0" count="8" xr9:uid="{7B8F54C5-86FC-4F37-89FD-016FBCC24E05}">
      <tableStyleElement type="wholeTable" dxfId="946"/>
      <tableStyleElement type="headerRow" dxfId="945"/>
      <tableStyleElement type="totalRow" dxfId="944"/>
      <tableStyleElement type="firstColumn" dxfId="943"/>
      <tableStyleElement type="lastColumn" dxfId="942"/>
      <tableStyleElement type="firstRowStripe" dxfId="941"/>
      <tableStyleElement type="secondRowStripe" dxfId="940"/>
      <tableStyleElement type="firstColumnStripe" dxfId="939"/>
    </tableStyle>
    <tableStyle name="TableStyleLight1 5 2 2" pivot="0" count="8" xr9:uid="{03577705-4D4B-4BC8-BE21-E9B4AACE52E1}">
      <tableStyleElement type="wholeTable" dxfId="938"/>
      <tableStyleElement type="headerRow" dxfId="937"/>
      <tableStyleElement type="totalRow" dxfId="936"/>
      <tableStyleElement type="firstColumn" dxfId="935"/>
      <tableStyleElement type="lastColumn" dxfId="934"/>
      <tableStyleElement type="firstRowStripe" dxfId="933"/>
      <tableStyleElement type="secondRowStripe" dxfId="932"/>
      <tableStyleElement type="firstColumnStripe" dxfId="931"/>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18" dataDxfId="17">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16">
      <calculatedColumnFormula>_xlfn.SINGLE(INDEX(TblRaces[],MATCH(race,TblRaces[Race],0),4))</calculatedColumnFormula>
    </tableColumn>
    <tableColumn id="2" xr3:uid="{00000000-0010-0000-0000-000002000000}" name="Offense" dataDxfId="15">
      <calculatedColumnFormula>_xlfn.IFNA(INDEX(TblRaces[],MATCH(TblUnits[[#This Row],[Unit Names]],TblRaces[Unitname],0),5),"")</calculatedColumnFormula>
    </tableColumn>
    <tableColumn id="3" xr3:uid="{00000000-0010-0000-0000-000003000000}" name="Defense" dataDxfId="14">
      <calculatedColumnFormula>_xlfn.IFNA(INDEX(TblRaces[],MATCH(TblUnits[[#This Row],[Unit Names]],TblRaces[Unitname],0),6),"")</calculatedColumnFormula>
    </tableColumn>
    <tableColumn id="4" xr3:uid="{00000000-0010-0000-0000-000004000000}" name="Platinum" dataDxfId="13">
      <calculatedColumnFormula>_xlfn.IFNA(INDEX(TblRaces[],MATCH(TblUnits[[#This Row],[Unit Names]],TblRaces[Unitname],0),7),"")</calculatedColumnFormula>
    </tableColumn>
    <tableColumn id="5" xr3:uid="{00000000-0010-0000-0000-000005000000}" name="Ore" dataDxfId="12">
      <calculatedColumnFormula>_xlfn.IFNA(INDEX(TblRaces[],MATCH(TblUnits[[#This Row],[Unit Names]],TblRaces[Unitname],0),8),"")</calculatedColumnFormula>
    </tableColumn>
    <tableColumn id="6" xr3:uid="{00000000-0010-0000-0000-000006000000}" name="Networth" dataDxfId="11">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0" dataDxfId="928" headerRowBorderDxfId="929" tableBorderDxfId="927">
  <autoFilter ref="H14:I32" xr:uid="{6EDA5300-DB26-4799-A5D1-5432AC102827}">
    <filterColumn colId="0" hiddenButton="1"/>
    <filterColumn colId="1" hiddenButton="1"/>
  </autoFilter>
  <tableColumns count="2">
    <tableColumn id="1" xr3:uid="{C93253AD-A598-462C-985D-E538FB5404AF}" name="Race Bonuses" dataDxfId="926"/>
    <tableColumn id="2" xr3:uid="{7301230A-1354-4459-BA19-9D8AE9608978}" name="Bonus" dataDxfId="925"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4" dataDxfId="923" tableBorderDxfId="922">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1"/>
    <tableColumn id="2" xr3:uid="{F7BA9D3F-F979-435F-AF55-B8562C7F08C8}" name=" " dataDxfId="920"/>
    <tableColumn id="3" xr3:uid="{C661B1D0-1EAD-42B7-889A-9265EA75CB1D}" name="Offense" dataDxfId="919"/>
    <tableColumn id="4" xr3:uid="{594F8FE6-285D-432D-AB90-DE26655C8963}" name="Bonus" dataDxfId="918"/>
    <tableColumn id="5" xr3:uid="{1A4EBEB0-1016-4D5D-920D-08D8AD7AFC97}" name="OP Mod" dataDxfId="917"/>
    <tableColumn id="6" xr3:uid="{0A455978-2417-4AD7-8969-95433ADAC6F4}" name="Defense" dataDxfId="916"/>
    <tableColumn id="7" xr3:uid="{3C4FEC10-2BEB-4EC0-AA98-F67CC8DBE5B5}" name="DP Bonus" dataDxfId="915"/>
    <tableColumn id="8" xr3:uid="{9CE669CC-5E7B-4E7B-8FFE-265EB626E935}" name="DP Mod" dataDxfId="914"/>
    <tableColumn id="9" xr3:uid="{7DE0C022-18E9-48B5-8835-9B63E8CC1CDF}" name="." dataDxfId="913"/>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2" dataDxfId="910" headerRowBorderDxfId="911" tableBorderDxfId="909">
  <autoFilter ref="H47:J51" xr:uid="{86CCA094-2F84-4D6A-BB34-AED37B4839D4}">
    <filterColumn colId="0" hiddenButton="1"/>
    <filterColumn colId="1" hiddenButton="1"/>
    <filterColumn colId="2" hiddenButton="1"/>
  </autoFilter>
  <tableColumns count="3">
    <tableColumn id="1" xr3:uid="{E0152EC7-4145-4063-BAB4-B6301A014F4B}" name="Type" dataDxfId="908"/>
    <tableColumn id="2" xr3:uid="{FAE1A1FE-F8EC-48F0-A8AF-ADF4B1F44E93}" name="Raw" dataDxfId="907"/>
    <tableColumn id="3" xr3:uid="{AFD4C97E-F124-4CC9-8087-32A6EB65C3D5}" name="Modded" dataDxfId="906"/>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5" dataDxfId="903" headerRowBorderDxfId="904" tableBorderDxfId="902">
  <autoFilter ref="H54:J57" xr:uid="{4A95BFF0-5AE4-4064-BA31-9F687E8E34BD}">
    <filterColumn colId="0" hiddenButton="1"/>
    <filterColumn colId="1" hiddenButton="1"/>
    <filterColumn colId="2" hiddenButton="1"/>
  </autoFilter>
  <tableColumns count="3">
    <tableColumn id="1" xr3:uid="{ACCDFB1C-E1AE-4F10-BB67-59F2B9780D01}" name="Hour" dataDxfId="901"/>
    <tableColumn id="2" xr3:uid="{277A266C-0AEF-4864-99C7-1E807FF68978}" name="Amount" dataDxfId="900"/>
    <tableColumn id="3" xr3:uid="{DD724D20-8039-4E15-A45D-F535D999ED97}" name="Without Training" dataDxfId="899"/>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8" dataDxfId="897" totalsRowDxfId="895" tableBorderDxfId="896">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4" totalsRowDxfId="893"/>
    <tableColumn id="2" xr3:uid="{739DBC51-BC77-4631-B107-088DC25245EB}" name="Amount" totalsRowFunction="sum" dataDxfId="892" totalsRowDxfId="891"/>
    <tableColumn id="3" xr3:uid="{41BF49B0-731E-480A-A25D-802B4380182E}" name="Relative" totalsRowFunction="custom" totalsRowDxfId="890"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9" dataDxfId="888" tableBorderDxfId="887">
  <autoFilter ref="D46:F69" xr:uid="{6C8ACB43-975F-416A-A510-CF883452891C}">
    <filterColumn colId="0" hiddenButton="1"/>
    <filterColumn colId="1" hiddenButton="1"/>
    <filterColumn colId="2" hiddenButton="1"/>
  </autoFilter>
  <tableColumns count="3">
    <tableColumn id="1" xr3:uid="{97F6A0D7-4C71-45E8-A9DA-F3DBEC3693D1}" name="Acres" dataDxfId="886"/>
    <tableColumn id="2" xr3:uid="{70370623-AE12-4AC1-B3BC-5FA6F33097E0}" name=" " dataDxfId="885"/>
    <tableColumn id="3" xr3:uid="{76F2AA18-B160-4225-A8AB-03D1370169AB}" name="   " dataDxfId="884"/>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3" dataDxfId="881" headerRowBorderDxfId="882" tableBorderDxfId="880">
  <autoFilter ref="D14:E18" xr:uid="{AF658822-94AE-4FD8-9D6D-E660E1B5C629}">
    <filterColumn colId="0" hiddenButton="1"/>
    <filterColumn colId="1" hiddenButton="1"/>
  </autoFilter>
  <tableColumns count="2">
    <tableColumn id="1" xr3:uid="{EFD90BA2-CBAC-4BDB-9434-40FB9C2485F4}" name="Date&amp;Time" dataDxfId="879"/>
    <tableColumn id="2" xr3:uid="{CCEF9A0F-7383-4941-A440-9E2452942487}" name="." dataDxfId="878"/>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1" dataDxfId="870" totalsRowDxfId="869">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8" totalsRowDxfId="867">
      <calculatedColumnFormula>TblRezone[[#This Row],[Hour]]</calculatedColumnFormula>
    </tableColumn>
    <tableColumn id="2" xr3:uid="{7657952B-D9DB-46FC-BD8D-612DECDC04FD}" name="Time" dataDxfId="866" totalsRowDxfId="865">
      <calculatedColumnFormula>TblImps[[#This Row],[Time]]</calculatedColumnFormula>
    </tableColumn>
    <tableColumn id="3" xr3:uid="{767542B9-4E58-42E2-85BA-5C1DB6108363}" name="Peasants" dataDxfId="864" totalsRow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Row],[Peasants]]*Constants!$B$53,0), 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(Construction!AZ5+Construction!BX5)*(alch_plat+(Magic!AL4&gt;0)*alchemist_flame_bonus)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calculatedColumnFormula>
    </tableColumn>
    <tableColumn id="31" xr3:uid="{1FCC3E78-11E8-4286-A9C0-F9F5FA32B54A}" name="Raw Ore/hr" dataDxfId="768">
      <calculatedColumnFormula>OFFSET(TblConstr[[#This Row],[Tot OM]],1,0)*om_ore+IF(race="Dwarf",ROUNDDOWN(TblMili[[#This Row],[Unit 2]]/2,0),)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Row],[Towers]]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Military!$CH$25*TblMili[[#This Row],[Sec. rec. Cost]]</calculatedColumnFormula>
    </tableColumn>
    <tableColumn id="48" xr3:uid="{3C88EFC6-8DA5-40ED-A97A-2AAFD0B3B6AD}" name="Expenses Mana" dataDxfId="751">
      <calculatedColumnFormula>TblMagic[[#This Row],[Mana cost]] + Military!$CH$26*TblMili[[#This Row],[Sec. rec. Cost]]</calculatedColumnFormula>
    </tableColumn>
    <tableColumn id="49" xr3:uid="{1E4E3815-206F-4A61-AE33-CA14E995FDCB}" name="Expenses Ore" dataDxfId="750">
      <calculatedColumnFormula>Military!$CH$24*TblMili[[#This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1" dataDxfId="719" totalsRowDxfId="717" headerRowBorderDxfId="720" tableBorderDxfId="718">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6" totalsRowDxfId="715">
      <calculatedColumnFormula>TblRezone[[#This Row],[Hour]]</calculatedColumnFormula>
    </tableColumn>
    <tableColumn id="1" xr3:uid="{16A4A80A-781E-4E74-BC12-3B194ED2F6BF}" name="Barren" dataDxfId="714" totalsRowDxfId="713">
      <calculatedColumnFormula>SUM(TblConstr[[#This Row],[Plain]:[Water]])</calculatedColumnFormula>
    </tableColumn>
    <tableColumn id="2" xr3:uid="{F83194BF-B786-4A33-B371-25BE7289AC68}" name="Buildings" dataDxfId="712" totalsRowDxfId="711">
      <calculatedColumnFormula>SUM(TblConstr[[#This Row],[Tot Hom]:[Tot Doc]])</calculatedColumnFormula>
    </tableColumn>
    <tableColumn id="3" xr3:uid="{343846C5-19E9-4357-B5DD-B105ACEC8C2C}" name="Incoming" dataDxfId="710" totalsRowDxfId="709"/>
    <tableColumn id="4" xr3:uid="{A20911DB-7155-4794-AD46-07AAD44BDAFE}" name="." dataDxfId="708" totalsRowDxfId="707"/>
    <tableColumn id="5" xr3:uid="{279706A5-BDE6-4F21-9D4E-93DD796722CB}" name="Land" dataDxfId="706" totalsRowDxfId="705">
      <calculatedColumnFormula>TblConstr[[#This Row],[Barren]]+TblConstr[[#This Row],[Buildings]]+TblConstr[[#This Row],[Incoming]]</calculatedColumnFormula>
    </tableColumn>
    <tableColumn id="6" xr3:uid="{8D16C913-6FBB-42B5-890E-7AA3F7D780F3}" name="Plain" dataDxfId="704" totalsRowDxfId="703">
      <calculatedColumnFormula>OFFSET(TblConstr[[#This Row],[Plain]],-1,0)+TblConstr[[#This Row],[Ch_Plain]]</calculatedColumnFormula>
    </tableColumn>
    <tableColumn id="7" xr3:uid="{ECABDC59-2CFA-4924-832F-64BD947684FE}" name="Forest" dataDxfId="702" totalsRowDxfId="701">
      <calculatedColumnFormula>OFFSET(TblConstr[[#This Row],[Forest]],-1,0)+TblConstr[[#This Row],[Ch_Forest]]</calculatedColumnFormula>
    </tableColumn>
    <tableColumn id="8" xr3:uid="{AD888BC9-7B2A-431B-912B-F76B183C4BC2}" name="Mountain" dataDxfId="700" totalsRowDxfId="699">
      <calculatedColumnFormula>OFFSET(TblConstr[[#This Row],[Mountain]],-1,0)+TblConstr[[#This Row],[Ch_Mountain]]</calculatedColumnFormula>
    </tableColumn>
    <tableColumn id="9" xr3:uid="{B9F107CC-9E87-47F0-9669-7B4E32869962}" name="Hill" dataDxfId="698" totalsRowDxfId="697">
      <calculatedColumnFormula>OFFSET(TblConstr[[#This Row],[Hill]],-1,0)+TblConstr[[#This Row],[Ch_Hill]]</calculatedColumnFormula>
    </tableColumn>
    <tableColumn id="10" xr3:uid="{8067675A-D7AC-461C-B5B4-B2FDA278D46E}" name="Swamp" dataDxfId="696" totalsRowDxfId="695">
      <calculatedColumnFormula>OFFSET(TblConstr[[#This Row],[Swamp]],-1,0)+TblConstr[[#This Row],[Ch_Swamp]]</calculatedColumnFormula>
    </tableColumn>
    <tableColumn id="11" xr3:uid="{F6E4B820-D719-41FF-A537-55FE6AFBAF0E}" name="Cavern" dataDxfId="694" totalsRowDxfId="693">
      <calculatedColumnFormula>OFFSET(TblConstr[[#This Row],[Cavern]],-1,0)+TblConstr[[#This Row],[Ch_Cavern]]</calculatedColumnFormula>
    </tableColumn>
    <tableColumn id="12" xr3:uid="{54552E9E-E771-4104-87F6-20952C6A2D90}" name="Water" dataDxfId="692" totalsRowDxfId="691">
      <calculatedColumnFormula>OFFSET(TblConstr[[#This Row],[Water]],-1,0)+TblConstr[[#This Row],[Ch_Water]]</calculatedColumnFormula>
    </tableColumn>
    <tableColumn id="112" xr3:uid="{68F0FBE6-EBED-4B66-81D6-A19DB934C48D}" name="Hour  " dataDxfId="690" totalsRowDxfId="689">
      <calculatedColumnFormula>TblRezone[[#This Row],[Hour]]</calculatedColumnFormula>
    </tableColumn>
    <tableColumn id="14" xr3:uid="{6A739C2B-FED1-46DE-A6EC-2761E132E225}" name="Hom" dataDxfId="688" totalsRowDxfId="687"/>
    <tableColumn id="15" xr3:uid="{E50EB7D2-A060-4B91-920B-B3335EF23400}" name="Alc" dataDxfId="686" totalsRowDxfId="685"/>
    <tableColumn id="16" xr3:uid="{E3F8F390-578A-46F4-8079-68503504AE5A}" name="Far" dataDxfId="684" totalsRowDxfId="683"/>
    <tableColumn id="17" xr3:uid="{CC502929-3E3E-483C-AA45-1E8DC6E6F788}" name="Smi" dataDxfId="682" totalsRowDxfId="681"/>
    <tableColumn id="18" xr3:uid="{2849017C-83D2-48CF-BAFC-E8180F6B87B3}" name="Mas" dataDxfId="680" totalsRowDxfId="679"/>
    <tableColumn id="19" xr3:uid="{902080F0-045E-460C-8A94-D28082F0684A}" name="Ly" dataDxfId="678" totalsRowDxfId="677"/>
    <tableColumn id="20" xr3:uid="{74F11359-7A83-40C9-8D72-4E7342A4C5F6}" name="Hav" dataDxfId="676" totalsRowDxfId="675"/>
    <tableColumn id="21" xr3:uid="{2F4CD982-1BA1-4887-BEEF-D1CEDDFDCD98}" name="OM" dataDxfId="674" totalsRowDxfId="673"/>
    <tableColumn id="22" xr3:uid="{8FB86139-1373-407A-B799-7C5D49EF3A26}" name="GN" dataDxfId="672" totalsRowDxfId="671"/>
    <tableColumn id="23" xr3:uid="{283576BE-DC2F-4C4A-B83A-40303ED03A64}" name="Fac" dataDxfId="670" totalsRowDxfId="669"/>
    <tableColumn id="24" xr3:uid="{5CFB0CBF-3773-41F6-9B86-E1678AA28900}" name="GT" dataDxfId="668" totalsRowDxfId="667"/>
    <tableColumn id="25" xr3:uid="{19E4F682-9015-4478-9312-A3022D1FEEE9}" name="Bar" dataDxfId="666" totalsRowDxfId="665"/>
    <tableColumn id="26" xr3:uid="{013252D4-D385-4331-9170-92B5C8BB4C64}" name="Shr" dataDxfId="664" totalsRowDxfId="663"/>
    <tableColumn id="27" xr3:uid="{D4B27941-E688-419F-8B6F-B73F6CF2AB5B}" name="Tow" dataDxfId="662" totalsRowDxfId="661"/>
    <tableColumn id="28" xr3:uid="{17047BB4-364B-45DB-830B-858C7BD30B39}" name="Tem" dataDxfId="660" totalsRowDxfId="659"/>
    <tableColumn id="29" xr3:uid="{8910E8E2-8D7F-45E2-8559-CB4F40D25EB8}" name="WG" dataDxfId="658" totalsRowDxfId="657"/>
    <tableColumn id="30" xr3:uid="{BDAAD77D-88DB-4E61-9C07-44CAE4913F4B}" name="DM" dataDxfId="656" totalsRowDxfId="655"/>
    <tableColumn id="31" xr3:uid="{BFDB5F50-9A23-4E21-AEF0-8F150174C5D9}" name="Sch" dataDxfId="654" totalsRowDxfId="653"/>
    <tableColumn id="32" xr3:uid="{F4596035-B7F8-4B94-9B36-37B190EBF2F5}" name="Doc" dataDxfId="652" totalsRowDxfId="651"/>
    <tableColumn id="33" xr3:uid="{B506678F-5C96-41A2-B16E-01903002457C}" name="time" dataDxfId="650" totalsRowDxfId="649">
      <calculatedColumnFormula>TblImps[[#This Row],[Time]]</calculatedColumnFormula>
    </tableColumn>
    <tableColumn id="34" xr3:uid="{BBF9E4A7-4AD1-4256-838E-84E222A5E5B5}" name="Facs -DB" dataDxfId="648" totalsRowDxfId="647" dataCellStyle="Percent">
      <calculatedColumnFormula>MIN(25%,(TblConstr[[#This Row],[Tot Fac]]+TblConstr[[#This Row],[Dest Fac]])/(TblConstr[[#This Row],[Land]]-TblExplore[[#This Row],[Land Bonus]]*20))</calculatedColumnFormula>
    </tableColumn>
    <tableColumn id="35" xr3:uid="{CE9651FB-E7AA-4AC3-9369-D03ACA26B669}" name="Facs DB" dataDxfId="646" totalsRowDxfId="645" dataCellStyle="Percent">
      <calculatedColumnFormula>MIN(25%,(TblConstr[[#This Row],[Tot Fac]]+TblConstr[[#This Row],[Dest Fac]])/TblConstr[[#This Row],[Land]])</calculatedColumnFormula>
    </tableColumn>
    <tableColumn id="36" xr3:uid="{09991F89-DEAA-4698-A25A-D13F6565EDD4}" name="Platinum" dataDxfId="644" totalsRowDxfId="643">
      <calculatedColumnFormula>TblProd[[#This Row],[Platinum]]</calculatedColumnFormula>
    </tableColumn>
    <tableColumn id="37" xr3:uid="{98B47891-EB31-4D7F-8AC4-80255A877681}" name="Lumber" dataDxfId="642" totalsRowDxfId="641">
      <calculatedColumnFormula>TblProd[[#This Row],[Lumber]]</calculatedColumnFormula>
    </tableColumn>
    <tableColumn id="38" xr3:uid="{4BCC987F-ABDB-4939-B66E-9E39DDB56076}" name="CPA Platinum -DB" dataDxfId="640" totalsRowDxfId="63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8" totalsRowDxfId="637">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6" totalsRowDxfId="635">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4" totalsRowDxfId="633">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2" totalsRowDxfId="631">
      <calculatedColumnFormula>TblConstr[[#This Row],[build -db]]*TblConstr[[#This Row],[CPA Platinum -DB]] + TblConstr[[#This Row],[build db]]*TblConstr[[#This Row],[CPA Platinum DB]]</calculatedColumnFormula>
    </tableColumn>
    <tableColumn id="43" xr3:uid="{F2E3CBCF-A243-4043-87E8-17546293A159}" name="Total Lum Cost" dataDxfId="630" totalsRowDxfId="629">
      <calculatedColumnFormula>TblConstr[[#This Row],[build -db]]*TblConstr[[#This Row],[CPA Lumber -DB]]+TblConstr[[#This Row],[build db]]*TblConstr[[#This Row],[CPA Lumber DB]]</calculatedColumnFormula>
    </tableColumn>
    <tableColumn id="44" xr3:uid="{119F0A26-AFE5-4C99-86DF-E2019D697B1F}" name="build -db" dataDxfId="628" totalsRowDxfId="627">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6" totalsRowDxfId="625">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4" totalsRowDxfId="623"/>
    <tableColumn id="47" xr3:uid="{2AB27BA8-C2B6-44FC-89D1-B8C469C03A31}" name="RCPA Platinum " dataDxfId="622" totalsRowDxfId="621">
      <calculatedColumnFormula>ROUND((TblConstr[[#This Row],[Land]]-250 - IF(TblExplore[[#This Row],[Land Bonus]]&lt;&gt;0,20,0))*1.25 + 850 + 0,0)</calculatedColumnFormula>
    </tableColumn>
    <tableColumn id="48" xr3:uid="{745E4D31-3689-4F62-A15B-2D5399E746CA}" name="RCPA Lumber" dataDxfId="620">
      <calculatedColumnFormula>ROUND((TblConstr[[#This Row],[Land]]-250 - IF(TblExplore[[#This Row],[Land Bonus]]&lt;&gt;0,20,0))*0.285 + 87.5 + 0/4.25,0)</calculatedColumnFormula>
    </tableColumn>
    <tableColumn id="49" xr3:uid="{619C112A-EE5A-4710-AF52-5843FF4DB054}" name="…" dataDxfId="619" totalsRowDxfId="618"/>
    <tableColumn id="50" xr3:uid="{F2846ED2-FD2C-4B82-8D89-DEC4D6C89C45}" name="Tot Hom" dataDxfId="617" totalsRowDxfId="616">
      <calculatedColumnFormula array="1">IF(TblConstr[[#This Row],[Hour]:[Hour]]&gt;12,OFFSET(TblConstr[[#This Row],[Hom]],-12,0),0)+OFFSET(TblConstr[[#This Row],[Tot Hom]],-1,0)-TblConstr[[#This Row],[Dest Hom]]</calculatedColumnFormula>
    </tableColumn>
    <tableColumn id="51" xr3:uid="{3A820279-E5AD-460C-8EA2-56927C664532}" name="Tot Alc" dataDxfId="615" totalsRowDxfId="614">
      <calculatedColumnFormula array="1">IF(TblConstr[[#This Row],[Hour]:[Hour]]&gt;12,OFFSET(TblConstr[[#This Row],[Alc]],-12,0),0)+OFFSET(TblConstr[[#This Row],[Tot Alc]],-1,0)-TblConstr[[#This Row],[Dest Alc]]</calculatedColumnFormula>
    </tableColumn>
    <tableColumn id="52" xr3:uid="{2F201F1F-E604-470C-A21C-EF43882A5460}" name="Tot Farm" dataDxfId="613" totalsRowDxfId="612">
      <calculatedColumnFormula array="1">IF(TblConstr[[#This Row],[Hour]:[Hour]]&gt;12,OFFSET(TblConstr[[#This Row],[Far]],-12,0),0)+OFFSET(TblConstr[[#This Row],[Tot Farm]],-1,0)-TblConstr[[#This Row],[Dest Farm]]</calculatedColumnFormula>
    </tableColumn>
    <tableColumn id="53" xr3:uid="{CF25F1ED-4CEE-4702-9FD7-472555CAE1E7}" name="Tot Smi" dataDxfId="611" totalsRowDxfId="610">
      <calculatedColumnFormula array="1">IF(TblConstr[[#This Row],[Hour]:[Hour]]&gt;12,OFFSET(TblConstr[[#This Row],[Smi]],-12,0),0)+OFFSET(TblConstr[[#This Row],[Tot Smi]],-1,0)-TblConstr[[#This Row],[Dest Smi]]</calculatedColumnFormula>
    </tableColumn>
    <tableColumn id="54" xr3:uid="{AA2380E5-3483-49DB-91B7-F7447D6C17A7}" name="Tot Mas" dataDxfId="609" totalsRowDxfId="608">
      <calculatedColumnFormula array="1">IF(TblConstr[[#This Row],[Hour]:[Hour]]&gt;12,OFFSET(TblConstr[[#This Row],[Mas]],-12,0),0)+OFFSET(TblConstr[[#This Row],[Tot Mas]],-1,0)-TblConstr[[#This Row],[Dest Mas]]</calculatedColumnFormula>
    </tableColumn>
    <tableColumn id="55" xr3:uid="{9983477D-EC22-4053-88C9-D53436C89351}" name="Tot Ly" dataDxfId="607" totalsRowDxfId="606">
      <calculatedColumnFormula array="1">IF(TblConstr[[#This Row],[Hour]:[Hour]]&gt;12,OFFSET(TblConstr[[#This Row],[Ly]],-12,0),0)+OFFSET(TblConstr[[#This Row],[Tot Ly]],-1,0)-TblConstr[[#This Row],[Dest Ly]]</calculatedColumnFormula>
    </tableColumn>
    <tableColumn id="56" xr3:uid="{0A8A610F-D674-4772-9EB7-EC610164DF60}" name="Tot Hav" dataDxfId="605" totalsRowDxfId="604">
      <calculatedColumnFormula array="1">IF(TblConstr[[#This Row],[Hour]:[Hour]]&gt;12,OFFSET(TblConstr[[#This Row],[Hav]],-12,0),0)+OFFSET(TblConstr[[#This Row],[Tot Hav]],-1,0)-TblConstr[[#This Row],[Dest Hav]]</calculatedColumnFormula>
    </tableColumn>
    <tableColumn id="57" xr3:uid="{40570349-3AA5-42B4-9820-CC736C2D1B3D}" name="Tot OM" dataDxfId="603" totalsRowDxfId="602">
      <calculatedColumnFormula array="1">IF(TblConstr[[#This Row],[Hour]:[Hour]]&gt;12,OFFSET(TblConstr[[#This Row],[OM]],-12,0),0)+OFFSET(TblConstr[[#This Row],[Tot OM]],-1,0)-TblConstr[[#This Row],[Dest OM]]</calculatedColumnFormula>
    </tableColumn>
    <tableColumn id="58" xr3:uid="{D7C1895E-C93F-4CEE-BB20-88F13C3DA864}" name="Tot GN" dataDxfId="601" totalsRowDxfId="600">
      <calculatedColumnFormula array="1">IF(TblConstr[[#This Row],[Hour]:[Hour]]&gt;12,OFFSET(TblConstr[[#This Row],[GN]],-12,0),0)+OFFSET(TblConstr[[#This Row],[Tot GN]],-1,0)-TblConstr[[#This Row],[Dest GN]]</calculatedColumnFormula>
    </tableColumn>
    <tableColumn id="59" xr3:uid="{6C106580-CB33-4C2F-8B4D-856AC68AA85B}" name="Tot Fac" dataDxfId="599" totalsRowDxfId="598">
      <calculatedColumnFormula array="1">IF(TblConstr[[#This Row],[Hour]:[Hour]]&gt;12,OFFSET(TblConstr[[#This Row],[Fac]],-12,0),0)+OFFSET(TblConstr[[#This Row],[Tot Fac]],-1,0)-TblConstr[[#This Row],[Dest Fac]]</calculatedColumnFormula>
    </tableColumn>
    <tableColumn id="60" xr3:uid="{D3A39C76-EE6D-4C40-B64E-12EE496ACF75}" name="Tot GT" dataDxfId="597" totalsRowDxfId="596">
      <calculatedColumnFormula array="1">IF(TblConstr[[#This Row],[Hour]:[Hour]]&gt;12,OFFSET(TblConstr[[#This Row],[GT]],-12,0),0)+OFFSET(TblConstr[[#This Row],[Tot GT]],-1,0)-TblConstr[[#This Row],[Dest GT]]</calculatedColumnFormula>
    </tableColumn>
    <tableColumn id="61" xr3:uid="{3C88629E-DBB8-4626-8826-42DE21B8CCF3}" name="Tot Bar" dataDxfId="595" totalsRowDxfId="594">
      <calculatedColumnFormula array="1">IF(TblConstr[[#This Row],[Hour]:[Hour]]&gt;12,OFFSET(TblConstr[[#This Row],[Bar]],-12,0),0)+OFFSET(TblConstr[[#This Row],[Tot Bar]],-1,0)-TblConstr[[#This Row],[Dest Bar]]</calculatedColumnFormula>
    </tableColumn>
    <tableColumn id="62" xr3:uid="{9B339DEA-0599-4758-9D02-2BCE3EA7ACC3}" name="Tot Shr" dataDxfId="593" totalsRowDxfId="592">
      <calculatedColumnFormula array="1">IF(TblConstr[[#This Row],[Hour]:[Hour]]&gt;12,OFFSET(TblConstr[[#This Row],[Shr]],-12,0),0)+OFFSET(TblConstr[[#This Row],[Tot Shr]],-1,0)-TblConstr[[#This Row],[Dest Shr]]</calculatedColumnFormula>
    </tableColumn>
    <tableColumn id="63" xr3:uid="{BC8AAD30-881D-4FF0-9567-7FF1D9791913}" name="Tot Tow" dataDxfId="591" totalsRowDxfId="590">
      <calculatedColumnFormula array="1">IF(TblConstr[[#This Row],[Hour]:[Hour]]&gt;12,OFFSET(TblConstr[[#This Row],[Tow]],-12,0),0)+OFFSET(TblConstr[[#This Row],[Tot Tow]],-1,0)-TblConstr[[#This Row],[Dest Tow]]</calculatedColumnFormula>
    </tableColumn>
    <tableColumn id="64" xr3:uid="{59A3F80D-5052-4FDF-AF65-62DB182FD6A6}" name="Tot Tem" dataDxfId="589" totalsRowDxfId="588">
      <calculatedColumnFormula array="1">IF(TblConstr[[#This Row],[Hour]:[Hour]]&gt;12,OFFSET(TblConstr[[#This Row],[Tem]],-12,0),0)+OFFSET(TblConstr[[#This Row],[Tot Tem]],-1,0)-TblConstr[[#This Row],[Dest Tem]]</calculatedColumnFormula>
    </tableColumn>
    <tableColumn id="65" xr3:uid="{00A352BB-E75B-4E3F-AC3D-1D0DC0813148}" name="Tot WG" dataDxfId="587" totalsRowDxfId="586">
      <calculatedColumnFormula array="1">IF(TblConstr[[#This Row],[Hour]:[Hour]]&gt;12,OFFSET(TblConstr[[#This Row],[WG]],-12,0),0)+OFFSET(TblConstr[[#This Row],[Tot WG]],-1,0)-TblConstr[[#This Row],[Dest WG]]</calculatedColumnFormula>
    </tableColumn>
    <tableColumn id="66" xr3:uid="{AC79E3B7-8BF6-4AEF-AACC-9BCCADEEE9EC}" name="Tot DM" dataDxfId="585" totalsRowDxfId="584">
      <calculatedColumnFormula array="1">IF(TblConstr[[#This Row],[Hour]:[Hour]]&gt;12,OFFSET(TblConstr[[#This Row],[DM]],-12,0),0)+OFFSET(TblConstr[[#This Row],[Tot DM]],-1,0)-TblConstr[[#This Row],[Dest DM]]</calculatedColumnFormula>
    </tableColumn>
    <tableColumn id="67" xr3:uid="{0CFFF054-0F8D-4B14-9366-77ABD3382DE4}" name="Tot Sch" dataDxfId="583" totalsRowDxfId="582">
      <calculatedColumnFormula array="1">IF(TblConstr[[#This Row],[Hour]:[Hour]]&gt;12,OFFSET(TblConstr[[#This Row],[Sch]],-12,0),0)+OFFSET(TblConstr[[#This Row],[Tot Sch]],-1,0)-TblConstr[[#This Row],[Dest Sch]]</calculatedColumnFormula>
    </tableColumn>
    <tableColumn id="68" xr3:uid="{EEBD7864-CCF1-4E52-A4D7-93474D156483}" name="Tot Doc" dataDxfId="581" totalsRowDxfId="580">
      <calculatedColumnFormula array="1">IF(TblConstr[[#This Row],[Hour]:[Hour]]&gt;12,OFFSET(TblConstr[[#This Row],[Doc]],-12,0),0)+OFFSET(TblConstr[[#This Row],[Tot Doc]],-1,0)-TblConstr[[#This Row],[Dest Doc]]</calculatedColumnFormula>
    </tableColumn>
    <tableColumn id="69" xr3:uid="{9CB7D1EC-8231-4E29-AF89-78480EAACCBE}" name="…." dataDxfId="579" totalsRowDxfId="578"/>
    <tableColumn id="70" xr3:uid="{8AB60EC6-2503-4C64-93B5-EF0A15817646}" name="….." dataDxfId="577" totalsRowDxfId="576"/>
    <tableColumn id="71" xr3:uid="{E322C618-2AF7-4E39-8C00-05DB78D1E3E1}" name="Land (2)" dataDxfId="575" totalsRowDxfId="574">
      <calculatedColumnFormula>TblConstr[[#This Row],[Land]]</calculatedColumnFormula>
    </tableColumn>
    <tableColumn id="72" xr3:uid="{03634B5C-154E-4AC8-80E1-BA13BC9D96CD}" name="Time (2)" dataDxfId="573" totalsRowDxfId="572">
      <calculatedColumnFormula>TblImps[[#This Row],[Time]]</calculatedColumnFormula>
    </tableColumn>
    <tableColumn id="73" xr3:uid="{B2BF9056-6EBE-4C01-A8BD-B72B49E563E4}" name="…..." dataDxfId="571" totalsRowDxfId="570"/>
    <tableColumn id="74" xr3:uid="{E1DF0DF3-108E-4B1D-AD0D-B0438E0119B4}" name="Dest Hom" dataDxfId="569" totalsRowDxfId="568"/>
    <tableColumn id="75" xr3:uid="{E9A56C16-CD83-4CF4-801D-3F07F7F4410E}" name="Dest Alc" dataDxfId="567" totalsRowDxfId="566"/>
    <tableColumn id="76" xr3:uid="{83CFBDA2-FADE-4B08-B33E-9C2E9F9BF768}" name="Dest Farm" dataDxfId="565" totalsRowDxfId="564"/>
    <tableColumn id="77" xr3:uid="{19187257-0444-44F4-9D3D-6D0323F40019}" name="Dest Smi" dataDxfId="563" totalsRowDxfId="562"/>
    <tableColumn id="78" xr3:uid="{868AFE18-6FA1-48AB-ABF5-2F2AEFE5F988}" name="Dest Mas" dataDxfId="561" totalsRowDxfId="560"/>
    <tableColumn id="79" xr3:uid="{177B6B53-2F11-4209-8387-13A45749227F}" name="Dest Ly" dataDxfId="559" totalsRowDxfId="558"/>
    <tableColumn id="80" xr3:uid="{7546C506-76A9-4C40-A0E7-9A9D9E5AABE5}" name="Dest Hav" dataDxfId="557" totalsRowDxfId="556"/>
    <tableColumn id="81" xr3:uid="{ADDB86A6-E781-4DBE-8117-6F690916DDFA}" name="Dest OM" dataDxfId="555" totalsRowDxfId="554"/>
    <tableColumn id="82" xr3:uid="{B9BF98EC-18BF-465D-9531-8B38D89E91A0}" name="Dest GN" dataDxfId="553" totalsRowDxfId="552"/>
    <tableColumn id="83" xr3:uid="{E7A6D253-F3B2-42C8-99DD-B144C58FC0C5}" name="Dest Fac" dataDxfId="551" totalsRowDxfId="550"/>
    <tableColumn id="84" xr3:uid="{17104BBD-FC27-4D10-B29C-0273D3241FF4}" name="Dest GT" dataDxfId="549" totalsRowDxfId="548"/>
    <tableColumn id="85" xr3:uid="{99559D62-4D78-440A-98FE-DEBB129B435F}" name="Dest Bar" dataDxfId="547" totalsRowDxfId="546"/>
    <tableColumn id="86" xr3:uid="{9B2EEB8C-2FE8-47EE-A3E2-DC10DB45C7AB}" name="Dest Shr" dataDxfId="545" totalsRowDxfId="544"/>
    <tableColumn id="87" xr3:uid="{514D2AAA-E6E3-475E-9F65-8C732A78896D}" name="Dest Tow" dataDxfId="543" totalsRowDxfId="542"/>
    <tableColumn id="88" xr3:uid="{FAB7F148-62FD-4A01-9E52-E72AB5D98A80}" name="Dest Tem" dataDxfId="541" totalsRowDxfId="540"/>
    <tableColumn id="89" xr3:uid="{51F0AAF8-EA25-41BB-8274-29128D8E9309}" name="Dest WG" dataDxfId="539" totalsRowDxfId="538"/>
    <tableColumn id="90" xr3:uid="{B5DD0E4A-F9DA-46DF-AC1D-4C082F96D4FD}" name="Dest DM" dataDxfId="537" totalsRowDxfId="536"/>
    <tableColumn id="91" xr3:uid="{8374E536-FAFB-4695-B2E9-40E6A61A9D8E}" name="Dest Sch" dataDxfId="535" totalsRowDxfId="534"/>
    <tableColumn id="92" xr3:uid="{AB6E075B-E076-40E6-B2ED-7DBD5C2545B9}" name="Dest Doc" dataDxfId="533" totalsRowDxfId="532"/>
    <tableColumn id="93" xr3:uid="{A4B6EEF5-D4D4-4B9E-B020-F892CB1DC5F1}" name="…...." dataDxfId="531" totalsRowDxfId="530"/>
    <tableColumn id="94" xr3:uid="{A8785F66-A063-4182-BB5F-F2E489C44B8C}" name="Ch_Plain" dataDxfId="529" totalsRowDxfId="528">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7" totalsRowDxfId="526">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5" totalsRowDxfId="524">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3" totalsRowDxfId="522">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1" totalsRowDxfId="520">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9" totalsRowDxfId="518">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7" totalsRowDxfId="516">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5" totalsRowDxfId="514">
      <calculatedColumnFormula>IF(Explore!S4=1,20) - TblConstr[[#This Row],[Hom]] + TblConstr[[#This Row],[Dest Hom]]</calculatedColumnFormula>
    </tableColumn>
    <tableColumn id="102" xr3:uid="{A18B5339-7B5E-4FF1-B44C-54D91E2619B1}" name="…....." dataDxfId="513" totalsRowDxfId="512"/>
    <tableColumn id="103" xr3:uid="{4E3EEDB6-D8CB-4DA1-AC9F-29019C9A6FFC}" name="Total Plain" dataDxfId="511" totalsRowDxfId="510"/>
    <tableColumn id="104" xr3:uid="{669C7BA0-B3F2-47DA-B10D-81C2466FF6F3}" name="Total Forest" dataDxfId="509" totalsRowDxfId="508"/>
    <tableColumn id="105" xr3:uid="{B6EE778A-6E52-44FF-8691-B86F1650C2C2}" name="Total Mountain" dataDxfId="507" totalsRowDxfId="506"/>
    <tableColumn id="106" xr3:uid="{5FF89BD6-7921-4110-AD96-EA8B54555F1C}" name="Total Hill" dataDxfId="505" totalsRowDxfId="504"/>
    <tableColumn id="107" xr3:uid="{F920559E-5C73-4899-BC53-A9BA9E7DFC0C}" name="Total Swamp" dataDxfId="503" totalsRowDxfId="502"/>
    <tableColumn id="108" xr3:uid="{6462BCCF-F375-4DEC-B000-637E1187AA5E}" name="Total Cavern" dataDxfId="501" totalsRowDxfId="500"/>
    <tableColumn id="109" xr3:uid="{D966B8E0-E2CD-4374-AF05-B86C330B3BD4}" name="Total Water" dataDxfId="499" totalsRowDxfId="498"/>
    <tableColumn id="110" xr3:uid="{170A4E12-F563-448F-8964-EB5CA71BA3AF}" name="Homeland" dataDxfId="497" totalsRowDxfId="496">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5" totalsRowDxfId="494"/>
    <tableColumn id="114" xr3:uid="{EDC1B5E1-1E93-4946-BEC7-453EF5B18C9F}" name="Farms" dataDxfId="493" totalsRowDxfId="492">
      <calculatedColumnFormula>MAX(BA4-BA3,0)</calculatedColumnFormula>
    </tableColumn>
    <tableColumn id="115" xr3:uid="{1D02A65C-E8F6-4B66-A5EB-3699A9BE61C5}" name="Docks" totalsRowFunction="sum" dataDxfId="491" totalsRowDxfId="490">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81" dataDxfId="480" tableBorderDxfId="47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8">
      <calculatedColumnFormula>TblRezone[[#This Row],[Hour]]</calculatedColumnFormula>
    </tableColumn>
    <tableColumn id="2" xr3:uid="{DFB120B6-BC70-4091-A005-99D4961CB538}" name="Land" dataDxfId="477">
      <calculatedColumnFormula>TblConstr[[#This Row],[Land]]</calculatedColumnFormula>
    </tableColumn>
    <tableColumn id="3" xr3:uid="{05C32193-1764-4A8E-B877-789E51BD1927}" name="." dataDxfId="476"/>
    <tableColumn id="4" xr3:uid="{2DBA3229-29BD-4F1F-B6CD-9E822C9071D7}" name="Plains" dataDxfId="475">
      <calculatedColumnFormula>TblConstr[[#This Row],[Plain]]</calculatedColumnFormula>
    </tableColumn>
    <tableColumn id="5" xr3:uid="{3D1FE633-D61E-4157-92AE-5E68F0C48770}" name="Forest" dataDxfId="474">
      <calculatedColumnFormula>TblConstr[[#This Row],[Forest]]</calculatedColumnFormula>
    </tableColumn>
    <tableColumn id="6" xr3:uid="{D9ABEDC6-9211-428A-B587-3CA9C3BF9744}" name="Mountn" dataDxfId="473">
      <calculatedColumnFormula>TblConstr[[#This Row],[Mountain]]</calculatedColumnFormula>
    </tableColumn>
    <tableColumn id="7" xr3:uid="{190BAA64-9D9E-4080-878D-BF035387620E}" name="Hills" dataDxfId="472">
      <calculatedColumnFormula>TblConstr[[#This Row],[Hill]]</calculatedColumnFormula>
    </tableColumn>
    <tableColumn id="8" xr3:uid="{812744CE-DEB7-4A8A-8374-CD5852E8C168}" name="Swamp" dataDxfId="471">
      <calculatedColumnFormula>TblConstr[[#This Row],[Swamp]]</calculatedColumnFormula>
    </tableColumn>
    <tableColumn id="9" xr3:uid="{96D79F63-015A-4655-975B-A1C99185A034}" name="Caverns" dataDxfId="470">
      <calculatedColumnFormula>TblConstr[[#This Row],[Cavern]]</calculatedColumnFormula>
    </tableColumn>
    <tableColumn id="10" xr3:uid="{607DA3E5-8D4A-44F4-A35C-DDAF32BE627C}" name="Water" dataDxfId="469">
      <calculatedColumnFormula>TblConstr[[#This Row],[Water]]</calculatedColumnFormula>
    </tableColumn>
    <tableColumn id="11" xr3:uid="{12EC2AC2-5FD3-4D82-8C37-DB70DCC56DC2}" name="Column2" dataDxfId="468"/>
    <tableColumn id="12" xr3:uid="{B171FE82-C8DE-44A1-89CE-409ED8DDD9D4}" name="Column3" dataDxfId="467"/>
    <tableColumn id="13" xr3:uid="{8C0085EE-E99F-4C98-9D66-144A50E3623C}" name="Column4" dataDxfId="466"/>
    <tableColumn id="14" xr3:uid="{5686D8FB-FF86-4148-AF9E-C03A97A84AF3}" name="Smithies" dataDxfId="465" dataCellStyle="Percent">
      <calculatedColumnFormula>TblMili[[#This Row],[Smithies]]</calculatedColumnFormula>
    </tableColumn>
    <tableColumn id="15" xr3:uid="{A0DC0A41-1987-4EE6-99BA-624DB6ACB9BF}" name="Employm." dataDxfId="464" dataCellStyle="Percent">
      <calculatedColumnFormula>TblPop[[#This Row],[Employment]]</calculatedColumnFormula>
    </tableColumn>
    <tableColumn id="16" xr3:uid="{7B85DEA6-C72D-4EAB-B18F-155B3A80E27B}" name="Popul." dataDxfId="463" dataCellStyle="Percent">
      <calculatedColumnFormula>TblImps[[#This Row],[Population]]</calculatedColumnFormula>
    </tableColumn>
    <tableColumn id="17" xr3:uid="{0BE33934-A790-4489-A3A2-E553E3C4AAEE}" name="Land (2)" dataDxfId="462">
      <calculatedColumnFormula>TblExplore[[#This Row],[Land]]</calculatedColumnFormula>
    </tableColumn>
    <tableColumn id="18" xr3:uid="{1EE849E8-6296-4479-BDA2-30E4622212E0}" name="Hour (2)" dataDxfId="461">
      <calculatedColumnFormula>TblExplore[[#This Row],[Hour]]</calculatedColumnFormula>
    </tableColumn>
    <tableColumn id="19" xr3:uid="{802EC67C-58E0-4E2B-9471-52B76B3F516A}" name="Land Bonus" dataDxfId="460"/>
    <tableColumn id="20" xr3:uid="{B1DC4E54-695A-4FE1-A303-67B047732E38}" name="Plains Explore" dataDxfId="459"/>
    <tableColumn id="21" xr3:uid="{28A63039-E9F4-4C91-BC61-38AFA90CBBA3}" name="Forest Explore" dataDxfId="458"/>
    <tableColumn id="22" xr3:uid="{52A3F218-67B7-4353-9DCD-90E402F80D3A}" name="Mountain Explore" dataDxfId="457"/>
    <tableColumn id="23" xr3:uid="{CADD78BB-1A84-4EF1-B568-74D7A7333BED}" name="Hill Explore" dataDxfId="456"/>
    <tableColumn id="24" xr3:uid="{86B12DCD-5E50-4631-800C-3D06D0C8407F}" name="Swamp Explore" dataDxfId="455"/>
    <tableColumn id="25" xr3:uid="{41A3F8D1-C19F-4B01-A125-BD6C5BE75F1D}" name="Cavern Explore" dataDxfId="454"/>
    <tableColumn id="26" xr3:uid="{DD83E77E-8C71-44A7-BF29-B8595544CC0D}" name="Water Explore" dataDxfId="453"/>
    <tableColumn id="27" xr3:uid="{6F68BDB2-663F-44CE-A108-1184CFBBBFB9}" name="Time" dataDxfId="452">
      <calculatedColumnFormula>TblImps[[#This Row],[Real time]]</calculatedColumnFormula>
    </tableColumn>
    <tableColumn id="28" xr3:uid="{0FBA88C1-4190-4A95-897B-20B88A072234}" name="Draftees" dataDxfId="451">
      <calculatedColumnFormula>TblMili[[#This Row],[Draftees]]</calculatedColumnFormula>
    </tableColumn>
    <tableColumn id="29" xr3:uid="{4EFD1992-02FD-4356-A327-EBEED01908DD}" name="Platinum" dataDxfId="450">
      <calculatedColumnFormula>TblProd[[#This Row],[Platinum]]</calculatedColumnFormula>
    </tableColumn>
    <tableColumn id="30" xr3:uid="{3D9A7B33-B273-4A01-8F7D-822B1BEB344B}" name=".." dataDxfId="449"/>
    <tableColumn id="31" xr3:uid="{EDB0F070-B31D-4B00-90A6-0A190E3CA80B}" name="Land-DB" dataDxfId="448">
      <calculatedColumnFormula>TblExplore[[#This Row],[Land]]-TblExplore[[#This Row],[Land Bonus]]*20</calculatedColumnFormula>
    </tableColumn>
    <tableColumn id="32" xr3:uid="{B94D1074-50E9-44F1-8957-6BE450DE4BF0}" name="Plat/acre" dataDxfId="447">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4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45">
      <calculatedColumnFormula>SUM(TblExplore[[#This Row],[Plains Explore]:[Water Explore]])*TblExplore[[#This Row],[Plat/acre]]</calculatedColumnFormula>
    </tableColumn>
    <tableColumn id="35" xr3:uid="{61575F8F-5343-43C9-858D-AF8501368779}" name="Draftees (2)" dataDxfId="444">
      <calculatedColumnFormula>SUM(TblExplore[[#This Row],[Plains Explore]:[Water Explore]])*TblExplore[[#This Row],[Draftees/acre]]</calculatedColumnFormula>
    </tableColumn>
    <tableColumn id="36" xr3:uid="{BD4C2C0C-7F81-4BE8-9828-9CFCFFAFF394}" name="Max Explore" dataDxfId="44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33" dataDxfId="432" tableBorderDxfId="431">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30">
      <calculatedColumnFormula>TblConstr[[#This Row],[Land]]</calculatedColumnFormula>
    </tableColumn>
    <tableColumn id="2" xr3:uid="{09D3C0EB-2481-406C-ABC2-3B9FE0683D68}" name="Plains" dataDxfId="429">
      <calculatedColumnFormula>TblConstr[[#This Row],[Plain]]</calculatedColumnFormula>
    </tableColumn>
    <tableColumn id="3" xr3:uid="{E95763D4-88E5-487A-9912-CB5FED512375}" name="Forest" dataDxfId="428">
      <calculatedColumnFormula>TblConstr[[#This Row],[Forest]]</calculatedColumnFormula>
    </tableColumn>
    <tableColumn id="4" xr3:uid="{62B2173B-885E-48E7-B615-089739267B8E}" name="Mountains" dataDxfId="427">
      <calculatedColumnFormula>TblConstr[[#This Row],[Mountain]]</calculatedColumnFormula>
    </tableColumn>
    <tableColumn id="5" xr3:uid="{4FA61465-41A2-4497-AB2D-7B63B7113E12}" name="Hills" dataDxfId="426">
      <calculatedColumnFormula>TblConstr[[#This Row],[Hill]]</calculatedColumnFormula>
    </tableColumn>
    <tableColumn id="6" xr3:uid="{FC27A0D5-6BB5-414B-8DEB-98AD07E7EBFF}" name="Swamp" dataDxfId="425">
      <calculatedColumnFormula>TblConstr[[#This Row],[Swamp]]</calculatedColumnFormula>
    </tableColumn>
    <tableColumn id="7" xr3:uid="{E95EDCE9-4D0A-4F4F-80D0-F52A495BDAE2}" name="Caverns" dataDxfId="424">
      <calculatedColumnFormula>TblConstr[[#This Row],[Cavern]]</calculatedColumnFormula>
    </tableColumn>
    <tableColumn id="8" xr3:uid="{4D162EFF-D831-41C8-9A17-B9113296E43B}" name="Water" dataDxfId="423">
      <calculatedColumnFormula>TblConstr[[#This Row],[Water]]</calculatedColumnFormula>
    </tableColumn>
    <tableColumn id="9" xr3:uid="{D55A4201-089D-415F-8D4D-3ECCCB36C63A}" name="." dataDxfId="422"/>
    <tableColumn id="10" xr3:uid="{DD5BAECA-959B-44B4-BFE4-04100EF42CEE}" name="Hour" dataDxfId="421">
      <calculatedColumnFormula>J3+1</calculatedColumnFormula>
    </tableColumn>
    <tableColumn id="11" xr3:uid="{BBC04AC2-481C-43B9-8F7E-DA11BD9865DF}" name="Time" dataDxfId="420">
      <calculatedColumnFormula>TblImps[[#This Row],[Real time]]</calculatedColumnFormula>
    </tableColumn>
    <tableColumn id="12" xr3:uid="{D6C776EF-706C-4E21-B5A7-00C9AD08F8F2}" name="Plains Rezone" dataDxfId="419"/>
    <tableColumn id="13" xr3:uid="{8517A176-425D-4D28-9953-4EC1AA93C82D}" name="Forest Rezone" dataDxfId="418"/>
    <tableColumn id="14" xr3:uid="{6C6986FB-4B34-4620-9F5C-E204CA007C29}" name="Mountain Rezone" dataDxfId="417"/>
    <tableColumn id="15" xr3:uid="{A238C8DA-37C8-4B93-BDB9-803627A51455}" name="Hill Rezone" dataDxfId="416"/>
    <tableColumn id="16" xr3:uid="{6F93D167-46BB-49F9-99E2-4FE4FA89F6F6}" name="Swamp Rezone" dataDxfId="415"/>
    <tableColumn id="17" xr3:uid="{2891557D-037E-43FE-B080-6B5406778FAE}" name="Cavern Rezone" dataDxfId="414"/>
    <tableColumn id="18" xr3:uid="{C6630C4B-97F3-4512-833F-587ADB90804D}" name="Water Rezone" dataDxfId="413"/>
    <tableColumn id="19" xr3:uid="{71938840-BA0F-4F0E-90C2-866B3EEED32E}" name="Total acres" dataDxfId="412">
      <calculatedColumnFormula>SUMIF(TblRezone[[#This Row],[Plains Rezone]:[Water Rezone]],"&gt;0")</calculatedColumnFormula>
    </tableColumn>
    <tableColumn id="20" xr3:uid="{A48C796B-764B-4744-95D2-0DB5292F5562}" name="Ok?" dataDxfId="411">
      <calculatedColumnFormula>IF(SUM(TblRezone[[#This Row],[Plains Rezone]:[Water Rezone]])=0,"Ok","Nope")</calculatedColumnFormula>
    </tableColumn>
    <tableColumn id="21" xr3:uid="{2EBFAAC1-440A-44F3-A930-C229C35B9BD3}" name=".." dataDxfId="410"/>
    <tableColumn id="22" xr3:uid="{2020F260-8DB5-44E6-A131-B44D79AF6B62}" name="Platinum" dataDxfId="409">
      <calculatedColumnFormula>TblProd[[#This Row],[Platinum]]</calculatedColumnFormula>
    </tableColumn>
    <tableColumn id="23" xr3:uid="{81A5A213-A750-4DD5-8456-6B104D493CA4}" name="…" dataDxfId="408"/>
    <tableColumn id="24" xr3:uid="{8EF28125-DA30-4482-ADE4-2B916A90CAD2}" name="Plat/acre" dataDxfId="407">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06">
      <calculatedColumnFormula>TblRezone[[#This Row],[Total acres]]*TblRezone[[#This Row],[Plat/acre]]</calculatedColumnFormula>
    </tableColumn>
    <tableColumn id="26" xr3:uid="{685D7DEA-DD3C-4385-BEC6-C5DBEEE6B44D}" name="…." dataDxfId="405"/>
    <tableColumn id="27" xr3:uid="{44BE000A-0846-46D4-B9B4-8728EC5881AB}" name="Plat/acre*" dataDxfId="404">
      <calculatedColumnFormula>250+0.6*(TblRezone[[#This Row],[Land]]-250)</calculatedColumnFormula>
    </tableColumn>
    <tableColumn id="28" xr3:uid="{3AFBA97F-9340-4669-BF68-67D7B351BBD4}" name="….." dataDxfId="403"/>
    <tableColumn id="29" xr3:uid="{D8C9DC04-80EE-49BF-BEDB-6FEC536A5F93}" name="Facs" dataDxfId="402">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94" dataDxfId="392" headerRowBorderDxfId="393" tableBorderDxfId="39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90">
      <calculatedColumnFormula>TblRezone[[#This Row],[Hour]]</calculatedColumnFormula>
    </tableColumn>
    <tableColumn id="2" xr3:uid="{EAC413AF-EC0E-4C34-B6C3-F5AE2181B0A0}" name="Military" dataDxfId="389">
      <calculatedColumnFormula>SUM(TblMili[[#This Row],[Unit 1]:[Archmages]])+SUM(TblMili[[#This Row],[Train Unit 1]:[Train Unit 4]])+TblMili[[#This Row],[Draftees]]</calculatedColumnFormula>
    </tableColumn>
    <tableColumn id="3" xr3:uid="{B9847F02-8883-462E-B245-62A25138A973}" name="Military%" dataDxfId="388">
      <calculatedColumnFormula>TblPop[[#This Row],[Military%]]</calculatedColumnFormula>
    </tableColumn>
    <tableColumn id="4" xr3:uid="{873B66D3-9A4C-4CF2-ADD1-BF3696F9A721}" name="." dataDxfId="387"/>
    <tableColumn id="5" xr3:uid="{FC5A3C7C-0387-4B98-9BB7-AC3A387EAFF0}" name="Unit 1" dataDxfId="386">
      <calculatedColumnFormula>OFFSET(TblMili[[#This Row],[Unit 1]],-1,0) - TblMili[[#This Row],[Release Unit 1]]</calculatedColumnFormula>
    </tableColumn>
    <tableColumn id="6" xr3:uid="{A8BE2C9D-1318-46BD-B50B-D87014E90395}" name="Unit 2" dataDxfId="385">
      <calculatedColumnFormula>OFFSET(TblMili[[#This Row],[Unit 2]],-1,0)-TblMili[[#This Row],[Release Unit 2]]</calculatedColumnFormula>
    </tableColumn>
    <tableColumn id="7" xr3:uid="{49487FD4-4EF4-4722-A4A4-FCC0DD98F9F2}" name="Unit 3" dataDxfId="384">
      <calculatedColumnFormula>OFFSET(TblMili[[#This Row],[Unit 3]],-1,0)-TblMili[[#This Row],[Release Unit 3]]</calculatedColumnFormula>
    </tableColumn>
    <tableColumn id="8" xr3:uid="{739E7790-2960-445C-A5B2-C6064A881CDF}" name="Unit 4" dataDxfId="383">
      <calculatedColumnFormula>OFFSET(TblMili[[#This Row],[Unit 4]],-1,0)-TblMili[[#This Row],[Release Unit 4]]</calculatedColumnFormula>
    </tableColumn>
    <tableColumn id="9" xr3:uid="{0DB25EC0-D296-415A-BF65-DA60D7174CD2}" name="Spies" dataDxfId="382">
      <calculatedColumnFormula>OFFSET(TblMili[[#This Row],[Spies]],-1,0)-TblMili[[#This Row],[Release Spies]]</calculatedColumnFormula>
    </tableColumn>
    <tableColumn id="10" xr3:uid="{1B32AEAE-0DB3-4DD4-8543-1BD37596FD6C}" name="Wizards" dataDxfId="381">
      <calculatedColumnFormula>OFFSET(TblMili[[#This Row],[Wizards]],-1,0)-TblMili[[#This Row],[Release Wizards]]-TblMili[[#This Row],[Train Arch]]</calculatedColumnFormula>
    </tableColumn>
    <tableColumn id="11" xr3:uid="{ED512AF5-16B2-421C-BF95-07157DB57B9D}" name="Archmages" dataDxfId="380">
      <calculatedColumnFormula>OFFSET(TblMili[[#This Row],[Archmages]],-1,0)-TblMili[[#This Row],[Release Arch]]</calculatedColumnFormula>
    </tableColumn>
    <tableColumn id="12" xr3:uid="{CADE9B79-5861-46C5-8C69-B19C0F0551CF}" name=".." dataDxfId="379"/>
    <tableColumn id="13" xr3:uid="{18901E43-A967-4D1C-A56F-B4449A6C28E5}" name="Networth" dataDxfId="378">
      <calculatedColumnFormula>TblProd[[#This Row],[Networth]]</calculatedColumnFormula>
    </tableColumn>
    <tableColumn id="14" xr3:uid="{2F50B0FF-1C90-493E-BE67-86AFE22B6059}" name="…" dataDxfId="377"/>
    <tableColumn id="15" xr3:uid="{800A8F5F-B777-4995-AD6F-4DF929E0A477}" name="Raw" dataDxfId="376">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7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74">
      <calculatedColumnFormula>TblMili[[#This Row],[Raw]]*(1+TblMili[[#This Row],[Mods_Off]])</calculatedColumnFormula>
    </tableColumn>
    <tableColumn id="18" xr3:uid="{49AD1BCC-C9BC-46CD-8B38-93838D61E9DD}" name="Non Draft" dataDxfId="373">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72">
      <calculatedColumnFormula>TblMili[[#This Row],[Non Draft]]+TblMili[[#This Row],[Draftees]]</calculatedColumnFormula>
    </tableColumn>
    <tableColumn id="20" xr3:uid="{C64B2C83-F9B3-427D-8326-C6954139623D}" name="Mods_Def" dataDxfId="371">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70" dataCellStyle="Comma">
      <calculatedColumnFormula>TblMili[[#This Row],[Non Draft]] * (1 + TblMili[[#This Row],[Mods_Def]])</calculatedColumnFormula>
    </tableColumn>
    <tableColumn id="22" xr3:uid="{EA8914C0-CD98-4E5C-A923-EA0F9E30F1EA}" name="Draft (mod)" dataDxfId="369">
      <calculatedColumnFormula>TblMili[[#This Row],[Draft]] * (1 + TblMili[[#This Row],[Mods_Def]])</calculatedColumnFormula>
    </tableColumn>
    <tableColumn id="23" xr3:uid="{EAC9356D-CE42-4256-BB93-BF208B480555}" name="Land" dataDxfId="368">
      <calculatedColumnFormula>TblConstr[[#This Row],[Land]]</calculatedColumnFormula>
    </tableColumn>
    <tableColumn id="24" xr3:uid="{D4A87242-2EDC-47D9-8CA4-84D822469E1B}" name="Set" dataDxfId="367"/>
    <tableColumn id="25" xr3:uid="{448088C9-E1C1-47E6-9443-BE83ECC5C2F2}" name="Draftrate" dataDxfId="366" dataCellStyle="Percent">
      <calculatedColumnFormula>IF(TblMili[[#This Row],[Set]]&lt;&gt;"",TblMili[[#This Row],[Set]],OFFSET(TblMili[[#This Row],[Draftrate]],-1,0))</calculatedColumnFormula>
    </tableColumn>
    <tableColumn id="26" xr3:uid="{EE8F6844-A68F-416E-B5A0-7B6FA4C5DE98}" name="Draftees" dataDxfId="365">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64"/>
    <tableColumn id="28" xr3:uid="{0B20A7CE-7BB6-4469-889B-DF744233C462}" name="Smithies" dataDxfId="363" dataCellStyle="Percent">
      <calculatedColumnFormula>(TblConstr[[#This Row],[Tot Smi]]+TblConstr[[#This Row],[Dest Smi]])/(TblConstr[[#This Row],[Land]]-TblExplore[[#This Row],[Land Bonus]]*20)</calculatedColumnFormula>
    </tableColumn>
    <tableColumn id="29" xr3:uid="{A03A8504-EBEF-4639-9EE4-238592848C94}" name="….." dataDxfId="362"/>
    <tableColumn id="30" xr3:uid="{4B521A36-EE77-42BE-850C-0D858F3717A6}" name="Hour (2)" dataDxfId="361">
      <calculatedColumnFormula>TblMili[[#This Row],[Hour]]</calculatedColumnFormula>
    </tableColumn>
    <tableColumn id="31" xr3:uid="{D44FE507-2C86-49D9-BC07-83C7B27BB255}" name="Time" dataDxfId="360">
      <calculatedColumnFormula>TblExplore[[#This Row],[Time]]</calculatedColumnFormula>
    </tableColumn>
    <tableColumn id="32" xr3:uid="{0DAD6AB9-2259-4821-8771-37863F1ED4CC}" name="Train Unit 1" dataDxfId="359"/>
    <tableColumn id="33" xr3:uid="{0E43B866-578B-4060-84D1-01656CB368A4}" name="Train Unit 2" dataDxfId="358"/>
    <tableColumn id="34" xr3:uid="{3AAC979B-4FF3-4EFF-8F6E-BD28BBE2B8BD}" name="Train Unit 3" dataDxfId="357"/>
    <tableColumn id="35" xr3:uid="{EC6B8083-BC72-4376-9760-2275CF62C1A6}" name="Train Unit 4" dataDxfId="356"/>
    <tableColumn id="36" xr3:uid="{DE15CA92-2C69-4205-88B3-DE37F5AAF9A6}" name="Train Spies" dataDxfId="355"/>
    <tableColumn id="37" xr3:uid="{97770C71-624D-4E73-A8AD-D79927F45908}" name="Train Wiz" dataDxfId="354"/>
    <tableColumn id="38" xr3:uid="{4E456233-AA67-4D90-9179-339EBD335F62}" name="Train Arch" dataDxfId="353"/>
    <tableColumn id="39" xr3:uid="{29C90460-5421-4EA7-A4CB-BDA1C40BF8A1}" name="…..." dataDxfId="352"/>
    <tableColumn id="40" xr3:uid="{2C04ED42-9AAF-4375-A8D4-18DA4B397FAA}" name="Platinum" dataDxfId="351">
      <calculatedColumnFormula>TblProd[[#This Row],[Platinum]]</calculatedColumnFormula>
    </tableColumn>
    <tableColumn id="41" xr3:uid="{122C6EDE-4C24-4A3C-9FA2-6A7942348604}" name="Secondary recource" dataDxfId="350">
      <calculatedColumnFormula>INDEX(TblProd[[#Headers],[Lumber]]:TblProd[[#This Row],[Ore]],COUNTA(TblProd[[#Headers],[Lumber]]:TblProd[[#This Row],[Lumber]]),MATCH(Military!$AO$2,TblProd[[#Headers],[Lumber]:[Ore]],0))</calculatedColumnFormula>
    </tableColumn>
    <tableColumn id="42" xr3:uid="{AD4D72D1-3860-48CA-B3DA-ADFB8307154A}" name="Plat Cost" dataDxfId="34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4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47">
      <calculatedColumnFormula>TblMili[[#This Row],[Hour]]</calculatedColumnFormula>
    </tableColumn>
    <tableColumn id="45" xr3:uid="{20B1F70F-03BF-43F5-9126-6B2FF45FE149}" name="Time " dataDxfId="346">
      <calculatedColumnFormula>TblMili[[#This Row],[Time]]</calculatedColumnFormula>
    </tableColumn>
    <tableColumn id="46" xr3:uid="{32831987-A30D-4329-BB1C-DB47E6B77B54}" name="Draftees22" dataDxfId="345">
      <calculatedColumnFormula>TblMili[[#This Row],[Draftees]]</calculatedColumnFormula>
    </tableColumn>
    <tableColumn id="47" xr3:uid="{7EBE7BE4-37D1-4B52-B049-F9BE4ABBBADC}" name="Release Draft" dataDxfId="344"/>
    <tableColumn id="48" xr3:uid="{C3BB0EE7-6180-4099-B663-EFA3F1503DB3}" name="Release Unit 1" dataDxfId="343"/>
    <tableColumn id="49" xr3:uid="{EDF7E463-807D-4CE2-B63E-18766260768C}" name="Release Unit 2" dataDxfId="342"/>
    <tableColumn id="50" xr3:uid="{A1BE9DD8-455A-4FAA-8154-5BB2D1A53261}" name="Release Unit 3" dataDxfId="341"/>
    <tableColumn id="51" xr3:uid="{4FE1D56E-EA47-4DF6-B5A4-E78C1D5F5774}" name="Release Unit 4" dataDxfId="340"/>
    <tableColumn id="52" xr3:uid="{F0F9CB78-BA40-4031-AC17-0AB88B159B60}" name="Release Spies" dataDxfId="339"/>
    <tableColumn id="53" xr3:uid="{3CC7AC8A-814F-42C4-B491-A6DFD7A4A93E}" name="Release Wizards" dataDxfId="338"/>
    <tableColumn id="54" xr3:uid="{BCB616C3-3465-4473-B27B-B25584160E71}" name="Release Arch" dataDxfId="337"/>
    <tableColumn id="55" xr3:uid="{6B6EC03F-2A6A-47EB-A7F1-0DFE335A330A}" name="Column31" dataDxfId="336"/>
    <tableColumn id="56" xr3:uid="{71F6F49D-CD22-4E5F-BBB5-61150307312C}" name="WG's" dataDxfId="335">
      <calculatedColumnFormula>TblConstr[[#This Row],[Tot WG]]/TblConstr[[#This Row],[Land]]</calculatedColumnFormula>
    </tableColumn>
    <tableColumn id="57" xr3:uid="{B8AC3F70-AED4-4E5E-9FFD-FF94CB39B791}" name="FH's" dataDxfId="334">
      <calculatedColumnFormula>TblConstr[[#This Row],[Tot Hav]]/TblConstr[[#This Row],[Land]]</calculatedColumnFormula>
    </tableColumn>
    <tableColumn id="58" xr3:uid="{140FE3B0-18E6-43AA-A625-E817354E2D53}" name="OP Plat" dataDxfId="333">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32">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31">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30">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29">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28">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27">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26">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25">
      <calculatedColumnFormula>ROUNDUP((1-MIN(ROUND(fh_spy_cost_red*TblMili[[#This Row],[FH''s]],4),fh_spy_cost_cap)+ tech_1_9*TblTech[[#This Row],[1-9]] + tech_9_1*TblTech[[#This Row],[9-1]])*spy_plat,0)</calculatedColumnFormula>
    </tableColumn>
    <tableColumn id="67" xr3:uid="{CDB40042-773A-4CE1-B670-B62BC884A947}" name="Wizzies cost" dataDxfId="324">
      <calculatedColumnFormula>ROUNDUP((1-MIN(ROUND(wg_wiz_cost_bonus*TblMili[[#This Row],[WG''s]],4),wg_wiz_cost_cap) + tech_1_9_2*TblTech[[#This Row],[1-9]] + tech_9_1_2*TblTech[[#This Row],[9-1]])*wizard_plat,0)</calculatedColumnFormula>
    </tableColumn>
    <tableColumn id="68" xr3:uid="{1053234A-AE18-4A82-94FC-D94692087DE3}" name="AMs cost" dataDxfId="323">
      <calculatedColumnFormula>ROUNDUP((1-MIN(ROUND(wg_wiz_cost_bonus*TblMili[[#This Row],[WG''s]],4),wg_wiz_cost_cap) + tech_1_9_2*TblTech[[#This Row],[1-9]] + tech_9_1_2*TblTech[[#This Row],[9-1]])*archmage_plat,0)</calculatedColumnFormula>
    </tableColumn>
    <tableColumn id="69" xr3:uid="{9D11DA92-CF6B-4838-B51B-494833977486}" name="…2" dataDxfId="322"/>
    <tableColumn id="70" xr3:uid="{1F713D65-CE26-4E75-AF9C-1E2610D02FB6}" name="Hill" dataDxfId="321">
      <calculatedColumnFormula>TblConstr[[#This Row],[Homeland]]/TblConstr[[#This Row],[Land]]</calculatedColumnFormula>
    </tableColumn>
    <tableColumn id="71" xr3:uid="{FBD620E0-8F97-4BED-916D-A8962B459E13}" name="WG" dataDxfId="320">
      <calculatedColumnFormula>TblMili[[#This Row],[WG''s]]</calculatedColumnFormula>
    </tableColumn>
    <tableColumn id="72" xr3:uid="{0F482B90-6164-42A0-AC1A-EB6CBE2239E0}" name="Mystic" dataDxfId="319">
      <calculatedColumnFormula>IF(mystic_cap="none",TblMili[[#This Row],[Hill]]/mystic_bonus,MIN(mystic_cap,TblMili[[#This Row],[Hill]]/mystic_bonus))</calculatedColumnFormula>
    </tableColumn>
    <tableColumn id="73" xr3:uid="{2FD25056-5068-463F-8553-3D2CFBDBD80D}" name="Druid (op)" dataDxfId="318">
      <calculatedColumnFormula>IF(druid_op_cap="none",TblMili[[#This Row],[Hill]]/druid_op_bonus,MIN(druid_op_cap,TblMili[[#This Row],[Hill]]/druid_op_bonus))</calculatedColumnFormula>
    </tableColumn>
    <tableColumn id="74" xr3:uid="{53018DF3-E735-41C7-A3D0-8E634866C57E}" name="Druid (dp)" dataDxfId="317">
      <calculatedColumnFormula>IF(druid_dp_cap="none",TblMili[[#This Row],[Hill]]/druid_dp_bonus,MIN(druid_dp_cap,TblMili[[#This Row],[Hill]]/druid_dp_bonus))</calculatedColumnFormula>
    </tableColumn>
    <tableColumn id="75" xr3:uid="{7F4EE74D-9905-4DF0-A5F6-DDC9D0115356}" name="Dryad" dataDxfId="316">
      <calculatedColumnFormula>MIN(dryad_cap,TblMili[[#This Row],[Hill]]/dryad_bonus)</calculatedColumnFormula>
    </tableColumn>
    <tableColumn id="76" xr3:uid="{E7F9826C-05CD-49D4-95DF-ECCD467D1341}" name="Rockapult" dataDxfId="315">
      <calculatedColumnFormula>MIN(rocka_cap,TblMili[[#This Row],[Hill]]/rocka_bonus)</calculatedColumnFormula>
    </tableColumn>
    <tableColumn id="77" xr3:uid="{A26FFF73-DC56-4E66-8A0E-51A9C837AE8D}" name="Spellblade" dataDxfId="314">
      <calculatedColumnFormula>MIN(adept_op_cap,TblMili[[#This Row],[WG]]/adept_op_bonus)</calculatedColumnFormula>
    </tableColumn>
    <tableColumn id="78" xr3:uid="{A5F9372F-5EBA-4E5A-AB3F-5A786DE5FEB0}" name="Adept-DP" dataDxfId="313">
      <calculatedColumnFormula>MIN(adept_dp_cap,TblMili[[#This Row],[WG]]/adept_dp_bonus)</calculatedColumnFormula>
    </tableColumn>
    <tableColumn id="79" xr3:uid="{FF50DABE-A375-4222-848D-9C4D1D0FC999}" name="Beasts" dataDxfId="312">
      <calculatedColumnFormula>MIN(TblMili[[#This Row],[Unit 3]],TblMili[[#This Row],[Unit 4]])*2</calculatedColumnFormula>
    </tableColumn>
    <tableColumn id="80" xr3:uid="{FFCDA044-2FD9-4119-B82B-7914D887B7F4}" name="Overlords" dataDxfId="311">
      <calculatedColumnFormula>MIN(TblMili[[#This Row],[Unit 1]],TblMili[[#This Row],[Unit 4]])*2</calculatedColumnFormula>
    </tableColumn>
    <tableColumn id="81" xr3:uid="{00DE2C4D-2323-42A0-B749-2FB5F4E28DBF}" name="Frost Mage" dataDxfId="310">
      <calculatedColumnFormula>MIN(frost_mage_cap,TblMili[[#This Row],[Hill]]/frost_mage_bonus)</calculatedColumnFormula>
    </tableColumn>
    <tableColumn id="82" xr3:uid="{BB055F70-3593-48E8-A32F-2C3BC4E6D218}" name="Ice Elemental" dataDxfId="309">
      <calculatedColumnFormula>MIN(ice_elem_cap,TblMili[[#This Row],[Raw (2)]]*ice_elem_bonus)</calculatedColumnFormula>
    </tableColumn>
    <tableColumn id="83" xr3:uid="{1158BE59-7C9D-4D41-AE99-4249CB18E29F}" name="Orc" dataDxfId="308">
      <calculatedColumnFormula>MIN(bone_breaker_cap,250/bone_breaker_bonus)</calculatedColumnFormula>
    </tableColumn>
    <tableColumn id="84" xr3:uid="{76252BAC-90E5-49A7-B5F9-E399F71EA45D}" name="Nox" dataDxfId="307">
      <calculatedColumnFormula>MIN(nox_nightshade_cap,TblConstr[[#This Row],[Homeland]]/TblConstr[[#This Row],[Land]]/nox_nightshade_swamp_bonus)</calculatedColumnFormula>
    </tableColumn>
    <tableColumn id="85" xr3:uid="{1DFCAA2E-8651-447E-895D-82655A45DF53}" name="Column36" dataDxfId="306"/>
    <tableColumn id="86" xr3:uid="{2B117F31-500F-4EF5-A943-EA4E7192FD0F}" name="Column37" dataDxfId="305"/>
    <tableColumn id="87" xr3:uid="{F3D20B86-D78F-4794-87F9-C555822D3041}" name="Column38" dataDxfId="304"/>
    <tableColumn id="88" xr3:uid="{BDEF093C-2660-4215-8999-F98F4344DFB8}" name="Mystic bonus" dataDxfId="303">
      <calculatedColumnFormula>MIN(6,TblMili[[#This Row],[Mystic]]+Races!$F$19)*1.8 +  IF(TblMili[[#This Row],[Mystic]]+Races!$F$19&gt;6,(TblMili[[#This Row],[Mystic]]+Races!$F$19-6)*0.2,0) - Races!$I$19</calculatedColumnFormula>
    </tableColumn>
    <tableColumn id="89" xr3:uid="{46F4DC63-3122-4751-919D-25DE59A7EF66}" name="Druid bonus" dataDxfId="30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01">
      <calculatedColumnFormula>TblMili[[#This Row],[Mystic bonus]]*TblMili[[#This Row],[Unit 3]]+TblMili[[#This Row],[Druid bonus]]*TblMili[[#This Row],[Unit 4]]</calculatedColumnFormula>
    </tableColumn>
    <tableColumn id="91" xr3:uid="{4EE98187-D861-41F7-99BA-17048C4D8D34}" name="Dryad bonus" dataDxfId="300">
      <calculatedColumnFormula>MIN(6,TblMili[[#This Row],[Dryad]]+Races!$F$35)*1.8 +  IF(TblMili[[#This Row],[Dryad]]+Races!$F$35&gt;6,(TblMili[[#This Row],[Dryad]]+Races!$F$35-6)*0.2,0) - Races!$I$19</calculatedColumnFormula>
    </tableColumn>
    <tableColumn id="92" xr3:uid="{4D0FBA77-63EB-4AF7-AA3C-BF4D432786D2}" name="Sylvan bonus" dataDxfId="299">
      <calculatedColumnFormula>sylvan*(TblMili[[#This Row],[Mystic bonus]]*TblMili[[#This Row],[Unit 3]])</calculatedColumnFormula>
    </tableColumn>
    <tableColumn id="93" xr3:uid="{9CB7A2CE-8BEC-402B-B1F0-5A1153673E45}" name="Rockapult bonus" dataDxfId="29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97">
      <calculatedColumnFormula>gnome*(TblMili[[#This Row],[Rockapult bonus]]*TblMili[[#This Row],[Unit 3]])</calculatedColumnFormula>
    </tableColumn>
    <tableColumn id="95" xr3:uid="{A02C2188-BFCD-4178-8B64-B969D4D2D97B}" name="Adept bonus" dataDxfId="296">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95">
      <calculatedColumnFormula>dark_elf*(TblMili[[#This Row],[Adept bonus]]*TblMili[[#This Row],[Unit 3]])</calculatedColumnFormula>
    </tableColumn>
    <tableColumn id="97" xr3:uid="{19730E51-BC55-444F-8E03-4B3A51C0E3D8}" name="Frost Mage bonus" dataDxfId="29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9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92">
      <calculatedColumnFormula>TblMili[[#This Row],[Frost Mage bonus]]*TblMili[[#This Row],[Unit 3]]+TblMili[[#This Row],[Ice Elemental bonus]]*TblMili[[#This Row],[Unit 4]]</calculatedColumnFormula>
    </tableColumn>
    <tableColumn id="100" xr3:uid="{A2072E36-3982-4B78-93F1-3B2C7DD41EB6}" name="Column46" dataDxfId="291"/>
    <tableColumn id="101" xr3:uid="{AA2C19ED-CD7C-4497-8949-4735D8380A50}" name="Column47" dataDxfId="290"/>
    <tableColumn id="102" xr3:uid="{045A1C5D-FFD7-4F37-8C55-3E1C6325D69C}" name="Column48" dataDxfId="289"/>
    <tableColumn id="103" xr3:uid="{CA1D4487-36A8-42BE-AAE8-1C025B923059}" name="Networth (2)" dataDxfId="28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87"/>
    <tableColumn id="105" xr3:uid="{628D592A-8396-4FB0-BFC1-BC7CA81586EE}" name="Raw (2)" dataDxfId="286">
      <calculatedColumnFormula>(TblMili[[#This Row],[Wizards]]+2*TblMili[[#This Row],[Archmages]])/TblConstr[[#This Row],[Land]]</calculatedColumnFormula>
    </tableColumn>
    <tableColumn id="106" xr3:uid="{016BFDB0-CD57-41C0-AF17-CB540C2E962C}" name="Modded (2)" dataDxfId="28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76" dataDxfId="274" headerRowBorderDxfId="275" tableBorderDxfId="273">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72">
      <calculatedColumnFormula>TblRezone[[#This Row],[Hour]]</calculatedColumnFormula>
    </tableColumn>
    <tableColumn id="2" xr3:uid="{E160E2FF-C983-4A55-B03E-684BAA5D56D7}" name="Land" dataDxfId="271">
      <calculatedColumnFormula>TblConstr[[#This Row],[Land]]</calculatedColumnFormula>
    </tableColumn>
    <tableColumn id="3" xr3:uid="{CEA3931F-9B77-4317-A7C7-C5D0214A12BA}" name="Mana" dataDxfId="270">
      <calculatedColumnFormula>TblProd[[#This Row],[Mana]]</calculatedColumnFormula>
    </tableColumn>
    <tableColumn id="4" xr3:uid="{D383CA2D-65F3-4634-A1DD-E4ECA1CC96C8}" name="Wiz str" dataDxfId="26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68">
      <calculatedColumnFormula>OFFSET(TblMagic[[#This Row],[Time]],-1,0)+1/24</calculatedColumnFormula>
    </tableColumn>
    <tableColumn id="6" xr3:uid="{6625E0CA-37E1-457D-817F-784FA6A7A47B}" name="Pop" dataDxfId="267">
      <calculatedColumnFormula>TblImps[[#This Row],[Population]]</calculatedColumnFormula>
    </tableColumn>
    <tableColumn id="7" xr3:uid="{74B4A440-273D-4100-B1BC-91171D1D20B6}" name="Gaia's Watch" dataDxfId="266"/>
    <tableColumn id="8" xr3:uid="{43E4A01F-74F7-4C30-9D8A-3079A04763B9}" name="Mining Strength" dataDxfId="265"/>
    <tableColumn id="9" xr3:uid="{1A92950C-8F89-409E-9002-FCC57F75ADE0}" name="Ares Call" dataDxfId="264"/>
    <tableColumn id="10" xr3:uid="{A04C0737-02D0-4DAA-B9D7-324E3D59498C}" name="Midas Touch" dataDxfId="263"/>
    <tableColumn id="11" xr3:uid="{028D46F5-0AAD-49F8-AC48-D5E2C41FD4C2}" name="Harmony" dataDxfId="262"/>
    <tableColumn id="12" xr3:uid="{42548E68-C2D5-44CD-99FA-6AD40E64E185}" name="Miner's Sight" dataDxfId="261"/>
    <tableColumn id="13" xr3:uid="{D64F8C18-3DBE-4D7A-8AA3-C35E04DD6CAC}" name="Mechanical Genius" dataDxfId="260"/>
    <tableColumn id="14" xr3:uid="{0165862E-59ED-45FB-BD5A-0C7DCAA39217}" name="Frenzy" dataDxfId="259"/>
    <tableColumn id="15" xr3:uid="{762B30AD-670D-48C3-94F1-2BA1DC4089CC}" name="Killing Rage / Bloodrage" dataDxfId="258"/>
    <tableColumn id="16" xr3:uid="{0162EA56-857C-4157-A7AB-4D90C9EA47F1}" name="Gaia's Blessing" dataDxfId="257"/>
    <tableColumn id="17" xr3:uid="{6D83302D-974B-4742-8BDA-D99BB673F6D7}" name="Howling" dataDxfId="256"/>
    <tableColumn id="18" xr3:uid="{081EE08A-AA95-4648-9376-F68D04887352}" name="Blizzard" dataDxfId="255"/>
    <tableColumn id="19" xr3:uid="{3BCC0361-67FB-4576-8296-8E91F374A4A4}" name="Alchemists Flame" dataDxfId="254"/>
    <tableColumn id="20" xr3:uid="{CFB1AFFE-0570-4E81-B96B-5EE870CC5038}" name="Nightfall / Crusade" dataDxfId="253"/>
    <tableColumn id="21" xr3:uid="{4F53D2F5-E2E8-4AEE-975D-5B925FA589B0}" name="Useless spell" dataDxfId="252"/>
    <tableColumn id="22" xr3:uid="{E7040239-1040-4E8C-8EEB-3D517AC825BD}" name="." dataDxfId="251"/>
    <tableColumn id="23" xr3:uid="{8F45EE21-92D1-4622-B103-16B477DF630B}" name="Mana cost" dataDxfId="250">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49">
      <calculatedColumnFormula>SUMIF(TblMagic[[#This Row],[Gaia''s Watch]:[Useless spell]],1)*0.05</calculatedColumnFormula>
    </tableColumn>
    <tableColumn id="25" xr3:uid="{2466DF86-89FE-4172-9850-F9FBAE56839D}" name=".." dataDxfId="248"/>
    <tableColumn id="26" xr3:uid="{F8559349-C288-4EC3-B38A-23771E549D1D}" name="Active Gaia's Watch" dataDxfId="247">
      <calculatedColumnFormula>IF(TblMagic[[#This Row],[Gaia''s Watch]],12,IF(OFFSET(TblMagic[[#This Row],[Active Gaia''s Watch]],-1,0)&gt;0,OFFSET(TblMagic[[#This Row],[Active Gaia''s Watch]],-1,0)-1,0))</calculatedColumnFormula>
    </tableColumn>
    <tableColumn id="27" xr3:uid="{00F45689-4686-422F-8E94-89C18992B261}" name="Active Mining Strength" dataDxfId="246">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45">
      <calculatedColumnFormula>IF(TblMagic[[#This Row],[Ares Call]],12,IF(OFFSET(TblMagic[[#This Row],[Active Ares Call]],-1,0)&gt;0,OFFSET(TblMagic[[#This Row],[Active Ares Call]],-1,0)-1,0))</calculatedColumnFormula>
    </tableColumn>
    <tableColumn id="29" xr3:uid="{BCC9ACB6-69AC-4DA1-B07D-F4802162CEF5}" name="Active Midas Touch" dataDxfId="244">
      <calculatedColumnFormula>IF(TblMagic[[#This Row],[Midas Touch]],12,IF(OFFSET(TblMagic[[#This Row],[Active Midas Touch]],-1,0)&gt;0,OFFSET(TblMagic[[#This Row],[Active Midas Touch]],-1,0)-1,0))</calculatedColumnFormula>
    </tableColumn>
    <tableColumn id="30" xr3:uid="{D13DA239-CC1B-41FD-A41B-68906B10F262}" name="Active Harmony" dataDxfId="243">
      <calculatedColumnFormula>IF(TblMagic[[#This Row],[Harmony]],12,IF(OFFSET(TblMagic[[#This Row],[Active Harmony]],-1,0)&gt;0,OFFSET(TblMagic[[#This Row],[Active Harmony]],-1,0)-1,0))</calculatedColumnFormula>
    </tableColumn>
    <tableColumn id="31" xr3:uid="{10D4FEA0-0AA8-4F31-8F5A-8576AE611BDA}" name="Active Miner's Sight" dataDxfId="242">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41">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40">
      <calculatedColumnFormula>IF(TblMagic[[#This Row],[Frenzy]],12,IF(OFFSET(TblMagic[[#This Row],[Active Frenzy]],-1,0)&gt;0,OFFSET(TblMagic[[#This Row],[Active Frenzy]],-1,0)-1,0))</calculatedColumnFormula>
    </tableColumn>
    <tableColumn id="34" xr3:uid="{3460E27B-FD4A-47FC-A87F-BAFED0FCC033}" name="Active Warsong / Killing Rage / Bloodrage" dataDxfId="239">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38">
      <calculatedColumnFormula>IF(TblMagic[[#This Row],[Gaia''s Blessing]],12,IF(OFFSET(TblMagic[[#This Row],[Active Gaia''s Blessing]],-1,0)&gt;0,OFFSET(TblMagic[[#This Row],[Active Gaia''s Blessing]],-1,0)-1,0))</calculatedColumnFormula>
    </tableColumn>
    <tableColumn id="36" xr3:uid="{DB2BE469-2BE3-4333-BFBC-C2857399E743}" name="Active Howling" dataDxfId="237">
      <calculatedColumnFormula>IF(TblMagic[[#This Row],[Howling]],12,IF(OFFSET(TblMagic[[#This Row],[Active Howling]],-1,0)&gt;0,OFFSET(TblMagic[[#This Row],[Active Howling]],-1,0)-1,0))</calculatedColumnFormula>
    </tableColumn>
    <tableColumn id="37" xr3:uid="{F5838FA3-8068-44AA-A6A2-758F46E5F78D}" name="Active Blizzard" dataDxfId="236">
      <calculatedColumnFormula>IF(TblMagic[[#This Row],[Blizzard]],12,IF(OFFSET(TblMagic[[#This Row],[Active Blizzard]],-1,0)&gt;0,OFFSET(TblMagic[[#This Row],[Active Blizzard]],-1,0)-1,0))</calculatedColumnFormula>
    </tableColumn>
    <tableColumn id="38" xr3:uid="{11215FCC-A994-4C4E-835C-F365C4B7BDF8}" name="Active Alchemists Flame" dataDxfId="235">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34">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33" dataDxfId="232">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31">
      <calculatedColumnFormula>TblRezone[[#This Row],[Hour]]</calculatedColumnFormula>
    </tableColumn>
    <tableColumn id="3" xr3:uid="{DA4A1ACF-68D6-4564-BB1C-C3C3172606A1}" name="Land" dataDxfId="230">
      <calculatedColumnFormula>TblExplore[[#This Row],[Land-DB]]</calculatedColumnFormula>
    </tableColumn>
    <tableColumn id="4" xr3:uid="{05D0DCAF-595D-47DB-9D6C-DB4A543CF655}" name="Techpoints" dataDxfId="229">
      <calculatedColumnFormula>TblProd[[#This Row],[Techpoints]]</calculatedColumnFormula>
    </tableColumn>
    <tableColumn id="5" xr3:uid="{B8D24105-AE76-4A7C-9D26-589CB9891ED4}" name="Cost" dataDxfId="228">
      <calculatedColumnFormula>TblProd[[#This Row],[Required]]</calculatedColumnFormula>
    </tableColumn>
    <tableColumn id="93" xr3:uid="{2ABEB4AB-3FE9-4283-8DD1-DADEE729E1F4}" name="." dataDxfId="227"/>
    <tableColumn id="9" xr3:uid="{94ADF196-65A4-42D5-B9F1-902A2448736A}" name="Activate @ hour" dataDxfId="226"/>
    <tableColumn id="10" xr3:uid="{41EC03BC-D935-4DB1-9358-D7E68CB11DA3}" name="Number" dataDxfId="225"/>
    <tableColumn id="19" xr3:uid="{8781F361-D9CA-4DDC-83D1-8F9FCDC61FD4}" name="Tech name" dataDxfId="224"/>
    <tableColumn id="11" xr3:uid="{ED497BC4-A3FE-4968-980C-41E3E397E8F1}" name="Gains" dataDxfId="223"/>
    <tableColumn id="20" xr3:uid="{B66F94F3-B0AC-4CC0-9E7C-4CF7E4C92EEE}" name=".." dataDxfId="222"/>
    <tableColumn id="21" xr3:uid="{4775993E-7C72-4134-8A78-3FB7DCE45728}" name="…" dataDxfId="221">
      <calculatedColumnFormula>IF(TblTech[[#This Row],[Sum of tech]]&lt;&gt;OFFSET(TblTech[[#This Row],[Sum of tech]],-1,0),1,0)</calculatedColumnFormula>
    </tableColumn>
    <tableColumn id="22" xr3:uid="{DFF59F63-FD6B-45DE-9EEF-3899A7D747EF}" name="Sum of tech" dataDxfId="220">
      <calculatedColumnFormula>COUNTIF(TblTech[[#This Row],[1-1]:[11-1]],1)</calculatedColumnFormula>
    </tableColumn>
    <tableColumn id="23" xr3:uid="{26B2ED42-21EF-41D3-8431-65B8DCB84C2C}" name="1-1" dataDxfId="219">
      <calculatedColumnFormula array="1">IF(AND(M$2&lt;&gt;0,TblTech[[#This Row],[Hour]:[Hour]]&gt;=M$2),1,0)</calculatedColumnFormula>
    </tableColumn>
    <tableColumn id="24" xr3:uid="{50258140-FB02-4B3A-8985-9EF35792D437}" name="1-2" dataDxfId="218">
      <calculatedColumnFormula array="1">IF(AND(N$2&lt;&gt;0,TblTech[[#This Row],[Hour]:[Hour]]&gt;=N$2),1,0)</calculatedColumnFormula>
    </tableColumn>
    <tableColumn id="25" xr3:uid="{7124BFDC-5B72-4806-BD66-A9B40B96E890}" name="1-3" dataDxfId="217">
      <calculatedColumnFormula array="1">IF(AND(O$2&lt;&gt;0,TblTech[[#This Row],[Hour]:[Hour]]&gt;=O$2),1,0)</calculatedColumnFormula>
    </tableColumn>
    <tableColumn id="26" xr3:uid="{7F0A139B-B30E-4409-9274-8016025EA227}" name="1-4" dataDxfId="216">
      <calculatedColumnFormula array="1">IF(AND(P$2&lt;&gt;0,TblTech[[#This Row],[Hour]:[Hour]]&gt;=P$2),1,0)</calculatedColumnFormula>
    </tableColumn>
    <tableColumn id="27" xr3:uid="{29B9EAE2-227D-4807-9E41-445565CAAFF7}" name="1-5" dataDxfId="215">
      <calculatedColumnFormula array="1">IF(AND(Q$2&lt;&gt;0,TblTech[[#This Row],[Hour]:[Hour]]&gt;=Q$2),1,0)</calculatedColumnFormula>
    </tableColumn>
    <tableColumn id="28" xr3:uid="{43587F1E-C217-44F9-817A-0114F7F48D02}" name="1-6" dataDxfId="214">
      <calculatedColumnFormula array="1">IF(AND(R$2&lt;&gt;0,TblTech[[#This Row],[Hour]:[Hour]]&gt;=R$2),1,0)</calculatedColumnFormula>
    </tableColumn>
    <tableColumn id="29" xr3:uid="{0524F9E6-09EC-4986-B7A6-35B925952E60}" name="1-7" dataDxfId="213">
      <calculatedColumnFormula array="1">IF(AND(S$2&lt;&gt;0,TblTech[[#This Row],[Hour]:[Hour]]&gt;=S$2),1,0)</calculatedColumnFormula>
    </tableColumn>
    <tableColumn id="30" xr3:uid="{188B6808-99A1-4A91-A689-87097F62C1C1}" name="1-8" dataDxfId="212">
      <calculatedColumnFormula array="1">IF(AND(T$2&lt;&gt;0,TblTech[[#This Row],[Hour]:[Hour]]&gt;=T$2),1,0)</calculatedColumnFormula>
    </tableColumn>
    <tableColumn id="31" xr3:uid="{DC02C18F-47C9-4A23-8F34-9E02A677D29B}" name="1-9" dataDxfId="211">
      <calculatedColumnFormula array="1">IF(AND(U$2&lt;&gt;0,TblTech[[#This Row],[Hour]:[Hour]]&gt;=U$2),1,0)</calculatedColumnFormula>
    </tableColumn>
    <tableColumn id="32" xr3:uid="{21B6A564-7028-4932-914B-F32A59CAEC67}" name="1-10" dataDxfId="210">
      <calculatedColumnFormula array="1">IF(AND(V$2&lt;&gt;0,TblTech[[#This Row],[Hour]:[Hour]]&gt;=V$2),1,0)</calculatedColumnFormula>
    </tableColumn>
    <tableColumn id="33" xr3:uid="{BE08B152-511E-4680-AD58-AFCC2777EE65}" name="1-11" dataDxfId="209">
      <calculatedColumnFormula array="1">IF(AND(W$2&lt;&gt;0,TblTech[[#This Row],[Hour]:[Hour]]&gt;=W$2),1,0)</calculatedColumnFormula>
    </tableColumn>
    <tableColumn id="34" xr3:uid="{F0B67B28-DF8B-4FF4-BE8F-BD953642450D}" name="2-1" dataDxfId="208">
      <calculatedColumnFormula array="1">IF(AND(X$2&lt;&gt;0,TblTech[[#This Row],[Hour]:[Hour]]&gt;=X$2),1,0)</calculatedColumnFormula>
    </tableColumn>
    <tableColumn id="35" xr3:uid="{E1C38FB5-1814-43BE-8628-9E331159B491}" name="2-2" dataDxfId="207">
      <calculatedColumnFormula array="1">IF(AND(Y$2&lt;&gt;0,TblTech[[#This Row],[Hour]:[Hour]]&gt;=Y$2),1,0)</calculatedColumnFormula>
    </tableColumn>
    <tableColumn id="36" xr3:uid="{8EEFA1A3-F668-44A9-99D5-F625CDEC0846}" name="2-3" dataDxfId="206">
      <calculatedColumnFormula array="1">IF(AND(Z$2&lt;&gt;0,TblTech[[#This Row],[Hour]:[Hour]]&gt;=Z$2),1,0)</calculatedColumnFormula>
    </tableColumn>
    <tableColumn id="37" xr3:uid="{8B9C353C-5141-4E70-88A8-3C0ADC0F65A2}" name="2-4" dataDxfId="205">
      <calculatedColumnFormula array="1">IF(AND(AA$2&lt;&gt;0,TblTech[[#This Row],[Hour]:[Hour]]&gt;=AA$2),1,0)</calculatedColumnFormula>
    </tableColumn>
    <tableColumn id="38" xr3:uid="{4F9949FA-D32C-43B0-A632-BDA246027740}" name="2-5" dataDxfId="204">
      <calculatedColumnFormula array="1">IF(AND(AB$2&lt;&gt;0,TblTech[[#This Row],[Hour]:[Hour]]&gt;=AB$2),1,0)</calculatedColumnFormula>
    </tableColumn>
    <tableColumn id="39" xr3:uid="{E35ABE45-7462-4288-879B-43C24510B588}" name="2-6" dataDxfId="203">
      <calculatedColumnFormula array="1">IF(AND(AC$2&lt;&gt;0,TblTech[[#This Row],[Hour]:[Hour]]&gt;=AC$2),1,0)</calculatedColumnFormula>
    </tableColumn>
    <tableColumn id="40" xr3:uid="{B02ACA29-3024-4B8E-B2F0-E65F48E762BF}" name="2-7" dataDxfId="202">
      <calculatedColumnFormula array="1">IF(AND(AD$2&lt;&gt;0,TblTech[[#This Row],[Hour]:[Hour]]&gt;=AD$2),1,0)</calculatedColumnFormula>
    </tableColumn>
    <tableColumn id="41" xr3:uid="{34022863-F0D7-473E-B433-052438597C70}" name="2-8" dataDxfId="201">
      <calculatedColumnFormula array="1">IF(AND(AE$2&lt;&gt;0,TblTech[[#This Row],[Hour]:[Hour]]&gt;=AE$2),1,0)</calculatedColumnFormula>
    </tableColumn>
    <tableColumn id="42" xr3:uid="{4264B147-345F-4187-898B-976D4720C3B2}" name="2-9" dataDxfId="200">
      <calculatedColumnFormula array="1">IF(AND(AF$2&lt;&gt;0,TblTech[[#This Row],[Hour]:[Hour]]&gt;=AF$2),1,0)</calculatedColumnFormula>
    </tableColumn>
    <tableColumn id="43" xr3:uid="{040A812F-9A82-4FA5-96D4-BB0CE9B1567D}" name="2-10" dataDxfId="199">
      <calculatedColumnFormula array="1">IF(AND(AG$2&lt;&gt;0,TblTech[[#This Row],[Hour]:[Hour]]&gt;=AG$2),1,0)</calculatedColumnFormula>
    </tableColumn>
    <tableColumn id="44" xr3:uid="{65E9F477-8A73-4C7D-9453-E8F8A13C4220}" name="3-1" dataDxfId="198">
      <calculatedColumnFormula array="1">IF(AND(AH$2&lt;&gt;0,TblTech[[#This Row],[Hour]:[Hour]]&gt;=AH$2),1,0)</calculatedColumnFormula>
    </tableColumn>
    <tableColumn id="45" xr3:uid="{86A8FA88-B983-4431-9D5A-9A068F2DE89C}" name="3-2" dataDxfId="197">
      <calculatedColumnFormula array="1">IF(AND(AI$2&lt;&gt;0,TblTech[[#This Row],[Hour]:[Hour]]&gt;=AI$2),1,0)</calculatedColumnFormula>
    </tableColumn>
    <tableColumn id="46" xr3:uid="{B4D6E3D7-41BB-4A05-98AF-36C706567C66}" name="3-3" dataDxfId="196">
      <calculatedColumnFormula array="1">IF(AND(AJ$2&lt;&gt;0,TblTech[[#This Row],[Hour]:[Hour]]&gt;=AJ$2),1,0)</calculatedColumnFormula>
    </tableColumn>
    <tableColumn id="47" xr3:uid="{A65655BF-F389-46E7-B712-282C9B16E721}" name="3-4" dataDxfId="195">
      <calculatedColumnFormula array="1">IF(AND(AK$2&lt;&gt;0,TblTech[[#This Row],[Hour]:[Hour]]&gt;=AK$2),1,0)</calculatedColumnFormula>
    </tableColumn>
    <tableColumn id="48" xr3:uid="{6AC53AFF-C5BC-4C6E-A226-AD750DEF26F0}" name="3-5" dataDxfId="194">
      <calculatedColumnFormula array="1">IF(AND(AL$2&lt;&gt;0,TblTech[[#This Row],[Hour]:[Hour]]&gt;=AL$2),1,0)</calculatedColumnFormula>
    </tableColumn>
    <tableColumn id="49" xr3:uid="{517C8F30-6F70-4A9F-930D-87F70A281D06}" name="3-6" dataDxfId="193">
      <calculatedColumnFormula array="1">IF(AND(AM$2&lt;&gt;0,TblTech[[#This Row],[Hour]:[Hour]]&gt;=AM$2),1,0)</calculatedColumnFormula>
    </tableColumn>
    <tableColumn id="50" xr3:uid="{3B9D0CD9-1DC1-4BF8-84D6-0C15DCE53BA3}" name="3-7" dataDxfId="192">
      <calculatedColumnFormula array="1">IF(AND(AN$2&lt;&gt;0,TblTech[[#This Row],[Hour]:[Hour]]&gt;=AN$2),1,0)</calculatedColumnFormula>
    </tableColumn>
    <tableColumn id="51" xr3:uid="{BF773A1C-6C94-4253-89D5-6B882BDABD54}" name="3-8" dataDxfId="191">
      <calculatedColumnFormula array="1">IF(AND(AO$2&lt;&gt;0,TblTech[[#This Row],[Hour]:[Hour]]&gt;=AO$2),1,0)</calculatedColumnFormula>
    </tableColumn>
    <tableColumn id="52" xr3:uid="{D719799C-D81A-4575-B1F1-9835FB72D924}" name="3-9" dataDxfId="190">
      <calculatedColumnFormula array="1">IF(AND(AP$2&lt;&gt;0,TblTech[[#This Row],[Hour]:[Hour]]&gt;=AP$2),1,0)</calculatedColumnFormula>
    </tableColumn>
    <tableColumn id="53" xr3:uid="{81CD67AD-C2F6-496B-991C-75EACF4860E0}" name="4-1" dataDxfId="189">
      <calculatedColumnFormula array="1">IF(AND(AQ$2&lt;&gt;0,TblTech[[#This Row],[Hour]:[Hour]]&gt;=AQ$2),1,0)</calculatedColumnFormula>
    </tableColumn>
    <tableColumn id="54" xr3:uid="{3255B3D4-FF8E-4B91-8A83-C128D00B29D0}" name="4-2" dataDxfId="188">
      <calculatedColumnFormula array="1">IF(AND(AR$2&lt;&gt;0,TblTech[[#This Row],[Hour]:[Hour]]&gt;=AR$2),1,0)</calculatedColumnFormula>
    </tableColumn>
    <tableColumn id="55" xr3:uid="{E9B22F56-FCCE-4890-8FF4-FF6D8C0863D0}" name="4-3" dataDxfId="187">
      <calculatedColumnFormula array="1">IF(AND(AS$2&lt;&gt;0,TblTech[[#This Row],[Hour]:[Hour]]&gt;=AS$2),1,0)</calculatedColumnFormula>
    </tableColumn>
    <tableColumn id="56" xr3:uid="{1C0A6BE0-6DBC-40E6-B512-F921E4637B0B}" name="4-4" dataDxfId="186">
      <calculatedColumnFormula array="1">IF(AND(AT$2&lt;&gt;0,TblTech[[#This Row],[Hour]:[Hour]]&gt;=AT$2),1,0)</calculatedColumnFormula>
    </tableColumn>
    <tableColumn id="57" xr3:uid="{5DAC0420-BB86-481B-957A-78DB826A7E20}" name="4-5" dataDxfId="185">
      <calculatedColumnFormula array="1">IF(AND(AU$2&lt;&gt;0,TblTech[[#This Row],[Hour]:[Hour]]&gt;=AU$2),1,0)</calculatedColumnFormula>
    </tableColumn>
    <tableColumn id="58" xr3:uid="{2442830B-618D-4A03-A6E6-23EC65BAB59B}" name="4-6" dataDxfId="184">
      <calculatedColumnFormula array="1">IF(AND(AV$2&lt;&gt;0,TblTech[[#This Row],[Hour]:[Hour]]&gt;=AV$2),1,0)</calculatedColumnFormula>
    </tableColumn>
    <tableColumn id="59" xr3:uid="{8AB48F18-B215-484F-9058-BE5431D00ED5}" name="4-7" dataDxfId="183">
      <calculatedColumnFormula array="1">IF(AND(AW$2&lt;&gt;0,TblTech[[#This Row],[Hour]:[Hour]]&gt;=AW$2),1,0)</calculatedColumnFormula>
    </tableColumn>
    <tableColumn id="60" xr3:uid="{3B7FB99A-0607-4DBC-A93C-47B6B21464A5}" name="4-8" dataDxfId="182">
      <calculatedColumnFormula array="1">IF(AND(AX$2&lt;&gt;0,TblTech[[#This Row],[Hour]:[Hour]]&gt;=AX$2),1,0)</calculatedColumnFormula>
    </tableColumn>
    <tableColumn id="61" xr3:uid="{CFAAB1A4-4760-4FF3-BF0E-D276BAEF346A}" name="5-1" dataDxfId="181">
      <calculatedColumnFormula array="1">IF(AND(AY$2&lt;&gt;0,TblTech[[#This Row],[Hour]:[Hour]]&gt;=AY$2),1,0)</calculatedColumnFormula>
    </tableColumn>
    <tableColumn id="62" xr3:uid="{E5F62076-AF81-4EE1-A6D2-C4FBF4181C93}" name="5-2" dataDxfId="180">
      <calculatedColumnFormula array="1">IF(AND(AZ$2&lt;&gt;0,TblTech[[#This Row],[Hour]:[Hour]]&gt;=AZ$2),1,0)</calculatedColumnFormula>
    </tableColumn>
    <tableColumn id="63" xr3:uid="{EE3346E8-7A22-4F0A-94B7-B36570A0B72E}" name="5-3" dataDxfId="179">
      <calculatedColumnFormula array="1">IF(AND(BA$2&lt;&gt;0,TblTech[[#This Row],[Hour]:[Hour]]&gt;=BA$2),1,0)</calculatedColumnFormula>
    </tableColumn>
    <tableColumn id="64" xr3:uid="{19F3E157-570E-4E1E-BCC2-3EF92D7B8A8B}" name="5-4" dataDxfId="178">
      <calculatedColumnFormula array="1">IF(AND(BB$2&lt;&gt;0,TblTech[[#This Row],[Hour]:[Hour]]&gt;=BB$2),1,0)</calculatedColumnFormula>
    </tableColumn>
    <tableColumn id="65" xr3:uid="{A59D5D3A-678C-49C4-A3B5-D86FF0C14500}" name="5-5" dataDxfId="177">
      <calculatedColumnFormula array="1">IF(AND(BC$2&lt;&gt;0,TblTech[[#This Row],[Hour]:[Hour]]&gt;=BC$2),1,0)</calculatedColumnFormula>
    </tableColumn>
    <tableColumn id="66" xr3:uid="{3EBEC9F5-18F1-461D-AF3F-E66DA870B9ED}" name="5-6" dataDxfId="176">
      <calculatedColumnFormula array="1">IF(AND(BD$2&lt;&gt;0,TblTech[[#This Row],[Hour]:[Hour]]&gt;=BD$2),1,0)</calculatedColumnFormula>
    </tableColumn>
    <tableColumn id="67" xr3:uid="{20985549-198B-4F2A-AF78-070BD8A22298}" name="5-7" dataDxfId="175">
      <calculatedColumnFormula array="1">IF(AND(BE$2&lt;&gt;0,TblTech[[#This Row],[Hour]:[Hour]]&gt;=BE$2),1,0)</calculatedColumnFormula>
    </tableColumn>
    <tableColumn id="68" xr3:uid="{F4DDB15D-3A5D-449E-8491-EA836A4AB090}" name="6-1" dataDxfId="174">
      <calculatedColumnFormula array="1">IF(AND(BF$2&lt;&gt;0,TblTech[[#This Row],[Hour]:[Hour]]&gt;=BF$2),1,0)</calculatedColumnFormula>
    </tableColumn>
    <tableColumn id="69" xr3:uid="{CC7E2300-DCD5-46C6-AD93-8F283F035DAF}" name="6-2" dataDxfId="173">
      <calculatedColumnFormula array="1">IF(AND(BG$2&lt;&gt;0,TblTech[[#This Row],[Hour]:[Hour]]&gt;=BG$2),1,0)</calculatedColumnFormula>
    </tableColumn>
    <tableColumn id="70" xr3:uid="{0DC5B532-84DD-40E3-9A96-3B7ED120C52C}" name="6-3" dataDxfId="172">
      <calculatedColumnFormula array="1">IF(AND(BH$2&lt;&gt;0,TblTech[[#This Row],[Hour]:[Hour]]&gt;=BH$2),1,0)</calculatedColumnFormula>
    </tableColumn>
    <tableColumn id="71" xr3:uid="{DBF8F56A-2B38-47BE-86BB-D34F12B071FA}" name="6-4" dataDxfId="171">
      <calculatedColumnFormula array="1">IF(AND(BI$2&lt;&gt;0,TblTech[[#This Row],[Hour]:[Hour]]&gt;=BI$2),1,0)</calculatedColumnFormula>
    </tableColumn>
    <tableColumn id="72" xr3:uid="{8A63D20A-B735-48C5-9D04-93C0E6922380}" name="6-5" dataDxfId="170">
      <calculatedColumnFormula array="1">IF(AND(BJ$2&lt;&gt;0,TblTech[[#This Row],[Hour]:[Hour]]&gt;=BJ$2),1,0)</calculatedColumnFormula>
    </tableColumn>
    <tableColumn id="73" xr3:uid="{40ABCA6E-09C4-437C-8184-D2AA8A46BADC}" name="6-6" dataDxfId="169">
      <calculatedColumnFormula array="1">IF(AND(BK$2&lt;&gt;0,TblTech[[#This Row],[Hour]:[Hour]]&gt;=BK$2),1,0)</calculatedColumnFormula>
    </tableColumn>
    <tableColumn id="74" xr3:uid="{304D27FC-5054-456F-9FA0-3E170324E735}" name="7-1" dataDxfId="168">
      <calculatedColumnFormula array="1">IF(AND(BL$2&lt;&gt;0,TblTech[[#This Row],[Hour]:[Hour]]&gt;=BL$2),1,0)</calculatedColumnFormula>
    </tableColumn>
    <tableColumn id="75" xr3:uid="{F53A9B26-BE5F-4442-9E77-570EB38C7B2D}" name="7-2" dataDxfId="167">
      <calculatedColumnFormula array="1">IF(AND(BM$2&lt;&gt;0,TblTech[[#This Row],[Hour]:[Hour]]&gt;=BM$2),1,0)</calculatedColumnFormula>
    </tableColumn>
    <tableColumn id="76" xr3:uid="{5A1C0BCB-6C77-48A3-8B36-DA0838BEFD4F}" name="7-3" dataDxfId="166">
      <calculatedColumnFormula array="1">IF(AND(BN$2&lt;&gt;0,TblTech[[#This Row],[Hour]:[Hour]]&gt;=BN$2),1,0)</calculatedColumnFormula>
    </tableColumn>
    <tableColumn id="77" xr3:uid="{96D50B4B-A1C4-4AE1-87EE-409B3128CB4D}" name="7-4" dataDxfId="165">
      <calculatedColumnFormula array="1">IF(AND(BO$2&lt;&gt;0,TblTech[[#This Row],[Hour]:[Hour]]&gt;=BO$2),1,0)</calculatedColumnFormula>
    </tableColumn>
    <tableColumn id="78" xr3:uid="{64A36F5D-65DB-44C8-84EC-A1A1FFF2B3AB}" name="7-5" dataDxfId="164">
      <calculatedColumnFormula array="1">IF(AND(BP$2&lt;&gt;0,TblTech[[#This Row],[Hour]:[Hour]]&gt;=BP$2),1,0)</calculatedColumnFormula>
    </tableColumn>
    <tableColumn id="79" xr3:uid="{73D8C7B5-D3FC-4DB3-BB3C-6A056F59A2A0}" name="8-1" dataDxfId="163">
      <calculatedColumnFormula array="1">IF(AND(BQ$2&lt;&gt;0,TblTech[[#This Row],[Hour]:[Hour]]&gt;=BQ$2),1,0)</calculatedColumnFormula>
    </tableColumn>
    <tableColumn id="80" xr3:uid="{8C8F01C9-13ED-4ABA-B4ED-5D892B20A077}" name="8-2" dataDxfId="162">
      <calculatedColumnFormula array="1">IF(AND(BR$2&lt;&gt;0,TblTech[[#This Row],[Hour]:[Hour]]&gt;=BR$2),1,0)</calculatedColumnFormula>
    </tableColumn>
    <tableColumn id="81" xr3:uid="{954DF58F-2216-42C3-A4F3-4A1B568C8A7F}" name="8-3" dataDxfId="161">
      <calculatedColumnFormula array="1">IF(AND(BS$2&lt;&gt;0,TblTech[[#This Row],[Hour]:[Hour]]&gt;=BS$2),1,0)</calculatedColumnFormula>
    </tableColumn>
    <tableColumn id="82" xr3:uid="{941FAEC7-7D7C-4C75-9F8E-BB3469E2F29F}" name="8-4" dataDxfId="160">
      <calculatedColumnFormula array="1">IF(AND(BT$2&lt;&gt;0,TblTech[[#This Row],[Hour]:[Hour]]&gt;=BT$2),1,0)</calculatedColumnFormula>
    </tableColumn>
    <tableColumn id="83" xr3:uid="{27C9395E-8B81-4CBA-8523-A330679CAE04}" name="9-1" dataDxfId="159">
      <calculatedColumnFormula array="1">IF(AND(BU$2&lt;&gt;0,TblTech[[#This Row],[Hour]:[Hour]]&gt;=BU$2),1,0)</calculatedColumnFormula>
    </tableColumn>
    <tableColumn id="84" xr3:uid="{90667EBE-7747-4976-9947-BD9386AEC90C}" name="9-2" dataDxfId="158">
      <calculatedColumnFormula array="1">IF(AND(BV$2&lt;&gt;0,TblTech[[#This Row],[Hour]:[Hour]]&gt;=BV$2),1,0)</calculatedColumnFormula>
    </tableColumn>
    <tableColumn id="85" xr3:uid="{8AA93356-F62A-4D0B-B2F8-5CADB2567ECF}" name="9-3" dataDxfId="157">
      <calculatedColumnFormula array="1">IF(AND(BW$2&lt;&gt;0,TblTech[[#This Row],[Hour]:[Hour]]&gt;=BW$2),1,0)</calculatedColumnFormula>
    </tableColumn>
    <tableColumn id="86" xr3:uid="{C66AB8D9-7BBC-415A-8732-B5DF0FF2495D}" name="10-1" dataDxfId="156">
      <calculatedColumnFormula array="1">IF(AND(BX$2&lt;&gt;0,TblTech[[#This Row],[Hour]:[Hour]]&gt;=BX$2),1,0)</calculatedColumnFormula>
    </tableColumn>
    <tableColumn id="87" xr3:uid="{13FA2B9A-3F31-4A51-9E2B-753CC6C8AA88}" name="10-2" dataDxfId="155">
      <calculatedColumnFormula array="1">IF(AND(BY$2&lt;&gt;0,TblTech[[#This Row],[Hour]:[Hour]]&gt;=BY$2),1,0)</calculatedColumnFormula>
    </tableColumn>
    <tableColumn id="88" xr3:uid="{D4F65702-E3D7-4783-B103-20F8DD7E4532}" name="11-1" dataDxfId="154">
      <calculatedColumnFormula array="1">IF(AND(BZ$2&lt;&gt;0,TblTech[[#This Row],[Hour]:[Hour]]&gt;=BZ$2),1,0)</calculatedColumnFormula>
    </tableColumn>
    <tableColumn id="89" xr3:uid="{0428044E-0525-4B76-80C9-2D449BDFDA1D}" name="Tech" dataDxfId="153">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41" dataDxfId="139" headerRowBorderDxfId="140" tableBorderDxfId="138">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37">
      <calculatedColumnFormula>TblConstr[[#This Row],[Land]]</calculatedColumnFormula>
    </tableColumn>
    <tableColumn id="2" xr3:uid="{AF6EC8F3-9D95-46FD-B967-FAAF3638AE73}" name="." dataDxfId="136"/>
    <tableColumn id="3" xr3:uid="{FF282ACC-05AC-4142-89E7-09EE52E6FD72}" name="Platinum" dataDxfId="135">
      <calculatedColumnFormula>TblProd[[#This Row],[Platinum]]</calculatedColumnFormula>
    </tableColumn>
    <tableColumn id="4" xr3:uid="{F2178B14-2531-41FE-8DC7-F919571A183A}" name="Lumber" dataDxfId="134">
      <calculatedColumnFormula>TblProd[[#This Row],[Lumber]]</calculatedColumnFormula>
    </tableColumn>
    <tableColumn id="5" xr3:uid="{E437C993-EDEE-4BB3-942B-73180B524B81}" name="Ore" dataDxfId="133">
      <calculatedColumnFormula>TblProd[[#This Row],[Ore]]</calculatedColumnFormula>
    </tableColumn>
    <tableColumn id="6" xr3:uid="{C515063B-AE7C-4BAF-93AB-7443CE68AC54}" name="Gems" dataDxfId="132">
      <calculatedColumnFormula>TblProd[[#This Row],[Gems]]</calculatedColumnFormula>
    </tableColumn>
    <tableColumn id="7" xr3:uid="{935F3905-1AC4-42EE-8A78-476F2F815DFD}" name=".." dataDxfId="131"/>
    <tableColumn id="8" xr3:uid="{A8E01FC0-2F13-4C73-B50D-1FA1083B0FFA}" name="Drafees" dataDxfId="130">
      <calculatedColumnFormula>TblMili[[#This Row],[Draftees]]</calculatedColumnFormula>
    </tableColumn>
    <tableColumn id="9" xr3:uid="{FF70B178-883B-4FA3-B446-2BB364451655}" name="Employed" dataDxfId="129" dataCellStyle="Percent">
      <calculatedColumnFormula>TblPop[[#This Row],[Employment]]</calculatedColumnFormula>
    </tableColumn>
    <tableColumn id="10" xr3:uid="{8AB351E3-8FED-4F8D-951B-AA2D279B0091}" name="Population" dataDxfId="128" dataCellStyle="Percent">
      <calculatedColumnFormula>TblPop[[#This Row],[Total]]/TblPop[[#This Row],[Net max]]</calculatedColumnFormula>
    </tableColumn>
    <tableColumn id="11" xr3:uid="{3D13675F-4203-4882-AC02-B7629E90679D}" name="Hour" dataDxfId="127" dataCellStyle="Percent">
      <calculatedColumnFormula>TblRezone[[#This Row],[Hour]]</calculatedColumnFormula>
    </tableColumn>
    <tableColumn id="12" xr3:uid="{50E3FF0B-DB5B-4715-971A-2D8F804DD3F4}" name="Time" dataDxfId="126" dataCellStyle="Percent">
      <calculatedColumnFormula>TblImps[[#This Row],[Real time]]</calculatedColumnFormula>
    </tableColumn>
    <tableColumn id="13" xr3:uid="{33373A28-E349-4A6C-946C-A172D9829897}" name="Login" dataDxfId="125">
      <calculatedColumnFormula>IF(ISERROR(TblImps[[#This Row],[algorithm]]),0,TblImps[[#This Row],[algorithm]]*1)</calculatedColumnFormula>
    </tableColumn>
    <tableColumn id="14" xr3:uid="{820813AE-0D29-4E3D-B99A-7C5B810B4DA6}" name="Land (3)" dataDxfId="124">
      <calculatedColumnFormula>TblImps[[#This Row],[Land]]</calculatedColumnFormula>
    </tableColumn>
    <tableColumn id="15" xr3:uid="{D8234223-045A-48CE-8E60-8B1B718D1273}" name="Resource" dataDxfId="123"/>
    <tableColumn id="16" xr3:uid="{9AB57DEC-DF25-44AD-97D1-1EF820C63FF2}" name="Amount" dataDxfId="122"/>
    <tableColumn id="17" xr3:uid="{1ECA1762-52EB-4370-862C-42E5B7F71087}" name="Part" dataDxfId="121"/>
    <tableColumn id="18" xr3:uid="{45AD7F60-4F2F-47B2-8046-04C9C5A445EE}" name="Resource 2" dataDxfId="120"/>
    <tableColumn id="19" xr3:uid="{1D8720C7-5940-4FF1-AF3B-FB70E475E9BA}" name="Amount 2" dataDxfId="119"/>
    <tableColumn id="20" xr3:uid="{1AF884E5-0A32-404F-8142-8BDFCA31C5EF}" name="Part 2" dataDxfId="118"/>
    <tableColumn id="21" xr3:uid="{FFCC36EF-B2F1-46BE-827C-260D53435D8F}" name="Resource 3" dataDxfId="117"/>
    <tableColumn id="22" xr3:uid="{AAD98AF1-A248-4594-A8A2-ADB665DABE8F}" name="Amount 3" dataDxfId="116"/>
    <tableColumn id="23" xr3:uid="{5BDF5795-C792-45A5-AC6D-35BE17C06BBC}" name="Part 3" dataDxfId="115"/>
    <tableColumn id="24" xr3:uid="{AB1402EA-4B4E-4F7F-B76D-14CCFC4BF881}" name="…" dataDxfId="114"/>
    <tableColumn id="25" xr3:uid="{C82B3C56-E90F-4536-A41D-465C61544B49}" name="Science" dataDxfId="113">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12">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11">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10">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09">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08">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07"/>
    <tableColumn id="32" xr3:uid="{C7C4061A-6DA9-4687-A437-B442C90A5089}" name="Σ Science" dataDxfId="106">
      <calculatedColumnFormula>(1+Overview!$I$28)*SUM(TblImps[[#This Row],[P2]:[G2]])+OFFSET(TblImps[[#This Row],[Σ Science]],-1,0)</calculatedColumnFormula>
    </tableColumn>
    <tableColumn id="33" xr3:uid="{87424BBC-4CC9-4173-85AC-5C6A6ECFFB84}" name="Σ Keep" dataDxfId="105">
      <calculatedColumnFormula>(1+Overview!$I$28)*SUM(TblImps[[#This Row],[P3]:[G3]])+OFFSET(TblImps[[#This Row],[Σ Keep]],-1,0)</calculatedColumnFormula>
    </tableColumn>
    <tableColumn id="34" xr3:uid="{3DB81FE6-4CBC-4F36-973D-C8F8D1BD09A1}" name="Σ Towers" dataDxfId="104">
      <calculatedColumnFormula>(1+Overview!$I$28 + tech_7_1*TblTech[[#This Row],[7-1]])*SUM(TblImps[[#This Row],[P4]:[G4]])+OFFSET(TblImps[[#This Row],[Σ Towers]],-1,0)</calculatedColumnFormula>
    </tableColumn>
    <tableColumn id="35" xr3:uid="{485A62F9-7EE3-40A9-BDA7-9F3E4E3EC0E1}" name="Σ Forges" dataDxfId="103">
      <calculatedColumnFormula>(1+Overview!$I$28)*SUM(TblImps[[#This Row],[P5]:[G5]])+OFFSET(TblImps[[#This Row],[Σ Forges]],-1,0)</calculatedColumnFormula>
    </tableColumn>
    <tableColumn id="36" xr3:uid="{CEDFD8F7-5AA6-4236-AE0F-14B6F23AE524}" name="Σ Walls" dataDxfId="102">
      <calculatedColumnFormula>(1+Overview!$I$28)*SUM(TblImps[[#This Row],[P6]:[G6]])+OFFSET(TblImps[[#This Row],[Σ Walls]],-1,0)</calculatedColumnFormula>
    </tableColumn>
    <tableColumn id="37" xr3:uid="{1C140D1F-1021-4314-82BD-7176A05B078C}" name="Σ Irrigation" dataDxfId="101">
      <calculatedColumnFormula>(1+Overview!$I$28 + tech_7_1*TblTech[[#This Row],[7-1]])*SUM(TblImps[[#This Row],[P7]:[G7]])+OFFSET(TblImps[[#This Row],[Σ Irrigation]],-1,0)</calculatedColumnFormula>
    </tableColumn>
    <tableColumn id="38" xr3:uid="{808772B5-D74B-4C2E-9369-56BA268972E4}" name="….." dataDxfId="100"/>
    <tableColumn id="39" xr3:uid="{A732ACBF-AEA8-4BC8-8A5C-C0F5525B84B4}" name="P1" dataDxfId="99">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98">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97">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96">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95"/>
    <tableColumn id="44" xr3:uid="{B4E4C91D-5302-4D99-9223-7DC08C0F56E2}" name="P2" dataDxfId="94">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93">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92">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91">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90"/>
    <tableColumn id="49" xr3:uid="{2713D17E-C072-4464-ACFB-1E3B4E4768C8}" name="P3" dataDxfId="89">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88">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87">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86">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85"/>
    <tableColumn id="54" xr3:uid="{60744F8B-EA90-4F3F-908D-1DBF81E4FBBC}" name="P4" dataDxfId="84">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83">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82">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81">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80"/>
    <tableColumn id="59" xr3:uid="{7CAD4FEB-38C3-4ECC-9BB4-566F90D38057}" name="P5" dataDxfId="79">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78">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77">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76">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75"/>
    <tableColumn id="64" xr3:uid="{74BD3EE9-84CB-4606-9851-F46947A6E124}" name="P6" dataDxfId="74">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73">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72">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71">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70"/>
    <tableColumn id="69" xr3:uid="{C84893E8-5E85-463B-9E51-879ADAA64B83}" name="P7" dataDxfId="69">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68">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67">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66">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65"/>
    <tableColumn id="74" xr3:uid="{5E81B67E-95F1-40DA-AE37-BCD09DA9E039}" name="algorithm" dataDxfId="64">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63">
      <calculatedColumnFormula>TblImps[[#This Row],[Login]]</calculatedColumnFormula>
    </tableColumn>
    <tableColumn id="76" xr3:uid="{373275D8-3CBB-4F26-950F-26616E92A24E}" name="….........." dataDxfId="62"/>
    <tableColumn id="77" xr3:uid="{E49F0585-8289-43E9-991C-7685E6B37B5A}" name="Real time" dataDxfId="61">
      <calculatedColumnFormula>OFFSET(TblImps[[#This Row],[Real time]],-1,0)+1/24</calculatedColumnFormula>
    </tableColumn>
    <tableColumn id="78" xr3:uid="{9298E765-5AD3-4871-BC34-97C5588F3D7E}" name="Servertime" dataDxfId="60">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59" dataDxfId="58">
  <autoFilter ref="B2:E23" xr:uid="{D5B14ACA-C49B-4874-B495-C20CC986FF5C}"/>
  <tableColumns count="4">
    <tableColumn id="1" xr3:uid="{FDF1E222-5EC6-4F67-8D2F-219358D518C5}" name="Stats" dataDxfId="57"/>
    <tableColumn id="9" xr3:uid="{92C958C2-2DCD-4CDD-88AA-98294134A916}" name="Abbr" dataDxfId="56"/>
    <tableColumn id="2" xr3:uid="{1E0B1FDB-30FB-48CA-BD3D-8DF2FCB4975C}" name="Number" dataDxfId="55">
      <calculatedColumnFormula>_xlfn.IFNA(INDEX(TblConstr[],MATCH(Log!$I$28,TblConstr[Hour],0),MATCH(TblStats[[#This Row],[Abbr]],TblConstr[#Headers],0)),0)</calculatedColumnFormula>
    </tableColumn>
    <tableColumn id="3" xr3:uid="{ADBF0C8B-030F-4EBA-8274-EAA1CE134BB1}" name="Percent" dataDxfId="54"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52" dataDxfId="51" tableBorderDxfId="50">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49"/>
    <tableColumn id="2" xr3:uid="{00000000-0010-0000-0100-000002000000}" name="Alignment" dataDxfId="48"/>
    <tableColumn id="3" xr3:uid="{00000000-0010-0000-0100-000003000000}" name="Homeland_Type" dataDxfId="47"/>
    <tableColumn id="4" xr3:uid="{00000000-0010-0000-0100-000004000000}" name="Unitname" dataDxfId="46"/>
    <tableColumn id="5" xr3:uid="{00000000-0010-0000-0100-000005000000}" name="OffensePwr" dataDxfId="45"/>
    <tableColumn id="6" xr3:uid="{00000000-0010-0000-0100-000006000000}" name="DefensePwr" dataDxfId="44"/>
    <tableColumn id="7" xr3:uid="{00000000-0010-0000-0100-000007000000}" name="Platcost" dataDxfId="43"/>
    <tableColumn id="8" xr3:uid="{00000000-0010-0000-0100-000008000000}" name="Orecost" dataDxfId="42"/>
    <tableColumn id="9" xr3:uid="{00000000-0010-0000-0100-000009000000}" name="Networth" dataDxfId="41"/>
    <tableColumn id="12" xr3:uid="{00000000-0010-0000-0100-00000C000000}" name="Max population" dataDxfId="40"/>
    <tableColumn id="13" xr3:uid="{00000000-0010-0000-0100-00000D000000}" name="Pop growth" dataDxfId="39"/>
    <tableColumn id="14" xr3:uid="{00000000-0010-0000-0100-00000E000000}" name="Platinum prod" dataDxfId="38"/>
    <tableColumn id="15" xr3:uid="{00000000-0010-0000-0100-00000F000000}" name="Food prod" dataDxfId="37"/>
    <tableColumn id="16" xr3:uid="{00000000-0010-0000-0100-000010000000}" name="Lumber prod" dataDxfId="36"/>
    <tableColumn id="17" xr3:uid="{00000000-0010-0000-0100-000011000000}" name="Mana prod" dataDxfId="35"/>
    <tableColumn id="18" xr3:uid="{00000000-0010-0000-0100-000012000000}" name="Ore prod" dataDxfId="34"/>
    <tableColumn id="19" xr3:uid="{00000000-0010-0000-0100-000013000000}" name="Gem prod" dataDxfId="33"/>
    <tableColumn id="20" xr3:uid="{00000000-0010-0000-0100-000014000000}" name="Food cons" dataDxfId="32"/>
    <tableColumn id="21" xr3:uid="{00000000-0010-0000-0100-000015000000}" name="Defense" dataDxfId="31"/>
    <tableColumn id="22" xr3:uid="{00000000-0010-0000-0100-000016000000}" name="Offense" dataDxfId="30"/>
    <tableColumn id="23" xr3:uid="{00000000-0010-0000-0100-000017000000}" name="Spy strength" dataDxfId="29"/>
    <tableColumn id="24" xr3:uid="{00000000-0010-0000-0100-000018000000}" name="Wizard strength" dataDxfId="28"/>
    <tableColumn id="25" xr3:uid="{00000000-0010-0000-0100-000019000000}" name="Invest bonus" dataDxfId="27"/>
    <tableColumn id="26" xr3:uid="{00000000-0010-0000-0100-00001A000000}" name="Rezone Cost" dataDxfId="26" dataCellStyle="Percent"/>
    <tableColumn id="27" xr3:uid="{00000000-0010-0000-0100-00001B000000}" name="Construction Cost" dataDxfId="25"/>
    <tableColumn id="28" xr3:uid="{00000000-0010-0000-0100-00001C000000}" name="Research" dataDxfId="24"/>
    <tableColumn id="10" xr3:uid="{93A4F69F-9C60-42FB-B0E6-B78AAB579797}" name="Explore Cost" dataDxfId="23"/>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22" dataDxfId="21">
  <autoFilter ref="D89:D95" xr:uid="{00000000-0009-0000-0100-000002000000}"/>
  <tableColumns count="1">
    <tableColumn id="1" xr3:uid="{00000000-0010-0000-0200-000001000000}" name="waves:" dataDxfId="20"/>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44" t="s">
        <v>458</v>
      </c>
      <c r="B1" s="544"/>
      <c r="C1" s="544"/>
      <c r="D1" s="544"/>
      <c r="E1" s="544"/>
      <c r="F1" s="544"/>
      <c r="G1" s="544"/>
      <c r="H1" s="544"/>
      <c r="I1" s="544"/>
      <c r="J1" s="544"/>
      <c r="K1" s="544"/>
      <c r="L1" s="545"/>
      <c r="M1" s="552" t="s">
        <v>1076</v>
      </c>
      <c r="N1" s="553"/>
      <c r="O1" s="554"/>
    </row>
    <row r="2" spans="1:15" s="48" customFormat="1" ht="12.75" customHeight="1" x14ac:dyDescent="0.2">
      <c r="A2" s="579" t="s">
        <v>1074</v>
      </c>
      <c r="B2" s="580"/>
      <c r="C2" s="580"/>
      <c r="D2" s="580"/>
      <c r="E2" s="580"/>
      <c r="F2" s="580"/>
      <c r="G2" s="580"/>
      <c r="H2" s="580"/>
      <c r="I2" s="580"/>
      <c r="J2" s="580"/>
      <c r="K2" s="580"/>
      <c r="L2" s="581"/>
      <c r="M2" s="567" t="s">
        <v>1075</v>
      </c>
      <c r="N2" s="568"/>
      <c r="O2" s="569"/>
    </row>
    <row r="3" spans="1:15" s="48" customFormat="1" x14ac:dyDescent="0.2">
      <c r="A3" s="579"/>
      <c r="B3" s="580"/>
      <c r="C3" s="580"/>
      <c r="D3" s="580"/>
      <c r="E3" s="580"/>
      <c r="F3" s="580"/>
      <c r="G3" s="580"/>
      <c r="H3" s="580"/>
      <c r="I3" s="580"/>
      <c r="J3" s="580"/>
      <c r="K3" s="580"/>
      <c r="L3" s="581"/>
      <c r="M3" s="567"/>
      <c r="N3" s="568"/>
      <c r="O3" s="569"/>
    </row>
    <row r="4" spans="1:15" s="48" customFormat="1" x14ac:dyDescent="0.2">
      <c r="A4" s="579"/>
      <c r="B4" s="580"/>
      <c r="C4" s="580"/>
      <c r="D4" s="580"/>
      <c r="E4" s="580"/>
      <c r="F4" s="580"/>
      <c r="G4" s="580"/>
      <c r="H4" s="580"/>
      <c r="I4" s="580"/>
      <c r="J4" s="580"/>
      <c r="K4" s="580"/>
      <c r="L4" s="581"/>
      <c r="M4" s="567"/>
      <c r="N4" s="568"/>
      <c r="O4" s="569"/>
    </row>
    <row r="5" spans="1:15" s="48" customFormat="1" x14ac:dyDescent="0.2">
      <c r="A5" s="579"/>
      <c r="B5" s="580"/>
      <c r="C5" s="580"/>
      <c r="D5" s="580"/>
      <c r="E5" s="580"/>
      <c r="F5" s="580"/>
      <c r="G5" s="580"/>
      <c r="H5" s="580"/>
      <c r="I5" s="580"/>
      <c r="J5" s="580"/>
      <c r="K5" s="580"/>
      <c r="L5" s="581"/>
      <c r="M5" s="567"/>
      <c r="N5" s="568"/>
      <c r="O5" s="569"/>
    </row>
    <row r="6" spans="1:15" s="48" customFormat="1" x14ac:dyDescent="0.2">
      <c r="A6" s="579"/>
      <c r="B6" s="580"/>
      <c r="C6" s="580"/>
      <c r="D6" s="580"/>
      <c r="E6" s="580"/>
      <c r="F6" s="580"/>
      <c r="G6" s="580"/>
      <c r="H6" s="580"/>
      <c r="I6" s="580"/>
      <c r="J6" s="580"/>
      <c r="K6" s="580"/>
      <c r="L6" s="581"/>
      <c r="M6" s="567"/>
      <c r="N6" s="568"/>
      <c r="O6" s="569"/>
    </row>
    <row r="7" spans="1:15" s="48" customFormat="1" ht="13.5" thickBot="1" x14ac:dyDescent="0.25">
      <c r="A7" s="582"/>
      <c r="B7" s="583"/>
      <c r="C7" s="583"/>
      <c r="D7" s="583"/>
      <c r="E7" s="583"/>
      <c r="F7" s="583"/>
      <c r="G7" s="583"/>
      <c r="H7" s="583"/>
      <c r="I7" s="583"/>
      <c r="J7" s="583"/>
      <c r="K7" s="583"/>
      <c r="L7" s="584"/>
      <c r="M7" s="567"/>
      <c r="N7" s="568"/>
      <c r="O7" s="569"/>
    </row>
    <row r="8" spans="1:15" s="48" customFormat="1" ht="15.75" x14ac:dyDescent="0.2">
      <c r="A8" s="546" t="s">
        <v>457</v>
      </c>
      <c r="B8" s="547"/>
      <c r="C8" s="547"/>
      <c r="D8" s="547"/>
      <c r="E8" s="547"/>
      <c r="F8" s="547"/>
      <c r="G8" s="547"/>
      <c r="H8" s="547"/>
      <c r="I8" s="548"/>
      <c r="J8" s="555" t="s">
        <v>1107</v>
      </c>
      <c r="K8" s="556"/>
      <c r="L8" s="557"/>
      <c r="M8" s="570"/>
      <c r="N8" s="571"/>
      <c r="O8" s="572"/>
    </row>
    <row r="9" spans="1:15" s="48" customFormat="1" ht="12.75" customHeight="1" x14ac:dyDescent="0.2">
      <c r="A9" s="549" t="s">
        <v>1073</v>
      </c>
      <c r="B9" s="550"/>
      <c r="C9" s="550"/>
      <c r="D9" s="550"/>
      <c r="E9" s="550"/>
      <c r="F9" s="550"/>
      <c r="G9" s="550"/>
      <c r="H9" s="550"/>
      <c r="I9" s="550"/>
      <c r="J9" s="558"/>
      <c r="K9" s="559"/>
      <c r="L9" s="560"/>
      <c r="M9" s="570"/>
      <c r="N9" s="571"/>
      <c r="O9" s="572"/>
    </row>
    <row r="10" spans="1:15" s="48" customFormat="1" ht="12.75" customHeight="1" x14ac:dyDescent="0.2">
      <c r="A10" s="549"/>
      <c r="B10" s="550"/>
      <c r="C10" s="550"/>
      <c r="D10" s="550"/>
      <c r="E10" s="550"/>
      <c r="F10" s="550"/>
      <c r="G10" s="550"/>
      <c r="H10" s="550"/>
      <c r="I10" s="550"/>
      <c r="J10" s="558"/>
      <c r="K10" s="559"/>
      <c r="L10" s="560"/>
      <c r="M10" s="570"/>
      <c r="N10" s="571"/>
      <c r="O10" s="572"/>
    </row>
    <row r="11" spans="1:15" s="48" customFormat="1" ht="12.75" customHeight="1" x14ac:dyDescent="0.2">
      <c r="A11" s="549"/>
      <c r="B11" s="550"/>
      <c r="C11" s="550"/>
      <c r="D11" s="550"/>
      <c r="E11" s="550"/>
      <c r="F11" s="550"/>
      <c r="G11" s="550"/>
      <c r="H11" s="550"/>
      <c r="I11" s="550"/>
      <c r="J11" s="558"/>
      <c r="K11" s="559"/>
      <c r="L11" s="560"/>
      <c r="M11" s="570"/>
      <c r="N11" s="571"/>
      <c r="O11" s="572"/>
    </row>
    <row r="12" spans="1:15" s="48" customFormat="1" ht="28.5" customHeight="1" thickBot="1" x14ac:dyDescent="0.25">
      <c r="A12" s="549"/>
      <c r="B12" s="550"/>
      <c r="C12" s="550"/>
      <c r="D12" s="550"/>
      <c r="E12" s="550"/>
      <c r="F12" s="550"/>
      <c r="G12" s="550"/>
      <c r="H12" s="550"/>
      <c r="I12" s="550"/>
      <c r="J12" s="561"/>
      <c r="K12" s="562"/>
      <c r="L12" s="563"/>
      <c r="M12" s="573"/>
      <c r="N12" s="574"/>
      <c r="O12" s="575"/>
    </row>
    <row r="13" spans="1:15" s="48" customFormat="1" ht="25.5" customHeight="1" thickBot="1" x14ac:dyDescent="0.25">
      <c r="A13" s="576" t="s">
        <v>263</v>
      </c>
      <c r="B13" s="577"/>
      <c r="C13" s="578"/>
      <c r="D13" s="578"/>
      <c r="E13" s="578"/>
      <c r="F13" s="578"/>
      <c r="G13" s="578"/>
      <c r="H13" s="578"/>
      <c r="I13" s="578"/>
      <c r="J13" s="578"/>
      <c r="K13" s="578"/>
      <c r="L13" s="578"/>
      <c r="M13" s="578"/>
      <c r="N13" s="578"/>
      <c r="O13" s="578"/>
    </row>
    <row r="14" spans="1:15" s="58" customFormat="1" ht="12.75" customHeight="1" x14ac:dyDescent="0.2">
      <c r="A14" s="49" t="s">
        <v>28</v>
      </c>
      <c r="B14" s="168" t="s">
        <v>89</v>
      </c>
      <c r="C14" s="50"/>
      <c r="D14" s="51" t="s">
        <v>329</v>
      </c>
      <c r="E14" s="51" t="s">
        <v>796</v>
      </c>
      <c r="F14" s="52"/>
      <c r="G14" s="52"/>
      <c r="H14" s="53" t="s">
        <v>497</v>
      </c>
      <c r="I14" s="54" t="s">
        <v>213</v>
      </c>
      <c r="J14" s="55"/>
      <c r="K14" s="56"/>
      <c r="L14" s="52"/>
      <c r="M14" s="52"/>
      <c r="N14" s="52"/>
      <c r="O14" s="57"/>
    </row>
    <row r="15" spans="1:15" s="48" customFormat="1" ht="12.75" customHeight="1" x14ac:dyDescent="0.2">
      <c r="A15" s="59" t="s">
        <v>455</v>
      </c>
      <c r="B15" s="169">
        <v>44446</v>
      </c>
      <c r="D15" s="59" t="s">
        <v>330</v>
      </c>
      <c r="E15" s="60">
        <f>B15+(1+B16-1)/24+B18-0/24</f>
        <v>44446</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537</v>
      </c>
      <c r="D16" s="59" t="s">
        <v>323</v>
      </c>
      <c r="E16" s="60">
        <f ca="1">NOW()</f>
        <v>44457.841417361109</v>
      </c>
      <c r="H16" s="59" t="s">
        <v>105</v>
      </c>
      <c r="I16" s="61">
        <f>INDEX(TblRaces[[Max population]:[Explore Cost]],MATCH(race,TblRaces[Race],0),MATCH(Table4[[#This Row],[Race Bonuses]],TblRaces[[#Headers],[Max population]:[Explore Cost]],0))</f>
        <v>0</v>
      </c>
      <c r="K16" s="542" t="s">
        <v>459</v>
      </c>
      <c r="L16" s="551"/>
      <c r="M16" s="551"/>
      <c r="N16" s="551"/>
      <c r="O16" s="63"/>
    </row>
    <row r="17" spans="1:15" s="48" customFormat="1" ht="12.75" customHeight="1" thickBot="1" x14ac:dyDescent="0.25">
      <c r="A17" s="49" t="s">
        <v>327</v>
      </c>
      <c r="B17" s="64">
        <f ca="1">TODAY()</f>
        <v>44457</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51"/>
      <c r="L17" s="551"/>
      <c r="M17" s="551"/>
      <c r="N17" s="551"/>
      <c r="O17" s="63"/>
    </row>
    <row r="18" spans="1:15" s="48" customFormat="1" ht="12.75" customHeight="1" thickBot="1" x14ac:dyDescent="0.25">
      <c r="A18" s="69" t="s">
        <v>511</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51"/>
      <c r="L18" s="551"/>
      <c r="M18" s="551"/>
      <c r="N18" s="551"/>
      <c r="O18" s="63"/>
    </row>
    <row r="19" spans="1:15" s="48" customFormat="1" x14ac:dyDescent="0.2">
      <c r="H19" s="59" t="s">
        <v>108</v>
      </c>
      <c r="I19" s="61">
        <f>INDEX(TblRaces[[Max population]:[Explore Cost]],MATCH(race,TblRaces[Race],0),MATCH(Table4[[#This Row],[Race Bonuses]],TblRaces[[#Headers],[Max population]:[Explore Cost]],0))</f>
        <v>0</v>
      </c>
      <c r="J19" s="55"/>
      <c r="K19" s="551"/>
      <c r="L19" s="551"/>
      <c r="M19" s="551"/>
      <c r="N19" s="551"/>
      <c r="O19" s="70"/>
    </row>
    <row r="20" spans="1:15" s="48" customFormat="1" x14ac:dyDescent="0.2">
      <c r="H20" s="59" t="s">
        <v>109</v>
      </c>
      <c r="I20" s="61">
        <f>INDEX(TblRaces[[Max population]:[Explore Cost]],MATCH(race,TblRaces[Race],0),MATCH(Table4[[#This Row],[Race Bonuses]],TblRaces[[#Headers],[Max population]:[Explore Cost]],0))</f>
        <v>0</v>
      </c>
      <c r="J20" s="55"/>
      <c r="K20" s="551"/>
      <c r="L20" s="551"/>
      <c r="M20" s="551"/>
      <c r="N20" s="551"/>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51"/>
      <c r="L21" s="551"/>
      <c r="M21" s="551"/>
      <c r="N21" s="551"/>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2"/>
      <c r="L23" s="542"/>
      <c r="M23" s="542"/>
      <c r="N23" s="542"/>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2"/>
      <c r="L24" s="542"/>
      <c r="M24" s="542"/>
      <c r="N24" s="542"/>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2"/>
      <c r="L25" s="542"/>
      <c r="M25" s="542"/>
      <c r="N25" s="542"/>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42"/>
      <c r="L26" s="542"/>
      <c r="M26" s="542"/>
      <c r="N26" s="542"/>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42"/>
      <c r="L27" s="542"/>
      <c r="M27" s="542"/>
      <c r="N27" s="542"/>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1115</v>
      </c>
      <c r="B29" s="52"/>
      <c r="C29" s="52"/>
      <c r="D29" s="80"/>
      <c r="E29" s="81"/>
      <c r="F29" s="52"/>
      <c r="G29" s="52"/>
      <c r="H29" s="59" t="s">
        <v>498</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499</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536</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1106</v>
      </c>
      <c r="I32" s="533">
        <f>INDEX(TblRaces[[Max population]:[Explore Cost]],MATCH(race,TblRaces[Race],0),MATCH(Table4[[#This Row],[Race Bonuses]],TblRaces[[#Headers],[Max population]:[Explore Cost]],0))</f>
        <v>0</v>
      </c>
      <c r="J32" s="83"/>
      <c r="O32" s="88"/>
    </row>
    <row r="33" spans="1:15" s="89" customFormat="1" ht="29.25" customHeight="1" x14ac:dyDescent="0.2">
      <c r="A33" s="564" t="s">
        <v>384</v>
      </c>
      <c r="B33" s="541"/>
      <c r="C33" s="541"/>
      <c r="D33" s="541"/>
      <c r="E33" s="541"/>
      <c r="F33" s="541"/>
      <c r="G33" s="541"/>
      <c r="H33" s="541"/>
      <c r="I33" s="541"/>
      <c r="J33" s="565"/>
      <c r="K33" s="566"/>
      <c r="L33" s="566"/>
      <c r="M33" s="566"/>
      <c r="N33" s="566"/>
      <c r="O33" s="566"/>
    </row>
    <row r="34" spans="1:15" x14ac:dyDescent="0.2">
      <c r="A34" s="90" t="s">
        <v>22</v>
      </c>
      <c r="B34" s="91" t="s">
        <v>361</v>
      </c>
      <c r="C34" s="92" t="s">
        <v>31</v>
      </c>
      <c r="D34" s="93" t="s">
        <v>213</v>
      </c>
      <c r="E34" s="94" t="s">
        <v>1045</v>
      </c>
      <c r="F34" s="92" t="s">
        <v>32</v>
      </c>
      <c r="G34" s="93" t="s">
        <v>1043</v>
      </c>
      <c r="H34" s="93" t="s">
        <v>1044</v>
      </c>
      <c r="I34" s="95" t="s">
        <v>796</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37" t="s">
        <v>436</v>
      </c>
      <c r="L36" s="538"/>
      <c r="M36" s="538"/>
      <c r="N36" s="538"/>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38"/>
      <c r="L37" s="538"/>
      <c r="M37" s="538"/>
      <c r="N37" s="538"/>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38"/>
      <c r="L38" s="538"/>
      <c r="M38" s="538"/>
      <c r="N38" s="538"/>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2" t="s">
        <v>456</v>
      </c>
      <c r="L39" s="543"/>
      <c r="M39" s="543"/>
      <c r="N39" s="543"/>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3"/>
      <c r="L40" s="543"/>
      <c r="M40" s="543"/>
      <c r="N40" s="543"/>
      <c r="O40" s="57"/>
    </row>
    <row r="41" spans="1:15" x14ac:dyDescent="0.2">
      <c r="A41" s="123" t="s">
        <v>24</v>
      </c>
      <c r="B41" s="124">
        <f ca="1">F41</f>
        <v>626</v>
      </c>
      <c r="C41" s="125"/>
      <c r="D41" s="59"/>
      <c r="E41" s="126"/>
      <c r="F41" s="113">
        <f ca="1">Military!Z76</f>
        <v>626</v>
      </c>
      <c r="G41" s="127"/>
      <c r="H41" s="113">
        <f ca="1">F41*(1+$G$36)</f>
        <v>626</v>
      </c>
      <c r="I41" s="108" t="s">
        <v>427</v>
      </c>
      <c r="J41" s="48"/>
      <c r="K41" s="539" t="s">
        <v>454</v>
      </c>
      <c r="L41" s="540"/>
      <c r="M41" s="540"/>
      <c r="N41" s="540"/>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40"/>
      <c r="L42" s="540"/>
      <c r="M42" s="540"/>
      <c r="N42" s="540"/>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36"/>
      <c r="E44" s="536"/>
      <c r="F44" s="536"/>
      <c r="G44" s="536"/>
      <c r="H44" s="536"/>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1046</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34" t="s">
        <v>294</v>
      </c>
      <c r="B73" s="535"/>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IF(Constants!F112="none",$F$67/Constants!C112,MIN(Constants!F112,$F$67/Constants!C112))</f>
        <v>2.1999999999999997</v>
      </c>
      <c r="E76" s="161" t="b">
        <f>$B$14=A76</f>
        <v>0</v>
      </c>
      <c r="O76" s="49"/>
    </row>
    <row r="77" spans="1:15" x14ac:dyDescent="0.2">
      <c r="A77" s="161"/>
      <c r="B77" s="161" t="s">
        <v>126</v>
      </c>
      <c r="C77" s="165">
        <f ca="1">IF(Constants!F113="none",$F$67/Constants!C113,MIN(Constants!F113,$F$67/Constants!C113))</f>
        <v>2.1999999999999997</v>
      </c>
      <c r="D77" s="165">
        <f ca="1">IF(Constants!F114="none",$F$67/Constants!C114,MIN(Constants!F114,$F$67/Constants!C114))</f>
        <v>2.1999999999999997</v>
      </c>
      <c r="E77" s="161"/>
      <c r="O77" s="49"/>
    </row>
    <row r="78" spans="1:15" x14ac:dyDescent="0.2">
      <c r="A78" s="161" t="s">
        <v>96</v>
      </c>
      <c r="B78" s="161" t="s">
        <v>141</v>
      </c>
      <c r="C78" s="165"/>
      <c r="D78" s="165">
        <f ca="1">MIN(Constants!F115,$F$67/Constants!C115)</f>
        <v>2.1999999999999997</v>
      </c>
      <c r="E78" s="161" t="b">
        <f>$B$14=A78</f>
        <v>0</v>
      </c>
      <c r="O78" s="49"/>
    </row>
    <row r="79" spans="1:15" x14ac:dyDescent="0.2">
      <c r="A79" s="161" t="s">
        <v>94</v>
      </c>
      <c r="B79" s="161" t="s">
        <v>133</v>
      </c>
      <c r="C79" s="165"/>
      <c r="D79" s="165">
        <f ca="1">MIN(Constants!F116,$F$67/Constants!C116)</f>
        <v>2</v>
      </c>
      <c r="E79" s="161" t="b">
        <f>$B$14=A79</f>
        <v>0</v>
      </c>
      <c r="O79" s="49"/>
    </row>
    <row r="80" spans="1:15" x14ac:dyDescent="0.2">
      <c r="A80" s="161" t="s">
        <v>99</v>
      </c>
      <c r="B80" s="161" t="s">
        <v>149</v>
      </c>
      <c r="C80" s="165">
        <f ca="1">MIN(Constants!F117,F63/Constants!C117)</f>
        <v>0</v>
      </c>
      <c r="D80" s="165">
        <f ca="1">MIN(Constants!F118,F63/Constants!C118)</f>
        <v>0</v>
      </c>
      <c r="E80" s="161" t="b">
        <f>$B$14=A80</f>
        <v>0</v>
      </c>
      <c r="O80" s="49"/>
    </row>
    <row r="81" spans="1:15" x14ac:dyDescent="0.2">
      <c r="A81" s="161" t="s">
        <v>336</v>
      </c>
      <c r="B81" s="161" t="s">
        <v>339</v>
      </c>
      <c r="C81" s="161"/>
      <c r="D81" s="165">
        <f ca="1">MIN(Constants!F119,F67/Constants!C119)</f>
        <v>2.1999999999999997</v>
      </c>
      <c r="E81" s="161" t="b">
        <f>$B$14=A81</f>
        <v>0</v>
      </c>
      <c r="O81" s="49"/>
    </row>
    <row r="82" spans="1:15" x14ac:dyDescent="0.2">
      <c r="A82" s="161"/>
      <c r="B82" s="161" t="s">
        <v>340</v>
      </c>
      <c r="C82" s="161">
        <f ca="1">MIN(Constants!F120,I51*Constants!C120)</f>
        <v>0.1</v>
      </c>
      <c r="D82" s="161"/>
      <c r="E82" s="161"/>
      <c r="O82" s="49"/>
    </row>
    <row r="83" spans="1:15" x14ac:dyDescent="0.2">
      <c r="A83" s="161" t="s">
        <v>145</v>
      </c>
      <c r="B83" s="161" t="s">
        <v>382</v>
      </c>
      <c r="C83" s="161"/>
      <c r="D83" s="165">
        <f>MIN(Constants!F121,250/Constants!C121)</f>
        <v>0</v>
      </c>
      <c r="E83" s="161" t="b">
        <f>$B$14=A83</f>
        <v>0</v>
      </c>
      <c r="O83" s="49"/>
    </row>
    <row r="84" spans="1:15" x14ac:dyDescent="0.2">
      <c r="A84" s="166" t="s">
        <v>145</v>
      </c>
      <c r="B84" s="161" t="s">
        <v>364</v>
      </c>
      <c r="C84" s="167">
        <f>MIN(bone_breaker_cap,250/bone_breaker_bonus)</f>
        <v>0.66666666666666663</v>
      </c>
      <c r="E84" s="161" t="b">
        <f>$B$14=A84</f>
        <v>0</v>
      </c>
      <c r="O84" s="49"/>
    </row>
    <row r="85" spans="1:15" x14ac:dyDescent="0.2">
      <c r="A85" s="161" t="s">
        <v>510</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10" priority="3" stopIfTrue="1">
      <formula>$D$44&lt;&gt;""</formula>
    </cfRule>
  </conditionalFormatting>
  <conditionalFormatting sqref="E18">
    <cfRule type="cellIs" dxfId="9" priority="4" stopIfTrue="1" operator="equal">
      <formula>"""Yes"""</formula>
    </cfRule>
    <cfRule type="expression" dxfId="8" priority="5" stopIfTrue="1">
      <formula>ISERROR(E18)</formula>
    </cfRule>
  </conditionalFormatting>
  <conditionalFormatting sqref="E17">
    <cfRule type="cellIs" dxfId="7" priority="6" stopIfTrue="1" operator="lessThan">
      <formula>1</formula>
    </cfRule>
  </conditionalFormatting>
  <conditionalFormatting sqref="A29">
    <cfRule type="expression" dxfId="6" priority="2">
      <formula>$B$14="Dark Elf"</formula>
    </cfRule>
    <cfRule type="expression" dxfId="5" priority="1">
      <formula>$B$14&lt;&gt;"Dark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170</v>
      </c>
      <c r="V1" s="587"/>
      <c r="W1" s="586" t="s">
        <v>174</v>
      </c>
      <c r="X1" s="586"/>
      <c r="Y1" s="586"/>
      <c r="Z1" s="586"/>
      <c r="AA1" s="586" t="s">
        <v>179</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796</v>
      </c>
      <c r="L3" s="176" t="s">
        <v>1047</v>
      </c>
      <c r="M3" s="176" t="s">
        <v>792</v>
      </c>
      <c r="N3" s="176" t="s">
        <v>793</v>
      </c>
      <c r="O3" s="176" t="s">
        <v>794</v>
      </c>
      <c r="P3" s="176" t="s">
        <v>795</v>
      </c>
      <c r="Q3" s="176" t="s">
        <v>25</v>
      </c>
      <c r="R3" s="176" t="s">
        <v>26</v>
      </c>
      <c r="S3" s="176" t="s">
        <v>189</v>
      </c>
      <c r="T3" s="176" t="s">
        <v>797</v>
      </c>
      <c r="U3" s="176" t="s">
        <v>233</v>
      </c>
      <c r="V3" s="176" t="s">
        <v>181</v>
      </c>
      <c r="W3" s="176" t="s">
        <v>180</v>
      </c>
      <c r="X3" s="176" t="s">
        <v>239</v>
      </c>
      <c r="Y3" s="176" t="s">
        <v>232</v>
      </c>
      <c r="Z3" s="176" t="s">
        <v>1064</v>
      </c>
      <c r="AA3" s="176" t="s">
        <v>799</v>
      </c>
      <c r="AB3" s="176" t="s">
        <v>174</v>
      </c>
      <c r="AC3" s="176" t="s">
        <v>178</v>
      </c>
    </row>
    <row r="4" spans="1:30" x14ac:dyDescent="0.2">
      <c r="A4" s="178">
        <f>TblRezone[[#This Row],[Hour]]</f>
        <v>1</v>
      </c>
      <c r="B4" s="179">
        <f>TblImps[[#This Row],[Time]]</f>
        <v>44446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44446.041666666664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44446.083333333328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44446.124999999993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44446.166666666657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44446.208333333321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44446.249999999985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44446.29166666665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44446.333333333314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44446.374999999978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44446.416666666642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44446.458333333307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44446.499999999971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44446.541666666635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44446.583333333299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44446.624999999964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44446.666666666628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44446.708333333292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44446.749999999956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44446.791666666621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44446.833333333285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44446.874999999949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44446.916666666613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44446.958333333278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44446.999999999942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44447.041666666606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44447.08333333327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44447.124999999935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44447.166666666599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44447.208333333263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44447.249999999927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44447.291666666591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44447.333333333256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44447.37499999992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44447.416666666584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44447.458333333248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44447.499999999913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44447.541666666577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44447.583333333241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44447.624999999905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44447.66666666657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44447.708333333234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44447.749999999898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44447.791666666562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44447.833333333227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44447.874999999891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44447.916666666555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44447.958333333219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44447.999999999884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44448.041666666548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44448.083333333212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44448.124999999876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44448.166666666541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44448.208333333205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44448.249999999869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44448.291666666533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44448.333333333198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44448.374999999862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44448.416666666526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44448.45833333319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44448.499999999854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44448.541666666519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44448.583333333183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44448.624999999847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44448.666666666511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44448.708333333176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44448.74999999984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44448.791666666504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44448.833333333168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44448.874999999833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44448.916666666497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44448.958333333161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44448.999999999825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44449.04166666649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44449.083333333154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44449.124999999818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44449.166666666482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44449.208333333147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44449.249999999811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44449.291666666475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44449.333333333139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44449.374999999804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44449.416666666468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44449.458333333132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44449.499999999796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44449.541666666461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44449.583333333125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44449.624999999789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44449.666666666453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44449.708333333117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44449.749999999782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44449.791666666446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44449.83333333311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44449.874999999774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44449.916666666439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44449.958333333103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44449.999999999767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44450.041666666431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44450.083333333096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44450.12499999976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44450.166666666424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44450.208333333088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44450.249999999753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44450.291666666417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44450.333333333081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44450.374999999745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44450.41666666641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44450.458333333074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44450.499999999738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44450.541666666402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44450.583333333067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44450.624999999731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44450.666666666395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44450.708333333059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44450.749999999724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44450.791666666388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44450.833333333052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44450.874999999716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44450.91666666638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44450.958333333045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44450.999999999709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44451.041666666373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44451.083333333037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44451.124999999702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44451.166666666366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44451.20833333303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44451.249999999694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44451.291666666359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44451.333333333023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44451.374999999687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44451.416666666351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44451.458333333016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44451.49999999968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322</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77" priority="1" stopIfTrue="1">
      <formula>OR(C4&lt;0,ROW()-3=$C$1270)</formula>
    </cfRule>
  </conditionalFormatting>
  <conditionalFormatting sqref="A1269:XFD1270">
    <cfRule type="expression" dxfId="876" priority="106" stopIfTrue="1">
      <formula>$C$1270&gt;144</formula>
    </cfRule>
  </conditionalFormatting>
  <conditionalFormatting sqref="A4:AC136">
    <cfRule type="expression" dxfId="875" priority="12" stopIfTrue="1">
      <formula>ROW()-3=$C$1270</formula>
    </cfRule>
    <cfRule type="expression" dxfId="874" priority="112">
      <formula>$A4=73</formula>
    </cfRule>
    <cfRule type="expression" dxfId="873" priority="113">
      <formula>ROUND(($A4-1)/12,0)=INT($A4-1)/12</formula>
    </cfRule>
  </conditionalFormatting>
  <conditionalFormatting sqref="A1:XFD3">
    <cfRule type="expression" dxfId="872"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88" t="s">
        <v>254</v>
      </c>
      <c r="T1" s="588"/>
      <c r="U1" s="588"/>
      <c r="AA1" s="588" t="s">
        <v>85</v>
      </c>
      <c r="AB1" s="588"/>
      <c r="AH1" s="588" t="s">
        <v>171</v>
      </c>
      <c r="AI1" s="588"/>
      <c r="AJ1" s="588"/>
      <c r="AK1" s="588"/>
      <c r="AL1" s="588"/>
      <c r="AM1" s="588"/>
      <c r="AO1" s="72" t="s">
        <v>19</v>
      </c>
      <c r="AT1" s="588" t="s">
        <v>191</v>
      </c>
      <c r="AU1" s="588"/>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796</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797</v>
      </c>
      <c r="S3" s="196" t="s">
        <v>6</v>
      </c>
      <c r="T3" s="196" t="s">
        <v>9</v>
      </c>
      <c r="U3" s="196" t="s">
        <v>8</v>
      </c>
      <c r="V3" s="196" t="s">
        <v>13</v>
      </c>
      <c r="W3" s="196" t="s">
        <v>10</v>
      </c>
      <c r="X3" s="196" t="s">
        <v>11</v>
      </c>
      <c r="Y3" s="196" t="s">
        <v>50</v>
      </c>
      <c r="Z3" s="196" t="s">
        <v>798</v>
      </c>
      <c r="AA3" s="196" t="s">
        <v>864</v>
      </c>
      <c r="AB3" s="196" t="s">
        <v>865</v>
      </c>
      <c r="AC3" s="196" t="s">
        <v>866</v>
      </c>
      <c r="AD3" s="196" t="s">
        <v>867</v>
      </c>
      <c r="AE3" s="196" t="s">
        <v>868</v>
      </c>
      <c r="AF3" s="196" t="s">
        <v>869</v>
      </c>
      <c r="AG3" s="196" t="s">
        <v>799</v>
      </c>
      <c r="AH3" s="196" t="s">
        <v>870</v>
      </c>
      <c r="AI3" s="196" t="s">
        <v>871</v>
      </c>
      <c r="AJ3" s="196" t="s">
        <v>872</v>
      </c>
      <c r="AK3" s="196" t="s">
        <v>873</v>
      </c>
      <c r="AL3" s="196" t="s">
        <v>874</v>
      </c>
      <c r="AM3" s="196" t="s">
        <v>875</v>
      </c>
      <c r="AN3" s="196" t="s">
        <v>815</v>
      </c>
      <c r="AO3" s="196" t="s">
        <v>14</v>
      </c>
      <c r="AP3" s="196" t="s">
        <v>20</v>
      </c>
      <c r="AQ3" s="196" t="s">
        <v>16</v>
      </c>
      <c r="AR3" s="196" t="s">
        <v>15</v>
      </c>
      <c r="AS3" s="196" t="s">
        <v>816</v>
      </c>
      <c r="AT3" s="196" t="s">
        <v>876</v>
      </c>
      <c r="AU3" s="196" t="s">
        <v>877</v>
      </c>
      <c r="AV3" s="196" t="s">
        <v>878</v>
      </c>
      <c r="AW3" s="196" t="s">
        <v>879</v>
      </c>
      <c r="AX3" s="196" t="s">
        <v>880</v>
      </c>
      <c r="AY3" s="196" t="s">
        <v>817</v>
      </c>
      <c r="AZ3" s="196" t="s">
        <v>332</v>
      </c>
      <c r="BA3" s="196" t="s">
        <v>333</v>
      </c>
      <c r="BB3" s="196" t="s">
        <v>881</v>
      </c>
      <c r="BC3" s="196" t="s">
        <v>882</v>
      </c>
      <c r="BD3" s="196" t="s">
        <v>883</v>
      </c>
      <c r="BE3" s="196" t="s">
        <v>884</v>
      </c>
      <c r="BF3" s="196" t="s">
        <v>885</v>
      </c>
      <c r="BG3" s="196" t="s">
        <v>886</v>
      </c>
      <c r="BH3" s="196" t="s">
        <v>200</v>
      </c>
      <c r="BI3" s="196" t="s">
        <v>887</v>
      </c>
      <c r="BJ3" s="196" t="s">
        <v>888</v>
      </c>
      <c r="BK3" s="196" t="s">
        <v>889</v>
      </c>
      <c r="BL3" s="196" t="s">
        <v>890</v>
      </c>
      <c r="BM3" s="196" t="s">
        <v>891</v>
      </c>
    </row>
    <row r="4" spans="1:65" x14ac:dyDescent="0.2">
      <c r="A4" s="178">
        <f>TblRezone[[#This Row],[Hour]]</f>
        <v>1</v>
      </c>
      <c r="B4" s="198">
        <f>TblImps[[#This Row],[Time]]</f>
        <v>44446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44446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44446.041666666664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44446.041666666664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44446.083333333328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44446.083333333328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44446.124999999993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44446.124999999993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44446.166666666657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44446.166666666657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44446.208333333321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44446.208333333321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44446.249999999985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44446.249999999985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44446.29166666665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44446.29166666665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44446.333333333314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44446.333333333314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44446.374999999978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44446.374999999978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44446.416666666642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44446.416666666642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44446.458333333307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44446.458333333307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44446.499999999971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44446.499999999971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44446.541666666635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44446.541666666635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44446.583333333299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44446.583333333299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44446.624999999964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44446.624999999964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44446.666666666628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44446.666666666628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44446.708333333292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44446.708333333292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44446.749999999956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44446.749999999956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44446.791666666621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44446.791666666621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44446.833333333285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44446.833333333285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44446.874999999949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44446.874999999949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44446.916666666613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44446.916666666613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44446.958333333278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44446.958333333278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44446.999999999942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44446.999999999942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44447.041666666606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44447.041666666606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44447.08333333327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44447.08333333327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44447.124999999935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44447.124999999935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44447.166666666599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44447.166666666599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44447.208333333263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44447.208333333263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44447.249999999927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44447.249999999927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44447.291666666591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44447.291666666591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44447.333333333256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44447.333333333256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44447.37499999992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44447.37499999992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44447.416666666584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44447.416666666584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44447.458333333248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44447.458333333248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44447.499999999913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44447.499999999913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44447.541666666577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44447.541666666577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44447.583333333241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44447.583333333241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44447.624999999905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44447.624999999905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44447.66666666657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44447.66666666657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44447.708333333234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44447.708333333234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44447.749999999898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44447.749999999898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44447.791666666562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44447.791666666562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44447.833333333227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44447.833333333227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44447.874999999891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44447.874999999891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44447.916666666555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44447.916666666555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44447.958333333219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44447.958333333219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44447.999999999884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44447.999999999884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44448.041666666548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44448.041666666548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44448.083333333212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44448.083333333212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44448.124999999876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44448.124999999876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44448.166666666541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44448.166666666541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44448.208333333205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44448.208333333205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44448.249999999869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44448.249999999869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44448.291666666533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44448.291666666533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44448.333333333198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44448.333333333198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44448.374999999862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44448.374999999862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44448.416666666526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44448.416666666526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44448.45833333319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44448.45833333319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44448.499999999854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44448.499999999854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44448.541666666519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44448.541666666519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44448.583333333183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44448.583333333183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44448.624999999847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44448.624999999847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44448.666666666511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44448.666666666511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44448.708333333176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44448.708333333176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44448.74999999984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44448.74999999984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44448.791666666504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44448.791666666504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44448.833333333168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44448.833333333168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44448.874999999833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44448.874999999833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44448.916666666497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44448.916666666497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44448.958333333161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44448.958333333161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44448.999999999825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44448.999999999825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44449.04166666649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44449.04166666649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44449.083333333154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44449.083333333154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44449.124999999818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44449.124999999818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44449.166666666482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44449.166666666482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44449.208333333147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44449.208333333147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44449.249999999811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44449.249999999811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44449.291666666475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44449.291666666475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44449.333333333139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44449.333333333139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44449.374999999804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44449.374999999804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44449.416666666468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44449.416666666468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44449.458333333132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44449.458333333132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44449.499999999796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44449.499999999796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44449.541666666461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44449.541666666461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44449.583333333125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44449.583333333125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44449.624999999789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44449.624999999789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44449.666666666453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44449.666666666453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44449.708333333117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44449.708333333117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44449.749999999782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44449.749999999782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44449.791666666446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44449.791666666446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44449.83333333311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44449.83333333311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44449.874999999774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44449.874999999774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44449.916666666439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44449.916666666439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44449.958333333103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44449.958333333103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44449.999999999767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44449.999999999767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44450.041666666431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44450.041666666431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44450.083333333096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44450.083333333096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44450.12499999976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44450.12499999976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44450.166666666424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44450.166666666424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44450.208333333088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44450.208333333088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44450.249999999753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44450.249999999753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44450.291666666417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44450.291666666417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44450.333333333081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44450.333333333081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44450.374999999745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44450.374999999745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44450.41666666641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44450.41666666641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44450.458333333074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44450.458333333074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44450.499999999738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44450.499999999738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44450.541666666402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44450.541666666402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44450.583333333067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44450.583333333067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44450.624999999731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44450.624999999731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44450.666666666395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44450.666666666395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44450.708333333059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44450.708333333059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44450.749999999724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44450.749999999724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44450.791666666388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44450.791666666388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44450.833333333052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44450.833333333052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44450.874999999716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44450.874999999716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44450.91666666638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44450.91666666638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44450.958333333045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44450.958333333045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44450.999999999709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44450.999999999709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44451.041666666373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44451.041666666373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44451.083333333037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44451.083333333037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44451.124999999702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44451.124999999702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44451.166666666366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44451.166666666366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44451.20833333303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44451.20833333303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44451.249999999694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44451.249999999694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44451.291666666359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44451.291666666359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44451.333333333023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44451.333333333023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44451.374999999687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44451.374999999687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44451.416666666351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44451.416666666351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44451.458333333016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44451.458333333016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44451.49999999968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44451.49999999968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5" t="s">
        <v>322</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51"/>
      <c r="R1" s="134"/>
      <c r="S1" s="134"/>
      <c r="T1" s="134"/>
      <c r="U1" s="134"/>
      <c r="V1" s="134"/>
      <c r="W1" s="134"/>
      <c r="X1" s="134"/>
      <c r="Y1" s="134"/>
      <c r="Z1" s="134"/>
      <c r="AA1" s="134"/>
      <c r="AB1" s="134"/>
      <c r="AC1" s="134"/>
      <c r="AD1" s="134"/>
      <c r="AE1" s="134"/>
      <c r="AF1" s="134"/>
      <c r="AG1" s="134"/>
      <c r="AH1" s="134"/>
      <c r="AI1" s="226" t="s">
        <v>525</v>
      </c>
      <c r="AJ1" s="226" t="s">
        <v>528</v>
      </c>
      <c r="AK1" s="590" t="s">
        <v>77</v>
      </c>
      <c r="AL1" s="590"/>
      <c r="AM1" s="589" t="s">
        <v>526</v>
      </c>
      <c r="AN1" s="589"/>
      <c r="AO1" s="589" t="s">
        <v>527</v>
      </c>
      <c r="AP1" s="589"/>
      <c r="AQ1" s="589" t="s">
        <v>524</v>
      </c>
      <c r="AR1" s="589"/>
      <c r="AS1" s="134"/>
      <c r="AT1" s="134"/>
      <c r="AU1" s="134"/>
      <c r="AV1" s="134" t="s">
        <v>523</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301</v>
      </c>
      <c r="DA1" s="590"/>
      <c r="DB1" s="590"/>
      <c r="DC1" s="590"/>
      <c r="DD1" s="590"/>
      <c r="DE1" s="134"/>
      <c r="DF1" s="134"/>
      <c r="DG1" s="590" t="s">
        <v>264</v>
      </c>
      <c r="DH1" s="590"/>
      <c r="DI1" s="134" t="s">
        <v>543</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1033</v>
      </c>
      <c r="E3" s="176" t="s">
        <v>796</v>
      </c>
      <c r="F3" s="176" t="s">
        <v>1</v>
      </c>
      <c r="G3" s="221" t="s">
        <v>250</v>
      </c>
      <c r="H3" s="176" t="s">
        <v>58</v>
      </c>
      <c r="I3" s="176" t="s">
        <v>252</v>
      </c>
      <c r="J3" s="176" t="s">
        <v>251</v>
      </c>
      <c r="K3" s="176" t="s">
        <v>60</v>
      </c>
      <c r="L3" s="176" t="s">
        <v>249</v>
      </c>
      <c r="M3" s="176" t="s">
        <v>62</v>
      </c>
      <c r="N3" s="176" t="s">
        <v>1079</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841</v>
      </c>
      <c r="AJ3" s="176" t="s">
        <v>842</v>
      </c>
      <c r="AK3" s="176" t="s">
        <v>2</v>
      </c>
      <c r="AL3" s="176" t="s">
        <v>7</v>
      </c>
      <c r="AM3" s="176" t="s">
        <v>837</v>
      </c>
      <c r="AN3" s="176" t="s">
        <v>838</v>
      </c>
      <c r="AO3" s="176" t="s">
        <v>839</v>
      </c>
      <c r="AP3" s="176" t="s">
        <v>840</v>
      </c>
      <c r="AQ3" s="176" t="s">
        <v>1065</v>
      </c>
      <c r="AR3" s="176" t="s">
        <v>1066</v>
      </c>
      <c r="AS3" s="176" t="s">
        <v>529</v>
      </c>
      <c r="AT3" s="176" t="s">
        <v>530</v>
      </c>
      <c r="AU3" s="176" t="s">
        <v>797</v>
      </c>
      <c r="AV3" s="176" t="s">
        <v>843</v>
      </c>
      <c r="AW3" s="176" t="s">
        <v>844</v>
      </c>
      <c r="AX3" s="176" t="s">
        <v>798</v>
      </c>
      <c r="AY3" s="221" t="s">
        <v>845</v>
      </c>
      <c r="AZ3" s="176" t="s">
        <v>846</v>
      </c>
      <c r="BA3" s="176" t="s">
        <v>847</v>
      </c>
      <c r="BB3" s="176" t="s">
        <v>848</v>
      </c>
      <c r="BC3" s="176" t="s">
        <v>849</v>
      </c>
      <c r="BD3" s="176" t="s">
        <v>850</v>
      </c>
      <c r="BE3" s="176" t="s">
        <v>851</v>
      </c>
      <c r="BF3" s="176" t="s">
        <v>852</v>
      </c>
      <c r="BG3" s="176" t="s">
        <v>853</v>
      </c>
      <c r="BH3" s="176" t="s">
        <v>854</v>
      </c>
      <c r="BI3" s="176" t="s">
        <v>855</v>
      </c>
      <c r="BJ3" s="176" t="s">
        <v>856</v>
      </c>
      <c r="BK3" s="176" t="s">
        <v>857</v>
      </c>
      <c r="BL3" s="176" t="s">
        <v>858</v>
      </c>
      <c r="BM3" s="176" t="s">
        <v>859</v>
      </c>
      <c r="BN3" s="176" t="s">
        <v>860</v>
      </c>
      <c r="BO3" s="176" t="s">
        <v>861</v>
      </c>
      <c r="BP3" s="176" t="s">
        <v>862</v>
      </c>
      <c r="BQ3" s="223" t="s">
        <v>863</v>
      </c>
      <c r="BR3" s="176" t="s">
        <v>815</v>
      </c>
      <c r="BS3" s="176" t="s">
        <v>816</v>
      </c>
      <c r="BT3" s="176" t="s">
        <v>908</v>
      </c>
      <c r="BU3" s="176" t="s">
        <v>886</v>
      </c>
      <c r="BV3" s="176" t="s">
        <v>817</v>
      </c>
      <c r="BW3" s="176" t="s">
        <v>1048</v>
      </c>
      <c r="BX3" s="176" t="s">
        <v>929</v>
      </c>
      <c r="BY3" s="176" t="s">
        <v>930</v>
      </c>
      <c r="BZ3" s="176" t="s">
        <v>931</v>
      </c>
      <c r="CA3" s="176" t="s">
        <v>932</v>
      </c>
      <c r="CB3" s="176" t="s">
        <v>933</v>
      </c>
      <c r="CC3" s="176" t="s">
        <v>934</v>
      </c>
      <c r="CD3" s="176" t="s">
        <v>935</v>
      </c>
      <c r="CE3" s="176" t="s">
        <v>936</v>
      </c>
      <c r="CF3" s="176" t="s">
        <v>937</v>
      </c>
      <c r="CG3" s="176" t="s">
        <v>938</v>
      </c>
      <c r="CH3" s="176" t="s">
        <v>939</v>
      </c>
      <c r="CI3" s="176" t="s">
        <v>940</v>
      </c>
      <c r="CJ3" s="176" t="s">
        <v>941</v>
      </c>
      <c r="CK3" s="176" t="s">
        <v>942</v>
      </c>
      <c r="CL3" s="176" t="s">
        <v>943</v>
      </c>
      <c r="CM3" s="176" t="s">
        <v>944</v>
      </c>
      <c r="CN3" s="176" t="s">
        <v>945</v>
      </c>
      <c r="CO3" s="176" t="s">
        <v>946</v>
      </c>
      <c r="CP3" s="176" t="s">
        <v>892</v>
      </c>
      <c r="CQ3" s="176" t="s">
        <v>829</v>
      </c>
      <c r="CR3" s="176" t="s">
        <v>830</v>
      </c>
      <c r="CS3" s="176" t="s">
        <v>831</v>
      </c>
      <c r="CT3" s="176" t="s">
        <v>832</v>
      </c>
      <c r="CU3" s="176" t="s">
        <v>833</v>
      </c>
      <c r="CV3" s="176" t="s">
        <v>834</v>
      </c>
      <c r="CW3" s="176" t="s">
        <v>835</v>
      </c>
      <c r="CX3" s="176" t="s">
        <v>264</v>
      </c>
      <c r="CY3" s="176" t="s">
        <v>893</v>
      </c>
      <c r="CZ3" s="176" t="s">
        <v>897</v>
      </c>
      <c r="DA3" s="176" t="s">
        <v>898</v>
      </c>
      <c r="DB3" s="176" t="s">
        <v>899</v>
      </c>
      <c r="DC3" s="176" t="s">
        <v>900</v>
      </c>
      <c r="DD3" s="176" t="s">
        <v>901</v>
      </c>
      <c r="DE3" s="176" t="s">
        <v>902</v>
      </c>
      <c r="DF3" s="176" t="s">
        <v>903</v>
      </c>
      <c r="DG3" s="176" t="s">
        <v>836</v>
      </c>
      <c r="DH3" s="176" t="s">
        <v>302</v>
      </c>
      <c r="DI3" s="176" t="s">
        <v>544</v>
      </c>
      <c r="DJ3" s="176" t="s">
        <v>545</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44446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44446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44446.041666666664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44446.041666666664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44446.083333333328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44446.083333333328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44446.124999999993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44446.124999999993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44446.166666666657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44446.166666666657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44446.208333333321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44446.208333333321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44446.249999999985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44446.249999999985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44446.29166666665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44446.29166666665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44446.333333333314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44446.333333333314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44446.374999999978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44446.374999999978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44446.416666666642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44446.416666666642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44446.458333333307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44446.458333333307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44446.499999999971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44446.499999999971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44446.541666666635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44446.541666666635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44446.583333333299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44446.583333333299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44446.624999999964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44446.624999999964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44446.666666666628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44446.666666666628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44446.708333333292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44446.708333333292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44446.749999999956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44446.749999999956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44446.791666666621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44446.791666666621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44446.833333333285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44446.833333333285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44446.874999999949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44446.874999999949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44446.916666666613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44446.916666666613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44446.958333333278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44446.958333333278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44446.999999999942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44446.999999999942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44447.041666666606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44447.041666666606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44447.08333333327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44447.08333333327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44447.124999999935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44447.124999999935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44447.166666666599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44447.166666666599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44447.208333333263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44447.208333333263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44447.249999999927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44447.249999999927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44447.291666666591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44447.291666666591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44447.333333333256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44447.333333333256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44447.37499999992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44447.37499999992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44447.416666666584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44447.416666666584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44447.458333333248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44447.458333333248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44447.499999999913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44447.499999999913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44447.541666666577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44447.541666666577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44447.583333333241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44447.583333333241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44447.624999999905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44447.624999999905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44447.66666666657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44447.66666666657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44447.708333333234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44447.708333333234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44447.749999999898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44447.749999999898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44447.791666666562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44447.791666666562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44447.833333333227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44447.833333333227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44447.874999999891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44447.874999999891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44447.916666666555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44447.916666666555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44447.958333333219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44447.958333333219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44447.999999999884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44447.999999999884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44448.041666666548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44448.041666666548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44448.083333333212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44448.083333333212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44448.124999999876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44448.124999999876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44448.166666666541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44448.166666666541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44448.208333333205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44448.208333333205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44448.249999999869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44448.249999999869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44448.291666666533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44448.291666666533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44448.333333333198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44448.333333333198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44448.374999999862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44448.374999999862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44448.416666666526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44448.416666666526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44448.45833333319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44448.45833333319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44448.499999999854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44448.499999999854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44448.541666666519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44448.541666666519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44448.583333333183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44448.583333333183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44448.624999999847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44448.624999999847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44448.666666666511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44448.666666666511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44448.708333333176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44448.708333333176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44448.74999999984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44448.74999999984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44448.791666666504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44448.791666666504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44448.833333333168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44448.833333333168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44448.874999999833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44448.874999999833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44448.916666666497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44448.916666666497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44448.958333333161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44448.958333333161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44448.999999999825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44448.999999999825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44449.04166666649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44449.04166666649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44449.083333333154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44449.083333333154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44449.124999999818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44449.124999999818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44449.166666666482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44449.166666666482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44449.208333333147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44449.208333333147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44449.249999999811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44449.249999999811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44449.291666666475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44449.291666666475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44449.333333333139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44449.333333333139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44449.374999999804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44449.374999999804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44449.416666666468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44449.416666666468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44449.458333333132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44449.458333333132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44449.499999999796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44449.499999999796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44449.541666666461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44449.541666666461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44449.583333333125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44449.583333333125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44449.624999999789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44449.624999999789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44449.666666666453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44449.666666666453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44449.708333333117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44449.708333333117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44449.749999999782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44449.749999999782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44449.791666666446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44449.791666666446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44449.83333333311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44449.83333333311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44449.874999999774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44449.874999999774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44449.916666666439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44449.916666666439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44449.958333333103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44449.958333333103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44449.999999999767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44449.999999999767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44450.041666666431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44450.041666666431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44450.083333333096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44450.083333333096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44450.12499999976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44450.12499999976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44450.166666666424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44450.166666666424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44450.208333333088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44450.208333333088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44450.249999999753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44450.249999999753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44450.291666666417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44450.291666666417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44450.333333333081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44450.333333333081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44450.374999999745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44450.374999999745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44450.41666666641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44450.41666666641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44450.458333333074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44450.458333333074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44450.499999999738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44450.499999999738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44450.541666666402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44450.541666666402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44450.583333333067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44450.583333333067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44450.624999999731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44450.624999999731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44450.666666666395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44450.666666666395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44450.708333333059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44450.708333333059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44450.749999999724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44450.749999999724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44450.791666666388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44450.791666666388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44450.833333333052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44450.833333333052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44450.874999999716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44450.874999999716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44450.91666666638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44450.91666666638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44450.958333333045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44450.958333333045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44450.999999999709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44450.999999999709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44451.041666666373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44451.041666666373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44451.083333333037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44451.083333333037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44451.124999999702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44451.124999999702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44451.166666666366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44451.166666666366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44451.20833333303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44451.20833333303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44451.249999999694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44451.249999999694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44451.291666666359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44451.291666666359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44451.333333333023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44451.333333333023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44451.374999999687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44451.374999999687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44451.416666666351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44451.416666666351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44451.458333333016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44451.458333333016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44451.49999999968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44451.49999999968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1" t="s">
        <v>322</v>
      </c>
      <c r="B1269" s="551"/>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67" stopIfTrue="1">
      <formula>XEZ137&lt;0</formula>
    </cfRule>
  </conditionalFormatting>
  <conditionalFormatting sqref="A137:D1268 A1271:D65537 F1271:H65537 F137:H1268">
    <cfRule type="expression" dxfId="732" priority="68" stopIfTrue="1">
      <formula>XEV137&lt;0</formula>
    </cfRule>
  </conditionalFormatting>
  <conditionalFormatting sqref="E1271:E65537 E137:E1268">
    <cfRule type="expression" dxfId="731" priority="69" stopIfTrue="1">
      <formula>XEU137&lt;0</formula>
    </cfRule>
  </conditionalFormatting>
  <conditionalFormatting sqref="DI1271:DJ52023 O1271:AG52052 O137:AG1268 BV1271:DH52052 BV137:DJ1268">
    <cfRule type="expression" dxfId="730" priority="70" stopIfTrue="1">
      <formula>ROW()-2=#REF!</formula>
    </cfRule>
  </conditionalFormatting>
  <conditionalFormatting sqref="A1269:AG1270 BV1269:DJ1270">
    <cfRule type="expression" dxfId="729" priority="71" stopIfTrue="1">
      <formula>$A$1270&gt;144</formula>
    </cfRule>
  </conditionalFormatting>
  <conditionalFormatting sqref="K1271:L65537 K137:L1268">
    <cfRule type="expression" dxfId="728" priority="89" stopIfTrue="1">
      <formula>A137&lt;0</formula>
    </cfRule>
  </conditionalFormatting>
  <conditionalFormatting sqref="AY4:BQ136">
    <cfRule type="expression" dxfId="727" priority="1" stopIfTrue="1">
      <formula>OR(AY4&lt;0,ROW()-3=$A$1270)</formula>
    </cfRule>
  </conditionalFormatting>
  <conditionalFormatting sqref="I1271:J65537 I137:J1268">
    <cfRule type="expression" dxfId="726" priority="92" stopIfTrue="1">
      <formula>A137&lt;0</formula>
    </cfRule>
  </conditionalFormatting>
  <conditionalFormatting sqref="A4:DJ136">
    <cfRule type="expression" dxfId="725" priority="7" stopIfTrue="1">
      <formula>ROW()-3=$A$1270</formula>
    </cfRule>
    <cfRule type="expression" dxfId="724" priority="130">
      <formula>$A4=73</formula>
    </cfRule>
    <cfRule type="expression" dxfId="723" priority="131">
      <formula>ROUND(($A4-1)/12,0)=INT($A4-1)/12</formula>
    </cfRule>
  </conditionalFormatting>
  <conditionalFormatting sqref="A1:XFD3">
    <cfRule type="expression" dxfId="722"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307</v>
      </c>
      <c r="M1" s="541"/>
      <c r="N1" s="541"/>
      <c r="O1" s="541"/>
      <c r="P1" s="541"/>
      <c r="Q1" s="541"/>
      <c r="R1" s="174"/>
      <c r="S1" s="90" t="s">
        <v>361</v>
      </c>
      <c r="T1" s="90" t="s">
        <v>182</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796</v>
      </c>
      <c r="D3" s="176" t="s">
        <v>55</v>
      </c>
      <c r="E3" s="176" t="s">
        <v>58</v>
      </c>
      <c r="F3" s="176" t="s">
        <v>1056</v>
      </c>
      <c r="G3" s="176" t="s">
        <v>59</v>
      </c>
      <c r="H3" s="176" t="s">
        <v>60</v>
      </c>
      <c r="I3" s="176" t="s">
        <v>61</v>
      </c>
      <c r="J3" s="176" t="s">
        <v>62</v>
      </c>
      <c r="K3" s="277" t="s">
        <v>904</v>
      </c>
      <c r="L3" s="277" t="s">
        <v>905</v>
      </c>
      <c r="M3" s="277" t="s">
        <v>906</v>
      </c>
      <c r="N3" s="278" t="s">
        <v>190</v>
      </c>
      <c r="O3" s="278" t="s">
        <v>371</v>
      </c>
      <c r="P3" s="278" t="s">
        <v>370</v>
      </c>
      <c r="Q3" s="176" t="s">
        <v>908</v>
      </c>
      <c r="R3" s="176" t="s">
        <v>881</v>
      </c>
      <c r="S3" s="176" t="s">
        <v>909</v>
      </c>
      <c r="T3" s="176" t="s">
        <v>1049</v>
      </c>
      <c r="U3" s="176" t="s">
        <v>1050</v>
      </c>
      <c r="V3" s="176" t="s">
        <v>1051</v>
      </c>
      <c r="W3" s="176" t="s">
        <v>1052</v>
      </c>
      <c r="X3" s="176" t="s">
        <v>1053</v>
      </c>
      <c r="Y3" s="176" t="s">
        <v>1054</v>
      </c>
      <c r="Z3" s="176" t="s">
        <v>1055</v>
      </c>
      <c r="AA3" s="176" t="s">
        <v>317</v>
      </c>
      <c r="AB3" s="176" t="s">
        <v>24</v>
      </c>
      <c r="AC3" s="176" t="s">
        <v>2</v>
      </c>
      <c r="AD3" s="176" t="s">
        <v>797</v>
      </c>
      <c r="AE3" s="176" t="s">
        <v>520</v>
      </c>
      <c r="AF3" s="176" t="s">
        <v>57</v>
      </c>
      <c r="AG3" s="176" t="s">
        <v>184</v>
      </c>
      <c r="AH3" s="176" t="s">
        <v>907</v>
      </c>
      <c r="AI3" s="176" t="s">
        <v>894</v>
      </c>
      <c r="AJ3" s="279" t="s">
        <v>784</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44446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44446.041666666664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44446.083333333328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44446.124999999993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44446.166666666657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44446.208333333321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44446.249999999985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44446.29166666665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44446.333333333314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44446.374999999978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44446.416666666642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44446.458333333307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44446.499999999971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44446.541666666635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44446.583333333299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44446.624999999964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44446.666666666628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44446.708333333292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44446.749999999956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44446.791666666621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44446.833333333285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44446.874999999949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44446.916666666613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44446.958333333278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44446.999999999942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44447.041666666606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44447.08333333327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44447.124999999935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44447.166666666599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44447.208333333263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44447.249999999927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44447.291666666591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44447.333333333256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44447.37499999992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44447.416666666584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44447.458333333248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44447.499999999913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44447.541666666577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44447.583333333241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44447.624999999905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44447.66666666657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44447.708333333234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44447.749999999898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44447.791666666562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44447.833333333227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44447.874999999891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44447.916666666555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44447.958333333219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44447.999999999884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44448.041666666548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1077</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44448.083333333212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44448.124999999876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44448.166666666541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44448.208333333205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44448.249999999869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44448.291666666533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44448.333333333198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44448.374999999862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44448.416666666526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44448.45833333319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44448.499999999854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44448.541666666519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44448.583333333183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44448.624999999847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44448.666666666511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44448.708333333176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44448.74999999984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44448.791666666504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44448.833333333168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44448.874999999833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44448.916666666497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44448.958333333161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44448.999999999825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44449.04166666649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44449.083333333154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44449.124999999818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44449.166666666482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44449.208333333147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44449.249999999811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44449.291666666475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44449.333333333139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44449.374999999804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44449.416666666468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44449.458333333132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44449.499999999796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44449.541666666461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44449.583333333125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44449.624999999789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44449.666666666453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44449.708333333117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44449.749999999782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44449.791666666446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44449.83333333311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44449.874999999774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44449.916666666439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44449.958333333103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44449.999999999767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44450.041666666431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44450.083333333096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44450.12499999976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44450.166666666424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44450.208333333088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44450.249999999753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44450.291666666417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44450.333333333081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44450.374999999745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44450.41666666641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44450.458333333074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44450.499999999738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44450.541666666402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44450.583333333067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44450.624999999731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44450.666666666395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44450.708333333059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44450.749999999724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44450.791666666388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44450.833333333052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44450.874999999716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44450.91666666638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44450.958333333045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44450.999999999709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44451.041666666373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44451.083333333037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44451.124999999702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44451.166666666366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44451.20833333303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44451.249999999694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44451.291666666359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44451.333333333023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44451.374999999687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44451.416666666351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44451.458333333016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44451.49999999968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5" t="s">
        <v>322</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89" priority="13" stopIfTrue="1">
      <formula>$M26&lt;$M17</formula>
    </cfRule>
    <cfRule type="expression" dxfId="488" priority="14" stopIfTrue="1">
      <formula>$M17&lt;$M26</formula>
    </cfRule>
  </conditionalFormatting>
  <conditionalFormatting sqref="C1270 D1269:AJ1270 A1269:B1270">
    <cfRule type="expression" dxfId="487" priority="11" stopIfTrue="1">
      <formula>$B$1270&gt;144</formula>
    </cfRule>
  </conditionalFormatting>
  <conditionalFormatting sqref="A4:J136 N4:AJ136">
    <cfRule type="expression" dxfId="486" priority="1" stopIfTrue="1">
      <formula>ROW()-3=$B$1270</formula>
    </cfRule>
  </conditionalFormatting>
  <conditionalFormatting sqref="D4:J136">
    <cfRule type="expression" dxfId="485" priority="2" stopIfTrue="1">
      <formula>OR(ROW()-3=$B$1270,D4&lt;0)</formula>
    </cfRule>
  </conditionalFormatting>
  <conditionalFormatting sqref="A1:XFD3">
    <cfRule type="expression" dxfId="484" priority="16" stopIfTrue="1">
      <formula>$B$1270&lt;0</formula>
    </cfRule>
  </conditionalFormatting>
  <conditionalFormatting sqref="A4:AJ136">
    <cfRule type="expression" dxfId="483" priority="3">
      <formula>$A4=73</formula>
    </cfRule>
    <cfRule type="expression" dxfId="482"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796</v>
      </c>
      <c r="J3" s="176" t="s">
        <v>0</v>
      </c>
      <c r="K3" s="176" t="s">
        <v>317</v>
      </c>
      <c r="L3" s="176" t="s">
        <v>1057</v>
      </c>
      <c r="M3" s="176" t="s">
        <v>1058</v>
      </c>
      <c r="N3" s="176" t="s">
        <v>1059</v>
      </c>
      <c r="O3" s="176" t="s">
        <v>1060</v>
      </c>
      <c r="P3" s="176" t="s">
        <v>1061</v>
      </c>
      <c r="Q3" s="176" t="s">
        <v>1062</v>
      </c>
      <c r="R3" s="176" t="s">
        <v>1063</v>
      </c>
      <c r="S3" s="176" t="s">
        <v>308</v>
      </c>
      <c r="T3" s="176" t="s">
        <v>200</v>
      </c>
      <c r="U3" s="176" t="s">
        <v>797</v>
      </c>
      <c r="V3" s="176" t="s">
        <v>2</v>
      </c>
      <c r="W3" s="176" t="s">
        <v>798</v>
      </c>
      <c r="X3" s="176" t="s">
        <v>57</v>
      </c>
      <c r="Y3" s="176" t="s">
        <v>928</v>
      </c>
      <c r="Z3" s="176" t="s">
        <v>815</v>
      </c>
      <c r="AA3" s="176" t="s">
        <v>266</v>
      </c>
      <c r="AB3" s="176" t="s">
        <v>816</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44446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44446.041666666664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44446.083333333328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44446.124999999993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44446.166666666657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44446.208333333321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44446.249999999985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44446.29166666665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44446.333333333314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44446.374999999978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44446.416666666642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44446.458333333307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44446.499999999971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44446.541666666635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44446.583333333299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44446.624999999964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44446.666666666628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44446.708333333292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44446.749999999956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44446.791666666621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44446.833333333285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44446.874999999949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44446.916666666613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44446.958333333278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44446.999999999942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44447.041666666606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44447.08333333327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44447.124999999935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44447.166666666599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44447.208333333263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44447.249999999927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44447.291666666591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44447.333333333256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44447.37499999992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44447.416666666584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44447.458333333248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44447.499999999913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44447.541666666577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44447.583333333241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44447.624999999905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44447.66666666657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44447.708333333234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44447.749999999898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44447.791666666562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44447.833333333227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44447.874999999891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44447.916666666555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44447.958333333219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44447.999999999884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44448.041666666548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44448.083333333212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44448.124999999876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44448.166666666541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44448.208333333205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44448.249999999869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44448.291666666533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44448.333333333198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44448.374999999862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44448.416666666526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44448.45833333319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44448.499999999854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44448.541666666519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44448.583333333183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44448.624999999847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44448.666666666511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44448.708333333176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44448.74999999984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44448.791666666504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44448.833333333168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44448.874999999833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44448.916666666497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44448.958333333161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44448.999999999825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44449.04166666649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44449.083333333154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44449.124999999818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44449.166666666482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44449.208333333147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44449.249999999811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44449.291666666475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44449.333333333139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44449.374999999804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44449.416666666468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44449.458333333132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44449.499999999796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44449.541666666461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44449.583333333125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44449.624999999789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44449.666666666453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44449.708333333117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44449.749999999782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44449.791666666446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44449.83333333311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44449.874999999774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44449.916666666439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44449.958333333103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44449.999999999767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44450.041666666431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44450.083333333096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44450.12499999976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44450.166666666424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44450.208333333088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44450.249999999753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44450.291666666417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44450.333333333081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44450.374999999745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44450.41666666641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44450.458333333074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44450.499999999738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44450.541666666402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44450.583333333067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44450.624999999731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44450.666666666395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44450.708333333059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44450.749999999724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44450.791666666388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44450.833333333052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44450.874999999716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44450.91666666638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44450.958333333045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44450.999999999709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44451.041666666373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44451.083333333037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44451.124999999702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44451.166666666366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44451.20833333303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44451.249999999694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44451.291666666359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44451.333333333023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44451.374999999687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44451.416666666351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44451.458333333016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44451.49999999968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5" t="s">
        <v>322</v>
      </c>
      <c r="B1269" s="585"/>
      <c r="I1269" s="308" t="s">
        <v>312</v>
      </c>
      <c r="L1269" s="309"/>
      <c r="M1269" s="309">
        <v>-10</v>
      </c>
      <c r="N1269" s="309">
        <v>10</v>
      </c>
      <c r="O1269" s="309"/>
      <c r="P1269" s="309"/>
      <c r="Q1269" s="309"/>
      <c r="R1269" s="309"/>
    </row>
    <row r="1270" spans="1:18" x14ac:dyDescent="0.2">
      <c r="A1270" s="174">
        <f>Overview!E17</f>
        <v>0</v>
      </c>
      <c r="B1270" s="174"/>
      <c r="L1270" s="594" t="s">
        <v>311</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42" priority="14" stopIfTrue="1">
      <formula>ROW()-2=#REF!</formula>
    </cfRule>
  </conditionalFormatting>
  <conditionalFormatting sqref="A1269:AC1270">
    <cfRule type="expression" dxfId="441" priority="15" stopIfTrue="1">
      <formula>$A$1270&gt;144</formula>
    </cfRule>
  </conditionalFormatting>
  <conditionalFormatting sqref="A1:AC3">
    <cfRule type="expression" dxfId="440" priority="19" stopIfTrue="1">
      <formula>$A$1270&lt;0</formula>
    </cfRule>
  </conditionalFormatting>
  <conditionalFormatting sqref="A4:AC136">
    <cfRule type="expression" dxfId="439" priority="1" stopIfTrue="1">
      <formula>ROW()-3=$A$1270</formula>
    </cfRule>
    <cfRule type="expression" dxfId="438" priority="2" stopIfTrue="1">
      <formula>OR(AND(ROW()-3=$A$1270,A4="Ok",XFD4&lt;&gt;0),A4="Nope")</formula>
    </cfRule>
    <cfRule type="expression" dxfId="437" priority="4">
      <formula>$J4=73</formula>
    </cfRule>
    <cfRule type="expression" dxfId="436" priority="7">
      <formula>ROUND(($J4-1)/12,0)=INT($J4-1)/12</formula>
    </cfRule>
  </conditionalFormatting>
  <conditionalFormatting sqref="T76">
    <cfRule type="expression" dxfId="435" priority="13" stopIfTrue="1">
      <formula>S76=0</formula>
    </cfRule>
  </conditionalFormatting>
  <conditionalFormatting sqref="B4:H136">
    <cfRule type="cellIs" dxfId="434"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topLeftCell="K1"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482</v>
      </c>
      <c r="S1" s="586"/>
      <c r="T1" s="310"/>
      <c r="U1" s="586" t="s">
        <v>483</v>
      </c>
      <c r="V1" s="586"/>
      <c r="W1" s="90"/>
      <c r="X1" s="586" t="s">
        <v>24</v>
      </c>
      <c r="Y1" s="586"/>
      <c r="Z1" s="586"/>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86" t="s">
        <v>500</v>
      </c>
      <c r="BG1" s="586"/>
      <c r="BH1" s="586"/>
      <c r="BI1" s="586"/>
      <c r="BJ1" s="586"/>
      <c r="BK1" s="586"/>
      <c r="BL1" s="586"/>
      <c r="BM1" s="586"/>
      <c r="BN1" s="587"/>
      <c r="BO1" s="587"/>
      <c r="BP1" s="587"/>
      <c r="BQ1" s="90"/>
      <c r="BR1" s="592" t="s">
        <v>304</v>
      </c>
      <c r="BS1" s="595"/>
      <c r="BT1" s="595"/>
      <c r="BU1" s="174"/>
      <c r="BV1" s="174"/>
      <c r="BW1" s="276"/>
      <c r="BX1" s="276"/>
      <c r="BY1" s="174"/>
      <c r="BZ1" s="174"/>
      <c r="CA1" s="174"/>
      <c r="CB1" s="174"/>
      <c r="CC1" s="174"/>
      <c r="CD1" s="174"/>
      <c r="CE1" s="174"/>
      <c r="CF1" s="174"/>
      <c r="CG1" s="90"/>
      <c r="CH1" s="90"/>
      <c r="CI1" s="90"/>
      <c r="CJ1" s="586" t="s">
        <v>318</v>
      </c>
      <c r="CK1" s="586"/>
      <c r="CL1" s="586"/>
      <c r="CM1" s="587"/>
      <c r="CN1" s="587"/>
      <c r="CO1" s="587"/>
      <c r="CP1" s="587"/>
      <c r="CQ1" s="587"/>
      <c r="CR1" s="587"/>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796</v>
      </c>
      <c r="E3" s="176" t="s">
        <v>792</v>
      </c>
      <c r="F3" s="176" t="s">
        <v>793</v>
      </c>
      <c r="G3" s="176" t="s">
        <v>794</v>
      </c>
      <c r="H3" s="176" t="s">
        <v>795</v>
      </c>
      <c r="I3" s="176" t="s">
        <v>25</v>
      </c>
      <c r="J3" s="176" t="s">
        <v>26</v>
      </c>
      <c r="K3" s="176" t="s">
        <v>27</v>
      </c>
      <c r="L3" s="176" t="s">
        <v>797</v>
      </c>
      <c r="M3" s="176" t="s">
        <v>237</v>
      </c>
      <c r="N3" s="176" t="s">
        <v>798</v>
      </c>
      <c r="O3" s="176" t="s">
        <v>195</v>
      </c>
      <c r="P3" s="176" t="s">
        <v>826</v>
      </c>
      <c r="Q3" s="176" t="s">
        <v>234</v>
      </c>
      <c r="R3" s="314" t="s">
        <v>484</v>
      </c>
      <c r="S3" s="176" t="s">
        <v>481</v>
      </c>
      <c r="T3" s="176" t="s">
        <v>827</v>
      </c>
      <c r="U3" s="315" t="s">
        <v>895</v>
      </c>
      <c r="V3" s="176" t="s">
        <v>896</v>
      </c>
      <c r="W3" s="176" t="s">
        <v>1</v>
      </c>
      <c r="X3" s="176" t="s">
        <v>186</v>
      </c>
      <c r="Y3" s="176" t="s">
        <v>185</v>
      </c>
      <c r="Z3" s="176" t="s">
        <v>24</v>
      </c>
      <c r="AA3" s="176" t="s">
        <v>815</v>
      </c>
      <c r="AB3" s="176" t="s">
        <v>190</v>
      </c>
      <c r="AC3" s="176" t="s">
        <v>816</v>
      </c>
      <c r="AD3" s="176" t="s">
        <v>881</v>
      </c>
      <c r="AE3" s="176" t="s">
        <v>317</v>
      </c>
      <c r="AF3" s="176" t="s">
        <v>808</v>
      </c>
      <c r="AG3" s="176" t="s">
        <v>809</v>
      </c>
      <c r="AH3" s="176" t="s">
        <v>810</v>
      </c>
      <c r="AI3" s="176" t="s">
        <v>811</v>
      </c>
      <c r="AJ3" s="176" t="s">
        <v>812</v>
      </c>
      <c r="AK3" s="176" t="s">
        <v>813</v>
      </c>
      <c r="AL3" s="176" t="s">
        <v>814</v>
      </c>
      <c r="AM3" s="176" t="s">
        <v>817</v>
      </c>
      <c r="AN3" s="176" t="s">
        <v>2</v>
      </c>
      <c r="AO3" s="316" t="s">
        <v>1038</v>
      </c>
      <c r="AP3" s="176" t="s">
        <v>828</v>
      </c>
      <c r="AQ3" s="316" t="s">
        <v>1039</v>
      </c>
      <c r="AR3" s="176" t="s">
        <v>1078</v>
      </c>
      <c r="AS3" s="176" t="s">
        <v>1080</v>
      </c>
      <c r="AT3" s="176" t="s">
        <v>800</v>
      </c>
      <c r="AU3" s="176" t="s">
        <v>818</v>
      </c>
      <c r="AV3" s="176" t="s">
        <v>819</v>
      </c>
      <c r="AW3" s="176" t="s">
        <v>820</v>
      </c>
      <c r="AX3" s="176" t="s">
        <v>821</v>
      </c>
      <c r="AY3" s="176" t="s">
        <v>822</v>
      </c>
      <c r="AZ3" s="176" t="s">
        <v>823</v>
      </c>
      <c r="BA3" s="176" t="s">
        <v>824</v>
      </c>
      <c r="BB3" s="176" t="s">
        <v>825</v>
      </c>
      <c r="BC3" s="176" t="s">
        <v>801</v>
      </c>
      <c r="BD3" s="176" t="s">
        <v>238</v>
      </c>
      <c r="BE3" s="176" t="s">
        <v>360</v>
      </c>
      <c r="BF3" s="176" t="s">
        <v>501</v>
      </c>
      <c r="BG3" s="176" t="s">
        <v>502</v>
      </c>
      <c r="BH3" s="176" t="s">
        <v>503</v>
      </c>
      <c r="BI3" s="176" t="s">
        <v>504</v>
      </c>
      <c r="BJ3" s="176" t="s">
        <v>505</v>
      </c>
      <c r="BK3" s="176" t="s">
        <v>506</v>
      </c>
      <c r="BL3" s="176" t="s">
        <v>507</v>
      </c>
      <c r="BM3" s="176" t="s">
        <v>508</v>
      </c>
      <c r="BN3" s="176" t="s">
        <v>924</v>
      </c>
      <c r="BO3" s="176" t="s">
        <v>925</v>
      </c>
      <c r="BP3" s="176" t="s">
        <v>926</v>
      </c>
      <c r="BQ3" s="176" t="s">
        <v>927</v>
      </c>
      <c r="BR3" s="176" t="s">
        <v>251</v>
      </c>
      <c r="BS3" s="176" t="s">
        <v>303</v>
      </c>
      <c r="BT3" s="176" t="s">
        <v>125</v>
      </c>
      <c r="BU3" s="176" t="s">
        <v>1041</v>
      </c>
      <c r="BV3" s="176" t="s">
        <v>1040</v>
      </c>
      <c r="BW3" s="176" t="s">
        <v>141</v>
      </c>
      <c r="BX3" s="176" t="s">
        <v>133</v>
      </c>
      <c r="BY3" s="176" t="s">
        <v>1108</v>
      </c>
      <c r="BZ3" s="176" t="s">
        <v>1112</v>
      </c>
      <c r="CA3" s="176" t="s">
        <v>334</v>
      </c>
      <c r="CB3" s="176" t="s">
        <v>335</v>
      </c>
      <c r="CC3" s="176" t="s">
        <v>339</v>
      </c>
      <c r="CD3" s="176" t="s">
        <v>340</v>
      </c>
      <c r="CE3" s="176" t="s">
        <v>145</v>
      </c>
      <c r="CF3" s="176" t="s">
        <v>510</v>
      </c>
      <c r="CG3" s="317" t="s">
        <v>802</v>
      </c>
      <c r="CH3" s="317" t="s">
        <v>803</v>
      </c>
      <c r="CI3" s="317" t="s">
        <v>804</v>
      </c>
      <c r="CJ3" s="176" t="s">
        <v>1042</v>
      </c>
      <c r="CK3" s="176" t="s">
        <v>910</v>
      </c>
      <c r="CL3" s="176" t="s">
        <v>911</v>
      </c>
      <c r="CM3" s="176" t="s">
        <v>912</v>
      </c>
      <c r="CN3" s="176" t="s">
        <v>913</v>
      </c>
      <c r="CO3" s="176" t="s">
        <v>914</v>
      </c>
      <c r="CP3" s="176" t="s">
        <v>915</v>
      </c>
      <c r="CQ3" s="176" t="s">
        <v>916</v>
      </c>
      <c r="CR3" s="176" t="s">
        <v>917</v>
      </c>
      <c r="CS3" s="176" t="s">
        <v>918</v>
      </c>
      <c r="CT3" s="176" t="s">
        <v>919</v>
      </c>
      <c r="CU3" s="176" t="s">
        <v>920</v>
      </c>
      <c r="CV3" s="317" t="s">
        <v>805</v>
      </c>
      <c r="CW3" s="317" t="s">
        <v>806</v>
      </c>
      <c r="CX3" s="317" t="s">
        <v>807</v>
      </c>
      <c r="CY3" s="176" t="s">
        <v>921</v>
      </c>
      <c r="CZ3" s="176" t="s">
        <v>1081</v>
      </c>
      <c r="DA3" s="176" t="s">
        <v>922</v>
      </c>
      <c r="DB3" s="176" t="s">
        <v>923</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44446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44446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44446.041666666664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44446.041666666664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44446.083333333328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44446.083333333328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44446.124999999993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44446.124999999993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44446.166666666657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44446.166666666657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44446.208333333321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44446.208333333321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44446.249999999985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44446.249999999985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44446.29166666665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44446.29166666665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44446.333333333314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44446.333333333314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510</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44446.374999999978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44446.374999999978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44446.416666666642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44446.416666666642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44446.458333333307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44446.458333333307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44446.499999999971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44446.499999999971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44446.541666666635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44446.541666666635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531</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44446.583333333299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44446.583333333299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532</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44446.624999999964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44446.624999999964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533</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44446.666666666628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44446.666666666628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535</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44446.708333333292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44446.708333333292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534</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44446.749999999956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44446.749999999956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44446.791666666621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44446.791666666621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44446.833333333285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44446.833333333285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44446.874999999949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44446.874999999949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44446.916666666613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44446.916666666613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44446.958333333278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44446.958333333278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44446.999999999942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44446.999999999942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44447.041666666606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44447.041666666606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44447.08333333327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44447.08333333327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44447.124999999935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44447.124999999935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44447.166666666599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44447.166666666599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44447.208333333263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44447.208333333263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44447.249999999927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44447.249999999927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44447.291666666591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44447.291666666591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44447.333333333256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44447.333333333256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44447.37499999992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44447.37499999992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44447.416666666584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44447.416666666584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44447.458333333248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44447.458333333248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44447.499999999913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44447.499999999913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44447.541666666577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44447.541666666577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44447.583333333241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44447.583333333241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44447.624999999905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44447.624999999905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44447.66666666657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44447.66666666657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44447.708333333234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44447.708333333234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44447.749999999898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44447.749999999898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44447.791666666562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44447.791666666562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44447.833333333227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44447.833333333227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44447.874999999891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44447.874999999891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44447.916666666555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44447.916666666555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44447.958333333219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44447.958333333219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44447.999999999884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44447.999999999884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44448.041666666548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44448.041666666548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44448.083333333212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44448.083333333212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44448.124999999876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44448.124999999876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44448.166666666541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44448.166666666541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44448.208333333205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44448.208333333205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44448.249999999869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44448.249999999869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44448.291666666533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44448.291666666533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44448.333333333198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44448.333333333198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44448.374999999862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44448.374999999862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44448.416666666526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44448.416666666526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44448.45833333319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44448.45833333319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44448.499999999854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44448.499999999854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44448.541666666519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44448.541666666519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44448.583333333183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44448.583333333183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44448.624999999847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44448.624999999847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44448.666666666511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44448.666666666511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44448.708333333176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44448.708333333176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44448.74999999984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44448.74999999984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44448.791666666504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44448.791666666504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44448.833333333168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44448.833333333168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44448.874999999833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44448.874999999833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44448.916666666497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44448.916666666497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44448.958333333161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44448.958333333161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44448.999999999825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44448.999999999825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44449.04166666649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44449.04166666649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44449.083333333154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44449.083333333154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44449.124999999818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44449.124999999818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44449.166666666482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44449.166666666482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44449.208333333147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44449.208333333147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44449.249999999811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44449.249999999811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44449.291666666475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44449.291666666475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44449.333333333139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44449.333333333139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44449.374999999804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44449.374999999804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44449.416666666468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44449.416666666468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44449.458333333132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44449.458333333132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44449.499999999796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44449.499999999796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44449.541666666461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44449.541666666461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44449.583333333125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44449.583333333125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44449.624999999789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44449.624999999789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44449.666666666453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44449.666666666453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44449.708333333117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44449.708333333117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44449.749999999782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44449.749999999782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44449.791666666446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44449.791666666446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44449.83333333311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44449.83333333311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44449.874999999774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44449.874999999774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44449.916666666439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44449.916666666439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44449.958333333103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44449.958333333103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44449.999999999767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44449.999999999767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44450.041666666431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44450.041666666431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44450.083333333096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44450.083333333096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44450.12499999976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44450.12499999976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44450.166666666424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44450.166666666424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44450.208333333088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44450.208333333088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44450.249999999753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44450.249999999753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44450.291666666417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44450.291666666417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44450.333333333081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44450.333333333081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44450.374999999745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44450.374999999745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44450.41666666641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44450.41666666641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44450.458333333074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44450.458333333074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44450.499999999738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44450.499999999738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44450.541666666402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44450.541666666402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44450.583333333067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44450.583333333067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44450.624999999731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44450.624999999731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44450.666666666395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44450.666666666395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44450.708333333059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44450.708333333059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44450.749999999724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44450.749999999724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44450.791666666388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44450.791666666388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44450.833333333052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44450.833333333052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44450.874999999716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44450.874999999716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44450.91666666638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44450.91666666638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44450.958333333045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44450.958333333045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44450.999999999709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44450.999999999709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44451.041666666373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44451.041666666373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44451.083333333037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44451.083333333037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44451.124999999702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44451.124999999702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44451.166666666366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44451.166666666366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44451.20833333303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44451.20833333303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44451.249999999694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44451.249999999694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44451.291666666359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44451.291666666359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44451.333333333023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44451.333333333023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44451.374999999687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44451.374999999687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44451.416666666351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44451.416666666351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44451.458333333016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44451.458333333016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44451.49999999968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44451.49999999968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5" t="s">
        <v>322</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401" priority="37" stopIfTrue="1">
      <formula>ROW()-2=#REF!</formula>
    </cfRule>
  </conditionalFormatting>
  <conditionalFormatting sqref="A1269:DB1270">
    <cfRule type="expression" dxfId="400" priority="38" stopIfTrue="1">
      <formula>$B$1270&gt;144</formula>
    </cfRule>
  </conditionalFormatting>
  <conditionalFormatting sqref="A4:DB136">
    <cfRule type="expression" dxfId="399" priority="1" stopIfTrue="1">
      <formula>ROW()-3=$B$1270</formula>
    </cfRule>
    <cfRule type="expression" dxfId="398" priority="2" stopIfTrue="1">
      <formula>OR(ROW()-3=$B$1270,A4&lt;0)</formula>
    </cfRule>
    <cfRule type="expression" dxfId="397" priority="35">
      <formula>$A4=73</formula>
    </cfRule>
  </conditionalFormatting>
  <conditionalFormatting sqref="A3:DB136">
    <cfRule type="expression" dxfId="396" priority="39">
      <formula>ROUND(($A3-1)/12,0)=INT($A3-1)/12</formula>
    </cfRule>
  </conditionalFormatting>
  <conditionalFormatting sqref="A1:XFD3">
    <cfRule type="expression" dxfId="395"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490</v>
      </c>
      <c r="W1" s="194" t="s">
        <v>33</v>
      </c>
      <c r="Z1" s="194" t="s">
        <v>212</v>
      </c>
      <c r="AE1" s="194" t="s">
        <v>91</v>
      </c>
      <c r="AF1" s="194" t="s">
        <v>94</v>
      </c>
      <c r="AG1" s="194" t="s">
        <v>93</v>
      </c>
      <c r="AH1" s="194" t="s">
        <v>368</v>
      </c>
      <c r="AI1" s="194" t="s">
        <v>92</v>
      </c>
      <c r="AJ1" s="194" t="s">
        <v>103</v>
      </c>
      <c r="AK1" s="194" t="s">
        <v>336</v>
      </c>
      <c r="AL1" s="194" t="s">
        <v>350</v>
      </c>
      <c r="AM1" s="194" t="s">
        <v>510</v>
      </c>
    </row>
    <row r="2" spans="1:39" s="194" customFormat="1" x14ac:dyDescent="0.2">
      <c r="G2" s="194" t="s">
        <v>202</v>
      </c>
      <c r="L2" s="341" t="s">
        <v>549</v>
      </c>
      <c r="M2" s="342" t="s">
        <v>94</v>
      </c>
      <c r="N2" s="341" t="s">
        <v>93</v>
      </c>
      <c r="O2" s="341" t="s">
        <v>546</v>
      </c>
      <c r="P2" s="341" t="s">
        <v>92</v>
      </c>
      <c r="Q2" s="341" t="s">
        <v>103</v>
      </c>
      <c r="R2" s="341" t="s">
        <v>336</v>
      </c>
      <c r="S2" s="341" t="s">
        <v>350</v>
      </c>
      <c r="T2" s="597"/>
      <c r="U2" s="341" t="s">
        <v>512</v>
      </c>
    </row>
    <row r="3" spans="1:39" s="344" customFormat="1" ht="29.25" customHeight="1" x14ac:dyDescent="0.2">
      <c r="A3" s="196" t="s">
        <v>0</v>
      </c>
      <c r="B3" s="196" t="s">
        <v>1</v>
      </c>
      <c r="C3" s="196" t="s">
        <v>12</v>
      </c>
      <c r="D3" s="196" t="s">
        <v>201</v>
      </c>
      <c r="E3" s="196" t="s">
        <v>317</v>
      </c>
      <c r="F3" s="196" t="s">
        <v>331</v>
      </c>
      <c r="G3" s="196" t="s">
        <v>203</v>
      </c>
      <c r="H3" s="196" t="s">
        <v>204</v>
      </c>
      <c r="I3" s="196" t="s">
        <v>205</v>
      </c>
      <c r="J3" s="196" t="s">
        <v>206</v>
      </c>
      <c r="K3" s="524" t="s">
        <v>207</v>
      </c>
      <c r="L3" s="196" t="s">
        <v>270</v>
      </c>
      <c r="M3" s="343" t="s">
        <v>539</v>
      </c>
      <c r="N3" s="196" t="s">
        <v>269</v>
      </c>
      <c r="O3" s="196" t="s">
        <v>547</v>
      </c>
      <c r="P3" s="196" t="s">
        <v>305</v>
      </c>
      <c r="Q3" s="196" t="s">
        <v>342</v>
      </c>
      <c r="R3" s="196" t="s">
        <v>341</v>
      </c>
      <c r="S3" s="196" t="s">
        <v>348</v>
      </c>
      <c r="T3" s="196" t="s">
        <v>491</v>
      </c>
      <c r="U3" s="196" t="s">
        <v>513</v>
      </c>
      <c r="V3" s="196" t="s">
        <v>796</v>
      </c>
      <c r="W3" s="196" t="s">
        <v>947</v>
      </c>
      <c r="X3" s="196" t="s">
        <v>948</v>
      </c>
      <c r="Y3" s="196" t="s">
        <v>797</v>
      </c>
      <c r="Z3" s="196" t="s">
        <v>949</v>
      </c>
      <c r="AA3" s="196" t="s">
        <v>950</v>
      </c>
      <c r="AB3" s="196" t="s">
        <v>951</v>
      </c>
      <c r="AC3" s="196" t="s">
        <v>952</v>
      </c>
      <c r="AD3" s="196" t="s">
        <v>953</v>
      </c>
      <c r="AE3" s="196" t="s">
        <v>956</v>
      </c>
      <c r="AF3" s="196" t="s">
        <v>957</v>
      </c>
      <c r="AG3" s="196" t="s">
        <v>958</v>
      </c>
      <c r="AH3" s="196" t="s">
        <v>954</v>
      </c>
      <c r="AI3" s="196" t="s">
        <v>959</v>
      </c>
      <c r="AJ3" s="196" t="s">
        <v>960</v>
      </c>
      <c r="AK3" s="196" t="s">
        <v>961</v>
      </c>
      <c r="AL3" s="196" t="s">
        <v>962</v>
      </c>
      <c r="AM3" s="196" t="s">
        <v>955</v>
      </c>
    </row>
    <row r="4" spans="1:39" x14ac:dyDescent="0.2">
      <c r="A4" s="178">
        <f>TblRezone[[#This Row],[Hour]]</f>
        <v>1</v>
      </c>
      <c r="B4" s="200">
        <f ca="1">TblConstr[[#This Row],[Land]]</f>
        <v>250</v>
      </c>
      <c r="C4" s="113">
        <f ca="1">TblProd[[#This Row],[Mana]]</f>
        <v>0</v>
      </c>
      <c r="D4" s="517">
        <f>1-TblMagic[[#This Row],[Wiz str cost]]</f>
        <v>1</v>
      </c>
      <c r="E4" s="205">
        <f>Imps!L4</f>
        <v>44446</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44446.041666666664</v>
      </c>
      <c r="F5" s="202">
        <f ca="1">TblImps[[#This Row],[Population]]</f>
        <v>0.69508057675996604</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44446.083333333328</v>
      </c>
      <c r="F6" s="202">
        <f ca="1">TblImps[[#This Row],[Population]]</f>
        <v>0.71162001696352839</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44446.124999999993</v>
      </c>
      <c r="F7" s="202">
        <f ca="1">TblImps[[#This Row],[Population]]</f>
        <v>0.72858354537743852</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44446.166666666657</v>
      </c>
      <c r="F8" s="202">
        <f ca="1">TblImps[[#This Row],[Population]]</f>
        <v>0.74597116200169633</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44446.208333333321</v>
      </c>
      <c r="F9" s="202">
        <f ca="1">TblImps[[#This Row],[Population]]</f>
        <v>0.76378286683630192</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44446.249999999985</v>
      </c>
      <c r="F10" s="202">
        <f ca="1">TblImps[[#This Row],[Population]]</f>
        <v>0.7820186598812553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44446.29166666665</v>
      </c>
      <c r="F11" s="202">
        <f ca="1">TblImps[[#This Row],[Population]]</f>
        <v>0.80025445292620867</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44446.333333333314</v>
      </c>
      <c r="F12" s="202">
        <f ca="1">TblImps[[#This Row],[Population]]</f>
        <v>0.81891433418150972</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44446.374999999978</v>
      </c>
      <c r="F13" s="202">
        <f ca="1">TblImps[[#This Row],[Population]]</f>
        <v>0.83799830364715866</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44446.416666666642</v>
      </c>
      <c r="F14" s="202">
        <f ca="1">TblImps[[#This Row],[Population]]</f>
        <v>0.85750636132315516</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44446.458333333307</v>
      </c>
      <c r="F15" s="202">
        <f ca="1">TblImps[[#This Row],[Population]]</f>
        <v>0.87743850720949956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44446.499999999971</v>
      </c>
      <c r="F16" s="202">
        <f ca="1">TblImps[[#This Row],[Population]]</f>
        <v>0.89779474130619163</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44446.541666666635</v>
      </c>
      <c r="F17" s="202">
        <f ca="1">TblImps[[#This Row],[Population]]</f>
        <v>0.9185750636132316</v>
      </c>
      <c r="G17" s="284"/>
      <c r="H17" s="284"/>
      <c r="I17" s="284"/>
      <c r="J17" s="284"/>
      <c r="K17" s="525"/>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44446.583333333299</v>
      </c>
      <c r="F18" s="202">
        <f ca="1">TblImps[[#This Row],[Population]]</f>
        <v>0.93977947413061913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44446.624999999964</v>
      </c>
      <c r="F19" s="202">
        <f ca="1">TblImps[[#This Row],[Population]]</f>
        <v>0.96140797285835455</v>
      </c>
      <c r="G19" s="284"/>
      <c r="H19" s="284"/>
      <c r="I19" s="284"/>
      <c r="J19" s="284"/>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44446.666666666628</v>
      </c>
      <c r="F20" s="202">
        <f ca="1">TblImps[[#This Row],[Population]]</f>
        <v>0.98346055979643765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44446.708333333292</v>
      </c>
      <c r="F21" s="202">
        <f ca="1">TblImps[[#This Row],[Population]]</f>
        <v>1</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44446.749999999956</v>
      </c>
      <c r="F22" s="202">
        <f ca="1">TblImps[[#This Row],[Population]]</f>
        <v>1</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44446.791666666621</v>
      </c>
      <c r="F23" s="202">
        <f ca="1">TblImps[[#This Row],[Population]]</f>
        <v>1</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44446.833333333285</v>
      </c>
      <c r="F24" s="202">
        <f ca="1">TblImps[[#This Row],[Population]]</f>
        <v>1</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44446.874999999949</v>
      </c>
      <c r="F25" s="202">
        <f ca="1">TblImps[[#This Row],[Population]]</f>
        <v>1</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44446.916666666613</v>
      </c>
      <c r="F26" s="202">
        <f ca="1">TblImps[[#This Row],[Population]]</f>
        <v>1</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44446.958333333278</v>
      </c>
      <c r="F27" s="202">
        <f ca="1">TblImps[[#This Row],[Population]]</f>
        <v>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44446.999999999942</v>
      </c>
      <c r="F28" s="202">
        <f ca="1">TblImps[[#This Row],[Population]]</f>
        <v>1</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44447.041666666606</v>
      </c>
      <c r="F29" s="202">
        <f ca="1">TblImps[[#This Row],[Population]]</f>
        <v>1</v>
      </c>
      <c r="G29" s="284"/>
      <c r="H29" s="284"/>
      <c r="I29" s="284"/>
      <c r="J29" s="284"/>
      <c r="K29" s="525"/>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44447.08333333327</v>
      </c>
      <c r="F30" s="202">
        <f ca="1">TblImps[[#This Row],[Population]]</f>
        <v>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44447.124999999935</v>
      </c>
      <c r="F31" s="202">
        <f ca="1">TblImps[[#This Row],[Population]]</f>
        <v>1</v>
      </c>
      <c r="G31" s="284"/>
      <c r="H31" s="284"/>
      <c r="I31" s="284"/>
      <c r="J31" s="284"/>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44447.166666666599</v>
      </c>
      <c r="F32" s="202">
        <f ca="1">TblImps[[#This Row],[Population]]</f>
        <v>1</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44447.208333333263</v>
      </c>
      <c r="F33" s="202">
        <f ca="1">TblImps[[#This Row],[Population]]</f>
        <v>1</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44447.249999999927</v>
      </c>
      <c r="F34" s="202">
        <f ca="1">TblImps[[#This Row],[Population]]</f>
        <v>1</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44447.291666666591</v>
      </c>
      <c r="F35" s="202">
        <f ca="1">TblImps[[#This Row],[Population]]</f>
        <v>1</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44447.333333333256</v>
      </c>
      <c r="F36" s="202">
        <f ca="1">TblImps[[#This Row],[Population]]</f>
        <v>1</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44447.37499999992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44447.416666666584</v>
      </c>
      <c r="F38" s="202">
        <f ca="1">TblImps[[#This Row],[Population]]</f>
        <v>1</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44447.458333333248</v>
      </c>
      <c r="F39" s="202">
        <f ca="1">TblImps[[#This Row],[Population]]</f>
        <v>1</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44447.499999999913</v>
      </c>
      <c r="F40" s="202">
        <f ca="1">TblImps[[#This Row],[Population]]</f>
        <v>1</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44447.541666666577</v>
      </c>
      <c r="F41" s="202">
        <f ca="1">TblImps[[#This Row],[Population]]</f>
        <v>1</v>
      </c>
      <c r="G41" s="284"/>
      <c r="H41" s="284"/>
      <c r="I41" s="284"/>
      <c r="J41" s="284"/>
      <c r="K41" s="525"/>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44447.583333333241</v>
      </c>
      <c r="F42" s="202">
        <f ca="1">TblImps[[#This Row],[Population]]</f>
        <v>1</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44447.624999999905</v>
      </c>
      <c r="F43" s="202">
        <f ca="1">TblImps[[#This Row],[Population]]</f>
        <v>1</v>
      </c>
      <c r="G43" s="284"/>
      <c r="H43" s="284"/>
      <c r="I43" s="284"/>
      <c r="J43" s="284"/>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44447.66666666657</v>
      </c>
      <c r="F44" s="202">
        <f ca="1">TblImps[[#This Row],[Population]]</f>
        <v>1</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44447.708333333234</v>
      </c>
      <c r="F45" s="202">
        <f ca="1">TblImps[[#This Row],[Population]]</f>
        <v>1</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44447.749999999898</v>
      </c>
      <c r="F46" s="202">
        <f ca="1">TblImps[[#This Row],[Population]]</f>
        <v>1</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44447.791666666562</v>
      </c>
      <c r="F47" s="202">
        <f ca="1">TblImps[[#This Row],[Population]]</f>
        <v>1</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44447.833333333227</v>
      </c>
      <c r="F48" s="202">
        <f ca="1">TblImps[[#This Row],[Population]]</f>
        <v>1</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44447.874999999891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44447.916666666555</v>
      </c>
      <c r="F50" s="202">
        <f ca="1">TblImps[[#This Row],[Population]]</f>
        <v>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44447.958333333219</v>
      </c>
      <c r="F51" s="202">
        <f ca="1">TblImps[[#This Row],[Population]]</f>
        <v>1</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44447.999999999884</v>
      </c>
      <c r="F52" s="202">
        <f ca="1">TblImps[[#This Row],[Population]]</f>
        <v>1</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44448.041666666548</v>
      </c>
      <c r="F53" s="202">
        <f ca="1">TblImps[[#This Row],[Population]]</f>
        <v>1</v>
      </c>
      <c r="G53" s="284"/>
      <c r="H53" s="284"/>
      <c r="I53" s="284"/>
      <c r="J53" s="284"/>
      <c r="K53" s="525"/>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44448.083333333212</v>
      </c>
      <c r="F54" s="202">
        <f ca="1">TblImps[[#This Row],[Population]]</f>
        <v>1</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44448.124999999876</v>
      </c>
      <c r="F55" s="202">
        <f ca="1">TblImps[[#This Row],[Population]]</f>
        <v>1</v>
      </c>
      <c r="G55" s="284"/>
      <c r="H55" s="284"/>
      <c r="I55" s="284"/>
      <c r="J55" s="284"/>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44448.166666666541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44448.208333333205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44448.249999999869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44448.291666666533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44448.333333333198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44448.374999999862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44448.416666666526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44448.45833333319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44448.499999999854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44448.541666666519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44448.583333333183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44448.624999999847</v>
      </c>
      <c r="F67" s="202">
        <f ca="1">TblImps[[#This Row],[Population]]</f>
        <v>1</v>
      </c>
      <c r="G67" s="284"/>
      <c r="H67" s="284"/>
      <c r="I67" s="284"/>
      <c r="J67" s="284"/>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44448.666666666511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44448.708333333176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44448.74999999984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44448.791666666504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44448.833333333168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44448.874999999833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44448.916666666497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44448.958333333161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44448.999999999825</v>
      </c>
      <c r="F76" s="345">
        <f ca="1">TblImps[[#This Row],[Population]]</f>
        <v>1</v>
      </c>
      <c r="G76" s="301"/>
      <c r="H76" s="301"/>
      <c r="I76" s="301"/>
      <c r="J76" s="301"/>
      <c r="K76" s="526"/>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44449.04166666649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44449.083333333154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44449.124999999818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44449.166666666482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44449.208333333147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44449.249999999811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44449.291666666475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44449.333333333139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44449.374999999804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44449.416666666468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44449.458333333132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44449.499999999796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44449.541666666461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44449.583333333125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44449.624999999789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44449.666666666453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44449.708333333117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44449.749999999782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44449.791666666446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44449.83333333311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44449.874999999774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44449.916666666439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44449.958333333103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44449.999999999767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44450.041666666431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44450.083333333096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44450.12499999976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44450.166666666424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44450.208333333088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44450.249999999753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44450.291666666417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44450.333333333081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44450.374999999745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44450.41666666641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44450.458333333074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44450.499999999738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44450.541666666402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44450.583333333067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44450.624999999731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44450.666666666395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44450.708333333059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44450.749999999724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44450.791666666388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44450.833333333052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44450.874999999716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44450.91666666638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44450.958333333045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44450.999999999709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44451.041666666373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44451.083333333037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44451.124999999702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44451.166666666366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44451.20833333303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44451.249999999694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44451.291666666359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44451.333333333023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44451.374999999687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44451.416666666351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44451.458333333016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44451.49999999968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322</v>
      </c>
      <c r="D1269" s="541"/>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84" priority="17" stopIfTrue="1">
      <formula>ROW()-2=#REF!</formula>
    </cfRule>
  </conditionalFormatting>
  <conditionalFormatting sqref="A1269:XFD1270">
    <cfRule type="expression" dxfId="283" priority="18" stopIfTrue="1">
      <formula>$C$1270&gt;144</formula>
    </cfRule>
  </conditionalFormatting>
  <conditionalFormatting sqref="A4:AM136">
    <cfRule type="expression" dxfId="282" priority="1" stopIfTrue="1">
      <formula>ROW()-3=$C$1270</formula>
    </cfRule>
    <cfRule type="expression" dxfId="281" priority="2" stopIfTrue="1">
      <formula>OR(ROW()-3=$C$1270,A4&lt;0)</formula>
    </cfRule>
    <cfRule type="expression" dxfId="280" priority="3">
      <formula>$A4=73</formula>
    </cfRule>
    <cfRule type="expression" dxfId="279" priority="11">
      <formula>ROUND(($A4-1)/12,0)=INT($A4-1)/12</formula>
    </cfRule>
  </conditionalFormatting>
  <conditionalFormatting sqref="G16:U136">
    <cfRule type="expression" dxfId="278" priority="12">
      <formula>COUNTA(G5:G16)&gt;0</formula>
    </cfRule>
  </conditionalFormatting>
  <conditionalFormatting sqref="A1:XFD3">
    <cfRule type="expression" dxfId="277"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1035</v>
      </c>
      <c r="F2" s="366">
        <f>IFERROR(SMALL(TblTech[Activate @ hour],1),0)</f>
        <v>0</v>
      </c>
      <c r="G2" s="97" t="s">
        <v>1103</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796</v>
      </c>
      <c r="F3" s="349" t="s">
        <v>1036</v>
      </c>
      <c r="G3" s="349" t="s">
        <v>963</v>
      </c>
      <c r="H3" s="349" t="s">
        <v>1007</v>
      </c>
      <c r="I3" s="349" t="s">
        <v>1008</v>
      </c>
      <c r="J3" s="349" t="s">
        <v>797</v>
      </c>
      <c r="K3" s="350" t="s">
        <v>798</v>
      </c>
      <c r="L3" s="349" t="s">
        <v>964</v>
      </c>
      <c r="M3" s="351" t="s">
        <v>550</v>
      </c>
      <c r="N3" s="351" t="s">
        <v>552</v>
      </c>
      <c r="O3" s="351" t="s">
        <v>554</v>
      </c>
      <c r="P3" s="351" t="s">
        <v>556</v>
      </c>
      <c r="Q3" s="351" t="s">
        <v>558</v>
      </c>
      <c r="R3" s="351" t="s">
        <v>560</v>
      </c>
      <c r="S3" s="351" t="s">
        <v>561</v>
      </c>
      <c r="T3" s="351" t="s">
        <v>562</v>
      </c>
      <c r="U3" s="351" t="s">
        <v>563</v>
      </c>
      <c r="V3" s="351" t="s">
        <v>565</v>
      </c>
      <c r="W3" s="351" t="s">
        <v>567</v>
      </c>
      <c r="X3" s="351" t="s">
        <v>568</v>
      </c>
      <c r="Y3" s="351" t="s">
        <v>569</v>
      </c>
      <c r="Z3" s="351" t="s">
        <v>570</v>
      </c>
      <c r="AA3" s="351" t="s">
        <v>572</v>
      </c>
      <c r="AB3" s="351" t="s">
        <v>574</v>
      </c>
      <c r="AC3" s="351" t="s">
        <v>575</v>
      </c>
      <c r="AD3" s="351" t="s">
        <v>577</v>
      </c>
      <c r="AE3" s="351" t="s">
        <v>579</v>
      </c>
      <c r="AF3" s="351" t="s">
        <v>580</v>
      </c>
      <c r="AG3" s="351" t="s">
        <v>581</v>
      </c>
      <c r="AH3" s="351" t="s">
        <v>583</v>
      </c>
      <c r="AI3" s="351" t="s">
        <v>585</v>
      </c>
      <c r="AJ3" s="351" t="s">
        <v>587</v>
      </c>
      <c r="AK3" s="351" t="s">
        <v>588</v>
      </c>
      <c r="AL3" s="351" t="s">
        <v>590</v>
      </c>
      <c r="AM3" s="351" t="s">
        <v>591</v>
      </c>
      <c r="AN3" s="351" t="s">
        <v>592</v>
      </c>
      <c r="AO3" s="351" t="s">
        <v>593</v>
      </c>
      <c r="AP3" s="351" t="s">
        <v>595</v>
      </c>
      <c r="AQ3" s="351" t="s">
        <v>597</v>
      </c>
      <c r="AR3" s="351" t="s">
        <v>598</v>
      </c>
      <c r="AS3" s="351" t="s">
        <v>599</v>
      </c>
      <c r="AT3" s="351" t="s">
        <v>600</v>
      </c>
      <c r="AU3" s="351" t="s">
        <v>601</v>
      </c>
      <c r="AV3" s="351" t="s">
        <v>602</v>
      </c>
      <c r="AW3" s="351" t="s">
        <v>604</v>
      </c>
      <c r="AX3" s="351" t="s">
        <v>606</v>
      </c>
      <c r="AY3" s="351" t="s">
        <v>607</v>
      </c>
      <c r="AZ3" s="351" t="s">
        <v>608</v>
      </c>
      <c r="BA3" s="351" t="s">
        <v>609</v>
      </c>
      <c r="BB3" s="351" t="s">
        <v>610</v>
      </c>
      <c r="BC3" s="351" t="s">
        <v>611</v>
      </c>
      <c r="BD3" s="351" t="s">
        <v>612</v>
      </c>
      <c r="BE3" s="351" t="s">
        <v>613</v>
      </c>
      <c r="BF3" s="351" t="s">
        <v>614</v>
      </c>
      <c r="BG3" s="351" t="s">
        <v>615</v>
      </c>
      <c r="BH3" s="351" t="s">
        <v>617</v>
      </c>
      <c r="BI3" s="351" t="s">
        <v>618</v>
      </c>
      <c r="BJ3" s="351" t="s">
        <v>620</v>
      </c>
      <c r="BK3" s="351" t="s">
        <v>621</v>
      </c>
      <c r="BL3" s="351" t="s">
        <v>622</v>
      </c>
      <c r="BM3" s="351" t="s">
        <v>624</v>
      </c>
      <c r="BN3" s="351" t="s">
        <v>626</v>
      </c>
      <c r="BO3" s="351" t="s">
        <v>627</v>
      </c>
      <c r="BP3" s="351" t="s">
        <v>628</v>
      </c>
      <c r="BQ3" s="351" t="s">
        <v>630</v>
      </c>
      <c r="BR3" s="351" t="s">
        <v>631</v>
      </c>
      <c r="BS3" s="351" t="s">
        <v>633</v>
      </c>
      <c r="BT3" s="351" t="s">
        <v>635</v>
      </c>
      <c r="BU3" s="351" t="s">
        <v>636</v>
      </c>
      <c r="BV3" s="351" t="s">
        <v>638</v>
      </c>
      <c r="BW3" s="351" t="s">
        <v>639</v>
      </c>
      <c r="BX3" s="351" t="s">
        <v>640</v>
      </c>
      <c r="BY3" s="351" t="s">
        <v>642</v>
      </c>
      <c r="BZ3" s="351" t="s">
        <v>643</v>
      </c>
      <c r="CA3" s="351" t="s">
        <v>699</v>
      </c>
    </row>
    <row r="4" spans="1:79" x14ac:dyDescent="0.2">
      <c r="A4" s="352">
        <f>TblRezone[[#This Row],[Hour]]</f>
        <v>1</v>
      </c>
      <c r="B4" s="353">
        <f ca="1">TblExplore[[#This Row],[Land-DB]]</f>
        <v>250</v>
      </c>
      <c r="C4" s="354">
        <f>TblProd[[#This Row],[Techpoints]]</f>
        <v>0</v>
      </c>
      <c r="D4" s="355">
        <f>TblProd[[#This Row],[Required]]</f>
        <v>10000</v>
      </c>
      <c r="E4" s="356"/>
      <c r="F4" s="357"/>
      <c r="G4" s="358" t="s">
        <v>550</v>
      </c>
      <c r="H4" s="359" t="s">
        <v>700</v>
      </c>
      <c r="I4" s="358" t="s">
        <v>551</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552</v>
      </c>
      <c r="H5" s="359" t="s">
        <v>701</v>
      </c>
      <c r="I5" s="358" t="s">
        <v>553</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554</v>
      </c>
      <c r="H6" s="359" t="s">
        <v>702</v>
      </c>
      <c r="I6" s="358" t="s">
        <v>555</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556</v>
      </c>
      <c r="H7" s="359" t="s">
        <v>703</v>
      </c>
      <c r="I7" s="358" t="s">
        <v>557</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558</v>
      </c>
      <c r="H8" s="359" t="s">
        <v>704</v>
      </c>
      <c r="I8" s="358" t="s">
        <v>559</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560</v>
      </c>
      <c r="H9" s="359" t="s">
        <v>715</v>
      </c>
      <c r="I9" s="358" t="s">
        <v>576</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561</v>
      </c>
      <c r="H10" s="359" t="s">
        <v>744</v>
      </c>
      <c r="I10" s="358" t="s">
        <v>759</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562</v>
      </c>
      <c r="H11" s="359" t="s">
        <v>707</v>
      </c>
      <c r="I11" s="358" t="s">
        <v>1084</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563</v>
      </c>
      <c r="H12" s="359" t="s">
        <v>726</v>
      </c>
      <c r="I12" s="358" t="s">
        <v>596</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565</v>
      </c>
      <c r="H13" s="359" t="s">
        <v>708</v>
      </c>
      <c r="I13" s="358" t="s">
        <v>564</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567</v>
      </c>
      <c r="H14" s="359" t="s">
        <v>1096</v>
      </c>
      <c r="I14" s="358" t="s">
        <v>760</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568</v>
      </c>
      <c r="H16" s="359" t="s">
        <v>710</v>
      </c>
      <c r="I16" s="358" t="s">
        <v>771</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569</v>
      </c>
      <c r="H17" s="359" t="s">
        <v>711</v>
      </c>
      <c r="I17" s="358" t="s">
        <v>772</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570</v>
      </c>
      <c r="H18" s="359" t="s">
        <v>712</v>
      </c>
      <c r="I18" s="358" t="s">
        <v>571</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572</v>
      </c>
      <c r="H19" s="359" t="s">
        <v>713</v>
      </c>
      <c r="I19" s="358" t="s">
        <v>573</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574</v>
      </c>
      <c r="H20" s="359" t="s">
        <v>714</v>
      </c>
      <c r="I20" s="358" t="s">
        <v>1085</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575</v>
      </c>
      <c r="H21" s="359" t="s">
        <v>706</v>
      </c>
      <c r="I21" s="358" t="s">
        <v>761</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577</v>
      </c>
      <c r="H22" s="359" t="s">
        <v>733</v>
      </c>
      <c r="I22" s="358" t="s">
        <v>1086</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579</v>
      </c>
      <c r="H23" s="359" t="s">
        <v>717</v>
      </c>
      <c r="I23" s="358" t="s">
        <v>762</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580</v>
      </c>
      <c r="H24" s="359" t="s">
        <v>718</v>
      </c>
      <c r="I24" s="358" t="s">
        <v>763</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581</v>
      </c>
      <c r="H25" s="359" t="s">
        <v>719</v>
      </c>
      <c r="I25" s="358" t="s">
        <v>582</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583</v>
      </c>
      <c r="H27" s="359" t="s">
        <v>720</v>
      </c>
      <c r="I27" s="358" t="s">
        <v>584</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585</v>
      </c>
      <c r="H28" s="359" t="s">
        <v>721</v>
      </c>
      <c r="I28" s="358" t="s">
        <v>586</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587</v>
      </c>
      <c r="H29" s="359" t="s">
        <v>722</v>
      </c>
      <c r="I29" s="358" t="s">
        <v>773</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588</v>
      </c>
      <c r="H30" s="359" t="s">
        <v>723</v>
      </c>
      <c r="I30" s="358" t="s">
        <v>589</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590</v>
      </c>
      <c r="H31" s="359" t="s">
        <v>705</v>
      </c>
      <c r="I31" s="358" t="s">
        <v>1087</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591</v>
      </c>
      <c r="H32" s="359" t="s">
        <v>716</v>
      </c>
      <c r="I32" s="358" t="s">
        <v>578</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592</v>
      </c>
      <c r="H33" s="359" t="s">
        <v>724</v>
      </c>
      <c r="I33" s="358" t="s">
        <v>764</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593</v>
      </c>
      <c r="H34" s="359" t="s">
        <v>725</v>
      </c>
      <c r="I34" s="358" t="s">
        <v>594</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595</v>
      </c>
      <c r="H35" s="359" t="s">
        <v>709</v>
      </c>
      <c r="I35" s="358" t="s">
        <v>566</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597</v>
      </c>
      <c r="H37" s="359" t="s">
        <v>727</v>
      </c>
      <c r="I37" s="358" t="s">
        <v>781</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598</v>
      </c>
      <c r="H38" s="359" t="s">
        <v>728</v>
      </c>
      <c r="I38" s="358" t="s">
        <v>646</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599</v>
      </c>
      <c r="H39" s="359" t="s">
        <v>729</v>
      </c>
      <c r="I39" s="358" t="s">
        <v>1088</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600</v>
      </c>
      <c r="H40" s="359" t="s">
        <v>730</v>
      </c>
      <c r="I40" s="358" t="s">
        <v>1089</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601</v>
      </c>
      <c r="H41" s="359" t="s">
        <v>1095</v>
      </c>
      <c r="I41" s="358" t="s">
        <v>1090</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602</v>
      </c>
      <c r="H42" s="359" t="s">
        <v>732</v>
      </c>
      <c r="I42" s="358" t="s">
        <v>605</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604</v>
      </c>
      <c r="H43" s="359" t="s">
        <v>1097</v>
      </c>
      <c r="I43" s="358" t="s">
        <v>765</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606</v>
      </c>
      <c r="H44" s="359" t="s">
        <v>731</v>
      </c>
      <c r="I44" s="358" t="s">
        <v>603</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607</v>
      </c>
      <c r="H46" s="359" t="s">
        <v>735</v>
      </c>
      <c r="I46" s="358" t="s">
        <v>1091</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608</v>
      </c>
      <c r="H47" s="359" t="s">
        <v>734</v>
      </c>
      <c r="I47" s="358" t="s">
        <v>766</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609</v>
      </c>
      <c r="H48" s="359" t="s">
        <v>736</v>
      </c>
      <c r="I48" s="358" t="s">
        <v>1087</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610</v>
      </c>
      <c r="H49" s="359" t="s">
        <v>737</v>
      </c>
      <c r="I49" s="358" t="s">
        <v>647</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611</v>
      </c>
      <c r="H50" s="359" t="s">
        <v>738</v>
      </c>
      <c r="I50" s="358" t="s">
        <v>1087</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612</v>
      </c>
      <c r="H51" s="359" t="s">
        <v>401</v>
      </c>
      <c r="I51" s="358" t="s">
        <v>1092</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613</v>
      </c>
      <c r="H52" s="359" t="s">
        <v>740</v>
      </c>
      <c r="I52" s="358" t="s">
        <v>648</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614</v>
      </c>
      <c r="H54" s="359" t="s">
        <v>741</v>
      </c>
      <c r="I54" s="358" t="s">
        <v>578</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615</v>
      </c>
      <c r="H55" s="359" t="s">
        <v>742</v>
      </c>
      <c r="I55" s="358" t="s">
        <v>616</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617</v>
      </c>
      <c r="H56" s="359" t="s">
        <v>1098</v>
      </c>
      <c r="I56" s="358" t="s">
        <v>1093</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618</v>
      </c>
      <c r="H57" s="359" t="s">
        <v>743</v>
      </c>
      <c r="I57" s="358" t="s">
        <v>619</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620</v>
      </c>
      <c r="H58" s="359" t="s">
        <v>739</v>
      </c>
      <c r="I58" s="358" t="s">
        <v>767</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621</v>
      </c>
      <c r="H59" s="359" t="s">
        <v>745</v>
      </c>
      <c r="I59" s="358" t="s">
        <v>768</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622</v>
      </c>
      <c r="H61" s="359" t="s">
        <v>746</v>
      </c>
      <c r="I61" s="358" t="s">
        <v>623</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624</v>
      </c>
      <c r="H62" s="359" t="s">
        <v>750</v>
      </c>
      <c r="I62" s="358" t="s">
        <v>1094</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626</v>
      </c>
      <c r="H63" s="359" t="s">
        <v>1099</v>
      </c>
      <c r="I63" s="358" t="s">
        <v>769</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627</v>
      </c>
      <c r="H64" s="359" t="s">
        <v>748</v>
      </c>
      <c r="I64" s="358" t="s">
        <v>649</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628</v>
      </c>
      <c r="H65" s="359" t="s">
        <v>749</v>
      </c>
      <c r="I65" s="358" t="s">
        <v>629</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630</v>
      </c>
      <c r="H67" s="359" t="s">
        <v>1100</v>
      </c>
      <c r="I67" s="358" t="s">
        <v>770</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631</v>
      </c>
      <c r="H68" s="359" t="s">
        <v>751</v>
      </c>
      <c r="I68" s="358" t="s">
        <v>632</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633</v>
      </c>
      <c r="H69" s="359" t="s">
        <v>752</v>
      </c>
      <c r="I69" s="358" t="s">
        <v>634</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635</v>
      </c>
      <c r="H70" s="359" t="s">
        <v>753</v>
      </c>
      <c r="I70" s="358" t="s">
        <v>782</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636</v>
      </c>
      <c r="H72" s="359" t="s">
        <v>754</v>
      </c>
      <c r="I72" s="358" t="s">
        <v>637</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638</v>
      </c>
      <c r="H73" s="359" t="s">
        <v>755</v>
      </c>
      <c r="I73" s="358" t="s">
        <v>582</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639</v>
      </c>
      <c r="H74" s="359" t="s">
        <v>756</v>
      </c>
      <c r="I74" s="358" t="s">
        <v>783</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640</v>
      </c>
      <c r="H76" s="359" t="s">
        <v>747</v>
      </c>
      <c r="I76" s="358" t="s">
        <v>625</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642</v>
      </c>
      <c r="H77" s="359" t="s">
        <v>757</v>
      </c>
      <c r="I77" s="358" t="s">
        <v>641</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643</v>
      </c>
      <c r="H79" s="359" t="s">
        <v>758</v>
      </c>
      <c r="I79" s="358" t="s">
        <v>644</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1009</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1037</v>
      </c>
      <c r="Y1" s="194" t="s">
        <v>37</v>
      </c>
      <c r="Z1" s="194"/>
      <c r="AA1" s="194"/>
      <c r="AB1" s="194"/>
      <c r="AC1" s="194"/>
      <c r="AD1" s="194"/>
      <c r="AF1" s="600" t="s">
        <v>216</v>
      </c>
      <c r="AG1" s="600"/>
      <c r="AH1" s="194"/>
      <c r="AI1" s="194"/>
      <c r="AJ1" s="194"/>
      <c r="AK1" s="194"/>
      <c r="AM1" s="598" t="s">
        <v>224</v>
      </c>
      <c r="AN1" s="598"/>
      <c r="AO1" s="367"/>
      <c r="AP1" s="367"/>
      <c r="AQ1" s="368"/>
      <c r="AR1" s="598" t="s">
        <v>225</v>
      </c>
      <c r="AS1" s="598"/>
      <c r="AT1" s="599"/>
      <c r="AU1" s="367"/>
      <c r="AV1" s="368"/>
      <c r="AW1" s="598" t="s">
        <v>226</v>
      </c>
      <c r="AX1" s="598"/>
      <c r="AY1" s="598"/>
      <c r="AZ1" s="367"/>
      <c r="BA1" s="368"/>
      <c r="BB1" s="598" t="s">
        <v>227</v>
      </c>
      <c r="BC1" s="598"/>
      <c r="BD1" s="598"/>
      <c r="BE1" s="598"/>
      <c r="BF1" s="368"/>
      <c r="BG1" s="598" t="s">
        <v>228</v>
      </c>
      <c r="BH1" s="598"/>
      <c r="BI1" s="598"/>
      <c r="BJ1" s="367"/>
      <c r="BK1" s="368"/>
      <c r="BL1" s="598" t="s">
        <v>229</v>
      </c>
      <c r="BM1" s="599"/>
      <c r="BN1" s="599"/>
      <c r="BO1" s="367"/>
      <c r="BP1" s="368"/>
      <c r="BQ1" s="598" t="s">
        <v>230</v>
      </c>
      <c r="BR1" s="598"/>
      <c r="BS1" s="598"/>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796</v>
      </c>
      <c r="C3" s="196" t="s">
        <v>2</v>
      </c>
      <c r="D3" s="196" t="s">
        <v>7</v>
      </c>
      <c r="E3" s="196" t="s">
        <v>3</v>
      </c>
      <c r="F3" s="196" t="s">
        <v>4</v>
      </c>
      <c r="G3" s="196" t="s">
        <v>797</v>
      </c>
      <c r="H3" s="196" t="s">
        <v>280</v>
      </c>
      <c r="I3" s="196" t="s">
        <v>231</v>
      </c>
      <c r="J3" s="196" t="s">
        <v>23</v>
      </c>
      <c r="K3" s="196" t="s">
        <v>0</v>
      </c>
      <c r="L3" s="196" t="s">
        <v>317</v>
      </c>
      <c r="M3" s="196" t="s">
        <v>313</v>
      </c>
      <c r="N3" s="196" t="s">
        <v>998</v>
      </c>
      <c r="O3" s="196" t="s">
        <v>320</v>
      </c>
      <c r="P3" s="196" t="s">
        <v>223</v>
      </c>
      <c r="Q3" s="196" t="s">
        <v>321</v>
      </c>
      <c r="R3" s="196" t="s">
        <v>999</v>
      </c>
      <c r="S3" s="196" t="s">
        <v>1000</v>
      </c>
      <c r="T3" s="196" t="s">
        <v>1001</v>
      </c>
      <c r="U3" s="196" t="s">
        <v>1002</v>
      </c>
      <c r="V3" s="196" t="s">
        <v>1003</v>
      </c>
      <c r="W3" s="196" t="s">
        <v>1004</v>
      </c>
      <c r="X3" s="196" t="s">
        <v>798</v>
      </c>
      <c r="Y3" s="196" t="s">
        <v>215</v>
      </c>
      <c r="Z3" s="196" t="s">
        <v>217</v>
      </c>
      <c r="AA3" s="196" t="s">
        <v>218</v>
      </c>
      <c r="AB3" s="196" t="s">
        <v>219</v>
      </c>
      <c r="AC3" s="196" t="s">
        <v>220</v>
      </c>
      <c r="AD3" s="196" t="s">
        <v>221</v>
      </c>
      <c r="AE3" s="196" t="s">
        <v>815</v>
      </c>
      <c r="AF3" s="196" t="s">
        <v>1067</v>
      </c>
      <c r="AG3" s="196" t="s">
        <v>965</v>
      </c>
      <c r="AH3" s="196" t="s">
        <v>966</v>
      </c>
      <c r="AI3" s="196" t="s">
        <v>967</v>
      </c>
      <c r="AJ3" s="196" t="s">
        <v>968</v>
      </c>
      <c r="AK3" s="196" t="s">
        <v>969</v>
      </c>
      <c r="AL3" s="196" t="s">
        <v>816</v>
      </c>
      <c r="AM3" s="371" t="s">
        <v>970</v>
      </c>
      <c r="AN3" s="371" t="s">
        <v>971</v>
      </c>
      <c r="AO3" s="371" t="s">
        <v>972</v>
      </c>
      <c r="AP3" s="371" t="s">
        <v>973</v>
      </c>
      <c r="AQ3" s="371" t="s">
        <v>817</v>
      </c>
      <c r="AR3" s="371" t="s">
        <v>974</v>
      </c>
      <c r="AS3" s="371" t="s">
        <v>975</v>
      </c>
      <c r="AT3" s="371" t="s">
        <v>976</v>
      </c>
      <c r="AU3" s="371" t="s">
        <v>977</v>
      </c>
      <c r="AV3" s="371" t="s">
        <v>892</v>
      </c>
      <c r="AW3" s="371" t="s">
        <v>978</v>
      </c>
      <c r="AX3" s="371" t="s">
        <v>979</v>
      </c>
      <c r="AY3" s="371" t="s">
        <v>980</v>
      </c>
      <c r="AZ3" s="371" t="s">
        <v>981</v>
      </c>
      <c r="BA3" s="371" t="s">
        <v>893</v>
      </c>
      <c r="BB3" s="371" t="s">
        <v>982</v>
      </c>
      <c r="BC3" s="371" t="s">
        <v>983</v>
      </c>
      <c r="BD3" s="371" t="s">
        <v>984</v>
      </c>
      <c r="BE3" s="371" t="s">
        <v>985</v>
      </c>
      <c r="BF3" s="371" t="s">
        <v>1068</v>
      </c>
      <c r="BG3" s="371" t="s">
        <v>986</v>
      </c>
      <c r="BH3" s="371" t="s">
        <v>987</v>
      </c>
      <c r="BI3" s="371" t="s">
        <v>988</v>
      </c>
      <c r="BJ3" s="371" t="s">
        <v>989</v>
      </c>
      <c r="BK3" s="371" t="s">
        <v>1069</v>
      </c>
      <c r="BL3" s="371" t="s">
        <v>990</v>
      </c>
      <c r="BM3" s="371" t="s">
        <v>991</v>
      </c>
      <c r="BN3" s="371" t="s">
        <v>992</v>
      </c>
      <c r="BO3" s="371" t="s">
        <v>993</v>
      </c>
      <c r="BP3" s="371" t="s">
        <v>1070</v>
      </c>
      <c r="BQ3" s="371" t="s">
        <v>994</v>
      </c>
      <c r="BR3" s="371" t="s">
        <v>995</v>
      </c>
      <c r="BS3" s="371" t="s">
        <v>996</v>
      </c>
      <c r="BT3" s="371" t="s">
        <v>997</v>
      </c>
      <c r="BU3" s="196" t="s">
        <v>1071</v>
      </c>
      <c r="BV3" s="372" t="s">
        <v>315</v>
      </c>
      <c r="BW3" s="196" t="s">
        <v>1005</v>
      </c>
      <c r="BX3" s="196" t="s">
        <v>1072</v>
      </c>
      <c r="BY3" s="196" t="s">
        <v>1006</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44446</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44446</v>
      </c>
      <c r="BZ4" s="383">
        <f>Overview!B15</f>
        <v>44446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44446.041666666664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44446.041666666664</v>
      </c>
      <c r="BZ5" s="387">
        <f ca="1">OFFSET(TblImps[[#This Row],[Servertime]],-1,0)+1/24</f>
        <v>44446.041666666664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44446.083333333328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44446.083333333328</v>
      </c>
      <c r="BZ6" s="387">
        <f ca="1">OFFSET(TblImps[[#This Row],[Servertime]],-1,0)+1/24</f>
        <v>44446.083333333328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44446.124999999993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44446.124999999993</v>
      </c>
      <c r="BZ7" s="387">
        <f ca="1">OFFSET(TblImps[[#This Row],[Servertime]],-1,0)+1/24</f>
        <v>44446.124999999993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44446.166666666657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44446.166666666657</v>
      </c>
      <c r="BZ8" s="387">
        <f ca="1">OFFSET(TblImps[[#This Row],[Servertime]],-1,0)+1/24</f>
        <v>44446.166666666657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44446.208333333321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44446.208333333321</v>
      </c>
      <c r="BZ9" s="387">
        <f ca="1">OFFSET(TblImps[[#This Row],[Servertime]],-1,0)+1/24</f>
        <v>44446.208333333321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44446.249999999985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44446.249999999985</v>
      </c>
      <c r="BZ10" s="387">
        <f ca="1">OFFSET(TblImps[[#This Row],[Servertime]],-1,0)+1/24</f>
        <v>44446.249999999985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44446.29166666665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44446.29166666665</v>
      </c>
      <c r="BZ11" s="387">
        <f ca="1">OFFSET(TblImps[[#This Row],[Servertime]],-1,0)+1/24</f>
        <v>44446.29166666665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44446.333333333314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44446.333333333314</v>
      </c>
      <c r="BZ12" s="387">
        <f ca="1">OFFSET(TblImps[[#This Row],[Servertime]],-1,0)+1/24</f>
        <v>44446.333333333314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44446.374999999978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44446.374999999978</v>
      </c>
      <c r="BZ13" s="387">
        <f ca="1">OFFSET(TblImps[[#This Row],[Servertime]],-1,0)+1/24</f>
        <v>44446.374999999978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44446.416666666642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44446.416666666642</v>
      </c>
      <c r="BZ14" s="387">
        <f ca="1">OFFSET(TblImps[[#This Row],[Servertime]],-1,0)+1/24</f>
        <v>44446.416666666642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44446.458333333307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44446.458333333307</v>
      </c>
      <c r="BZ15" s="387">
        <f ca="1">OFFSET(TblImps[[#This Row],[Servertime]],-1,0)+1/24</f>
        <v>44446.458333333307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44446.499999999971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44446.499999999971</v>
      </c>
      <c r="BZ16" s="387">
        <f ca="1">OFFSET(TblImps[[#This Row],[Servertime]],-1,0)+1/24</f>
        <v>44446.499999999971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44446.541666666635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44446.541666666635</v>
      </c>
      <c r="BZ17" s="387">
        <f ca="1">OFFSET(TblImps[[#This Row],[Servertime]],-1,0)+1/24</f>
        <v>44446.541666666635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44446.583333333299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44446.583333333299</v>
      </c>
      <c r="BZ18" s="387">
        <f ca="1">OFFSET(TblImps[[#This Row],[Servertime]],-1,0)+1/24</f>
        <v>44446.583333333299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44446.624999999964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44446.624999999964</v>
      </c>
      <c r="BZ19" s="387">
        <f ca="1">OFFSET(TblImps[[#This Row],[Servertime]],-1,0)+1/24</f>
        <v>44446.624999999964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44446.666666666628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44446.666666666628</v>
      </c>
      <c r="BZ20" s="387">
        <f ca="1">OFFSET(TblImps[[#This Row],[Servertime]],-1,0)+1/24</f>
        <v>44446.666666666628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44446.708333333292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44446.708333333292</v>
      </c>
      <c r="BZ21" s="387">
        <f ca="1">OFFSET(TblImps[[#This Row],[Servertime]],-1,0)+1/24</f>
        <v>44446.708333333292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44446.749999999956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44446.749999999956</v>
      </c>
      <c r="BZ22" s="387">
        <f ca="1">OFFSET(TblImps[[#This Row],[Servertime]],-1,0)+1/24</f>
        <v>44446.749999999956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44446.791666666621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44446.791666666621</v>
      </c>
      <c r="BZ23" s="387">
        <f ca="1">OFFSET(TblImps[[#This Row],[Servertime]],-1,0)+1/24</f>
        <v>44446.791666666621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44446.833333333285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44446.833333333285</v>
      </c>
      <c r="BZ24" s="387">
        <f ca="1">OFFSET(TblImps[[#This Row],[Servertime]],-1,0)+1/24</f>
        <v>44446.833333333285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44446.874999999949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44446.874999999949</v>
      </c>
      <c r="BZ25" s="387">
        <f ca="1">OFFSET(TblImps[[#This Row],[Servertime]],-1,0)+1/24</f>
        <v>44446.874999999949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44446.916666666613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44446.916666666613</v>
      </c>
      <c r="BZ26" s="387">
        <f ca="1">OFFSET(TblImps[[#This Row],[Servertime]],-1,0)+1/24</f>
        <v>44446.916666666613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44446.958333333278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44446.958333333278</v>
      </c>
      <c r="BZ27" s="387">
        <f ca="1">OFFSET(TblImps[[#This Row],[Servertime]],-1,0)+1/24</f>
        <v>44446.958333333278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44446.999999999942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44446.999999999942</v>
      </c>
      <c r="BZ28" s="387">
        <f ca="1">OFFSET(TblImps[[#This Row],[Servertime]],-1,0)+1/24</f>
        <v>44446.999999999942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44447.041666666606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44447.041666666606</v>
      </c>
      <c r="BZ29" s="387">
        <f ca="1">OFFSET(TblImps[[#This Row],[Servertime]],-1,0)+1/24</f>
        <v>44447.041666666606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44447.08333333327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44447.08333333327</v>
      </c>
      <c r="BZ30" s="387">
        <f ca="1">OFFSET(TblImps[[#This Row],[Servertime]],-1,0)+1/24</f>
        <v>44447.08333333327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44447.124999999935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44447.124999999935</v>
      </c>
      <c r="BZ31" s="387">
        <f ca="1">OFFSET(TblImps[[#This Row],[Servertime]],-1,0)+1/24</f>
        <v>44447.124999999935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44447.166666666599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44447.166666666599</v>
      </c>
      <c r="BZ32" s="387">
        <f ca="1">OFFSET(TblImps[[#This Row],[Servertime]],-1,0)+1/24</f>
        <v>44447.166666666599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44447.208333333263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44447.208333333263</v>
      </c>
      <c r="BZ33" s="387">
        <f ca="1">OFFSET(TblImps[[#This Row],[Servertime]],-1,0)+1/24</f>
        <v>44447.208333333263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44447.249999999927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44447.249999999927</v>
      </c>
      <c r="BZ34" s="387">
        <f ca="1">OFFSET(TblImps[[#This Row],[Servertime]],-1,0)+1/24</f>
        <v>44447.249999999927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44447.291666666591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44447.291666666591</v>
      </c>
      <c r="BZ35" s="387">
        <f ca="1">OFFSET(TblImps[[#This Row],[Servertime]],-1,0)+1/24</f>
        <v>44447.291666666591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44447.333333333256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44447.333333333256</v>
      </c>
      <c r="BZ36" s="387">
        <f ca="1">OFFSET(TblImps[[#This Row],[Servertime]],-1,0)+1/24</f>
        <v>44447.333333333256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44447.37499999992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44447.37499999992</v>
      </c>
      <c r="BZ37" s="387">
        <f ca="1">OFFSET(TblImps[[#This Row],[Servertime]],-1,0)+1/24</f>
        <v>44447.37499999992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44447.416666666584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44447.416666666584</v>
      </c>
      <c r="BZ38" s="387">
        <f ca="1">OFFSET(TblImps[[#This Row],[Servertime]],-1,0)+1/24</f>
        <v>44447.416666666584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44447.458333333248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44447.458333333248</v>
      </c>
      <c r="BZ39" s="387">
        <f ca="1">OFFSET(TblImps[[#This Row],[Servertime]],-1,0)+1/24</f>
        <v>44447.458333333248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44447.499999999913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44447.499999999913</v>
      </c>
      <c r="BZ40" s="387">
        <f ca="1">OFFSET(TblImps[[#This Row],[Servertime]],-1,0)+1/24</f>
        <v>44447.499999999913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44447.541666666577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44447.541666666577</v>
      </c>
      <c r="BZ41" s="387">
        <f ca="1">OFFSET(TblImps[[#This Row],[Servertime]],-1,0)+1/24</f>
        <v>44447.541666666577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44447.583333333241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44447.583333333241</v>
      </c>
      <c r="BZ42" s="387">
        <f ca="1">OFFSET(TblImps[[#This Row],[Servertime]],-1,0)+1/24</f>
        <v>44447.583333333241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44447.624999999905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44447.624999999905</v>
      </c>
      <c r="BZ43" s="387">
        <f ca="1">OFFSET(TblImps[[#This Row],[Servertime]],-1,0)+1/24</f>
        <v>44447.624999999905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44447.66666666657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44447.66666666657</v>
      </c>
      <c r="BZ44" s="387">
        <f ca="1">OFFSET(TblImps[[#This Row],[Servertime]],-1,0)+1/24</f>
        <v>44447.66666666657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44447.708333333234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44447.708333333234</v>
      </c>
      <c r="BZ45" s="387">
        <f ca="1">OFFSET(TblImps[[#This Row],[Servertime]],-1,0)+1/24</f>
        <v>44447.708333333234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44447.749999999898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44447.749999999898</v>
      </c>
      <c r="BZ46" s="387">
        <f ca="1">OFFSET(TblImps[[#This Row],[Servertime]],-1,0)+1/24</f>
        <v>44447.749999999898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44447.791666666562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44447.791666666562</v>
      </c>
      <c r="BZ47" s="387">
        <f ca="1">OFFSET(TblImps[[#This Row],[Servertime]],-1,0)+1/24</f>
        <v>44447.791666666562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44447.833333333227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44447.833333333227</v>
      </c>
      <c r="BZ48" s="387">
        <f ca="1">OFFSET(TblImps[[#This Row],[Servertime]],-1,0)+1/24</f>
        <v>44447.833333333227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44447.874999999891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44447.874999999891</v>
      </c>
      <c r="BZ49" s="387">
        <f ca="1">OFFSET(TblImps[[#This Row],[Servertime]],-1,0)+1/24</f>
        <v>44447.874999999891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44447.916666666555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44447.916666666555</v>
      </c>
      <c r="BZ50" s="387">
        <f ca="1">OFFSET(TblImps[[#This Row],[Servertime]],-1,0)+1/24</f>
        <v>44447.916666666555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44447.958333333219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44447.958333333219</v>
      </c>
      <c r="BZ51" s="387">
        <f ca="1">OFFSET(TblImps[[#This Row],[Servertime]],-1,0)+1/24</f>
        <v>44447.958333333219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44447.999999999884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44447.999999999884</v>
      </c>
      <c r="BZ52" s="387">
        <f ca="1">OFFSET(TblImps[[#This Row],[Servertime]],-1,0)+1/24</f>
        <v>44447.999999999884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44448.041666666548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44448.041666666548</v>
      </c>
      <c r="BZ53" s="387">
        <f ca="1">OFFSET(TblImps[[#This Row],[Servertime]],-1,0)+1/24</f>
        <v>44448.041666666548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44448.083333333212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44448.083333333212</v>
      </c>
      <c r="BZ54" s="387">
        <f ca="1">OFFSET(TblImps[[#This Row],[Servertime]],-1,0)+1/24</f>
        <v>44448.083333333212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44448.124999999876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44448.124999999876</v>
      </c>
      <c r="BZ55" s="387">
        <f ca="1">OFFSET(TblImps[[#This Row],[Servertime]],-1,0)+1/24</f>
        <v>44448.124999999876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44448.166666666541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44448.166666666541</v>
      </c>
      <c r="BZ56" s="387">
        <f ca="1">OFFSET(TblImps[[#This Row],[Servertime]],-1,0)+1/24</f>
        <v>44448.166666666541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44448.208333333205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44448.208333333205</v>
      </c>
      <c r="BZ57" s="387">
        <f ca="1">OFFSET(TblImps[[#This Row],[Servertime]],-1,0)+1/24</f>
        <v>44448.208333333205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44448.249999999869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44448.249999999869</v>
      </c>
      <c r="BZ58" s="387">
        <f ca="1">OFFSET(TblImps[[#This Row],[Servertime]],-1,0)+1/24</f>
        <v>44448.249999999869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44448.291666666533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44448.291666666533</v>
      </c>
      <c r="BZ59" s="387">
        <f ca="1">OFFSET(TblImps[[#This Row],[Servertime]],-1,0)+1/24</f>
        <v>44448.291666666533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44448.333333333198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44448.333333333198</v>
      </c>
      <c r="BZ60" s="387">
        <f ca="1">OFFSET(TblImps[[#This Row],[Servertime]],-1,0)+1/24</f>
        <v>44448.333333333198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44448.374999999862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44448.374999999862</v>
      </c>
      <c r="BZ61" s="387">
        <f ca="1">OFFSET(TblImps[[#This Row],[Servertime]],-1,0)+1/24</f>
        <v>44448.374999999862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44448.416666666526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44448.416666666526</v>
      </c>
      <c r="BZ62" s="387">
        <f ca="1">OFFSET(TblImps[[#This Row],[Servertime]],-1,0)+1/24</f>
        <v>44448.416666666526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44448.45833333319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44448.45833333319</v>
      </c>
      <c r="BZ63" s="387">
        <f ca="1">OFFSET(TblImps[[#This Row],[Servertime]],-1,0)+1/24</f>
        <v>44448.45833333319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44448.499999999854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44448.499999999854</v>
      </c>
      <c r="BZ64" s="387">
        <f ca="1">OFFSET(TblImps[[#This Row],[Servertime]],-1,0)+1/24</f>
        <v>44448.499999999854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44448.541666666519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44448.541666666519</v>
      </c>
      <c r="BZ65" s="387">
        <f ca="1">OFFSET(TblImps[[#This Row],[Servertime]],-1,0)+1/24</f>
        <v>44448.541666666519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44448.583333333183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44448.583333333183</v>
      </c>
      <c r="BZ66" s="387">
        <f ca="1">OFFSET(TblImps[[#This Row],[Servertime]],-1,0)+1/24</f>
        <v>44448.583333333183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44448.624999999847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44448.624999999847</v>
      </c>
      <c r="BZ67" s="387">
        <f ca="1">OFFSET(TblImps[[#This Row],[Servertime]],-1,0)+1/24</f>
        <v>44448.624999999847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44448.666666666511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44448.666666666511</v>
      </c>
      <c r="BZ68" s="387">
        <f ca="1">OFFSET(TblImps[[#This Row],[Servertime]],-1,0)+1/24</f>
        <v>44448.666666666511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44448.708333333176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44448.708333333176</v>
      </c>
      <c r="BZ69" s="387">
        <f ca="1">OFFSET(TblImps[[#This Row],[Servertime]],-1,0)+1/24</f>
        <v>44448.708333333176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44448.74999999984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44448.74999999984</v>
      </c>
      <c r="BZ70" s="387">
        <f ca="1">OFFSET(TblImps[[#This Row],[Servertime]],-1,0)+1/24</f>
        <v>44448.74999999984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44448.791666666504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44448.791666666504</v>
      </c>
      <c r="BZ71" s="387">
        <f ca="1">OFFSET(TblImps[[#This Row],[Servertime]],-1,0)+1/24</f>
        <v>44448.791666666504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44448.833333333168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44448.833333333168</v>
      </c>
      <c r="BZ72" s="387">
        <f ca="1">OFFSET(TblImps[[#This Row],[Servertime]],-1,0)+1/24</f>
        <v>44448.833333333168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44448.874999999833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44448.874999999833</v>
      </c>
      <c r="BZ73" s="387">
        <f ca="1">OFFSET(TblImps[[#This Row],[Servertime]],-1,0)+1/24</f>
        <v>44448.874999999833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44448.916666666497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44448.916666666497</v>
      </c>
      <c r="BZ74" s="387">
        <f ca="1">OFFSET(TblImps[[#This Row],[Servertime]],-1,0)+1/24</f>
        <v>44448.916666666497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44448.958333333161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44448.958333333161</v>
      </c>
      <c r="BZ75" s="387">
        <f ca="1">OFFSET(TblImps[[#This Row],[Servertime]],-1,0)+1/24</f>
        <v>44448.958333333161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44448.999999999825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44448.999999999825</v>
      </c>
      <c r="BZ76" s="399">
        <f ca="1">OFFSET(TblImps[[#This Row],[Servertime]],-1,0)+1/24</f>
        <v>44448.999999999825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44449.04166666649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44449.04166666649</v>
      </c>
      <c r="BZ77" s="387">
        <f ca="1">OFFSET(TblImps[[#This Row],[Servertime]],-1,0)+1/24</f>
        <v>44449.04166666649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44449.083333333154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44449.083333333154</v>
      </c>
      <c r="BZ78" s="387">
        <f ca="1">OFFSET(TblImps[[#This Row],[Servertime]],-1,0)+1/24</f>
        <v>44449.083333333154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44449.124999999818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44449.124999999818</v>
      </c>
      <c r="BZ79" s="387">
        <f ca="1">OFFSET(TblImps[[#This Row],[Servertime]],-1,0)+1/24</f>
        <v>44449.124999999818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44449.166666666482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44449.166666666482</v>
      </c>
      <c r="BZ80" s="387">
        <f ca="1">OFFSET(TblImps[[#This Row],[Servertime]],-1,0)+1/24</f>
        <v>44449.166666666482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44449.208333333147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44449.208333333147</v>
      </c>
      <c r="BZ81" s="387">
        <f ca="1">OFFSET(TblImps[[#This Row],[Servertime]],-1,0)+1/24</f>
        <v>44449.208333333147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44449.249999999811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44449.249999999811</v>
      </c>
      <c r="BZ82" s="387">
        <f ca="1">OFFSET(TblImps[[#This Row],[Servertime]],-1,0)+1/24</f>
        <v>44449.249999999811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44449.291666666475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44449.291666666475</v>
      </c>
      <c r="BZ83" s="387">
        <f ca="1">OFFSET(TblImps[[#This Row],[Servertime]],-1,0)+1/24</f>
        <v>44449.291666666475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44449.333333333139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44449.333333333139</v>
      </c>
      <c r="BZ84" s="387">
        <f ca="1">OFFSET(TblImps[[#This Row],[Servertime]],-1,0)+1/24</f>
        <v>44449.333333333139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44449.374999999804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44449.374999999804</v>
      </c>
      <c r="BZ85" s="387">
        <f ca="1">OFFSET(TblImps[[#This Row],[Servertime]],-1,0)+1/24</f>
        <v>44449.374999999804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44449.416666666468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44449.416666666468</v>
      </c>
      <c r="BZ86" s="387">
        <f ca="1">OFFSET(TblImps[[#This Row],[Servertime]],-1,0)+1/24</f>
        <v>44449.416666666468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44449.458333333132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44449.458333333132</v>
      </c>
      <c r="BZ87" s="387">
        <f ca="1">OFFSET(TblImps[[#This Row],[Servertime]],-1,0)+1/24</f>
        <v>44449.458333333132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44449.499999999796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44449.499999999796</v>
      </c>
      <c r="BZ88" s="387">
        <f ca="1">OFFSET(TblImps[[#This Row],[Servertime]],-1,0)+1/24</f>
        <v>44449.499999999796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44449.541666666461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44449.541666666461</v>
      </c>
      <c r="BZ89" s="387">
        <f ca="1">OFFSET(TblImps[[#This Row],[Servertime]],-1,0)+1/24</f>
        <v>44449.541666666461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44449.583333333125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44449.583333333125</v>
      </c>
      <c r="BZ90" s="387">
        <f ca="1">OFFSET(TblImps[[#This Row],[Servertime]],-1,0)+1/24</f>
        <v>44449.583333333125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44449.624999999789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44449.624999999789</v>
      </c>
      <c r="BZ91" s="387">
        <f ca="1">OFFSET(TblImps[[#This Row],[Servertime]],-1,0)+1/24</f>
        <v>44449.624999999789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44449.666666666453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44449.666666666453</v>
      </c>
      <c r="BZ92" s="387">
        <f ca="1">OFFSET(TblImps[[#This Row],[Servertime]],-1,0)+1/24</f>
        <v>44449.666666666453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44449.708333333117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44449.708333333117</v>
      </c>
      <c r="BZ93" s="387">
        <f ca="1">OFFSET(TblImps[[#This Row],[Servertime]],-1,0)+1/24</f>
        <v>44449.708333333117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44449.749999999782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44449.749999999782</v>
      </c>
      <c r="BZ94" s="387">
        <f ca="1">OFFSET(TblImps[[#This Row],[Servertime]],-1,0)+1/24</f>
        <v>44449.749999999782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44449.791666666446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44449.791666666446</v>
      </c>
      <c r="BZ95" s="387">
        <f ca="1">OFFSET(TblImps[[#This Row],[Servertime]],-1,0)+1/24</f>
        <v>44449.791666666446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44449.83333333311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44449.83333333311</v>
      </c>
      <c r="BZ96" s="387">
        <f ca="1">OFFSET(TblImps[[#This Row],[Servertime]],-1,0)+1/24</f>
        <v>44449.83333333311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44449.874999999774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44449.874999999774</v>
      </c>
      <c r="BZ97" s="387">
        <f ca="1">OFFSET(TblImps[[#This Row],[Servertime]],-1,0)+1/24</f>
        <v>44449.874999999774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44449.916666666439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44449.916666666439</v>
      </c>
      <c r="BZ98" s="387">
        <f ca="1">OFFSET(TblImps[[#This Row],[Servertime]],-1,0)+1/24</f>
        <v>44449.916666666439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44449.958333333103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44449.958333333103</v>
      </c>
      <c r="BZ99" s="387">
        <f ca="1">OFFSET(TblImps[[#This Row],[Servertime]],-1,0)+1/24</f>
        <v>44449.958333333103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44449.999999999767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44449.999999999767</v>
      </c>
      <c r="BZ100" s="387">
        <f ca="1">OFFSET(TblImps[[#This Row],[Servertime]],-1,0)+1/24</f>
        <v>44449.999999999767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44450.041666666431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44450.041666666431</v>
      </c>
      <c r="BZ101" s="387">
        <f ca="1">OFFSET(TblImps[[#This Row],[Servertime]],-1,0)+1/24</f>
        <v>44450.041666666431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44450.083333333096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44450.083333333096</v>
      </c>
      <c r="BZ102" s="387">
        <f ca="1">OFFSET(TblImps[[#This Row],[Servertime]],-1,0)+1/24</f>
        <v>44450.083333333096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44450.12499999976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44450.12499999976</v>
      </c>
      <c r="BZ103" s="387">
        <f ca="1">OFFSET(TblImps[[#This Row],[Servertime]],-1,0)+1/24</f>
        <v>44450.12499999976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44450.166666666424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44450.166666666424</v>
      </c>
      <c r="BZ104" s="387">
        <f ca="1">OFFSET(TblImps[[#This Row],[Servertime]],-1,0)+1/24</f>
        <v>44450.166666666424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44450.208333333088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44450.208333333088</v>
      </c>
      <c r="BZ105" s="387">
        <f ca="1">OFFSET(TblImps[[#This Row],[Servertime]],-1,0)+1/24</f>
        <v>44450.208333333088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44450.249999999753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44450.249999999753</v>
      </c>
      <c r="BZ106" s="387">
        <f ca="1">OFFSET(TblImps[[#This Row],[Servertime]],-1,0)+1/24</f>
        <v>44450.249999999753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44450.291666666417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44450.291666666417</v>
      </c>
      <c r="BZ107" s="387">
        <f ca="1">OFFSET(TblImps[[#This Row],[Servertime]],-1,0)+1/24</f>
        <v>44450.291666666417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44450.333333333081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44450.333333333081</v>
      </c>
      <c r="BZ108" s="387">
        <f ca="1">OFFSET(TblImps[[#This Row],[Servertime]],-1,0)+1/24</f>
        <v>44450.333333333081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44450.374999999745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44450.374999999745</v>
      </c>
      <c r="BZ109" s="387">
        <f ca="1">OFFSET(TblImps[[#This Row],[Servertime]],-1,0)+1/24</f>
        <v>44450.374999999745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44450.41666666641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44450.41666666641</v>
      </c>
      <c r="BZ110" s="387">
        <f ca="1">OFFSET(TblImps[[#This Row],[Servertime]],-1,0)+1/24</f>
        <v>44450.41666666641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44450.458333333074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44450.458333333074</v>
      </c>
      <c r="BZ111" s="387">
        <f ca="1">OFFSET(TblImps[[#This Row],[Servertime]],-1,0)+1/24</f>
        <v>44450.458333333074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44450.499999999738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44450.499999999738</v>
      </c>
      <c r="BZ112" s="387">
        <f ca="1">OFFSET(TblImps[[#This Row],[Servertime]],-1,0)+1/24</f>
        <v>44450.499999999738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44450.541666666402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44450.541666666402</v>
      </c>
      <c r="BZ113" s="387">
        <f ca="1">OFFSET(TblImps[[#This Row],[Servertime]],-1,0)+1/24</f>
        <v>44450.541666666402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44450.583333333067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44450.583333333067</v>
      </c>
      <c r="BZ114" s="387">
        <f ca="1">OFFSET(TblImps[[#This Row],[Servertime]],-1,0)+1/24</f>
        <v>44450.583333333067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44450.624999999731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44450.624999999731</v>
      </c>
      <c r="BZ115" s="387">
        <f ca="1">OFFSET(TblImps[[#This Row],[Servertime]],-1,0)+1/24</f>
        <v>44450.624999999731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44450.666666666395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44450.666666666395</v>
      </c>
      <c r="BZ116" s="387">
        <f ca="1">OFFSET(TblImps[[#This Row],[Servertime]],-1,0)+1/24</f>
        <v>44450.666666666395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44450.708333333059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44450.708333333059</v>
      </c>
      <c r="BZ117" s="387">
        <f ca="1">OFFSET(TblImps[[#This Row],[Servertime]],-1,0)+1/24</f>
        <v>44450.708333333059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44450.749999999724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44450.749999999724</v>
      </c>
      <c r="BZ118" s="387">
        <f ca="1">OFFSET(TblImps[[#This Row],[Servertime]],-1,0)+1/24</f>
        <v>44450.749999999724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44450.791666666388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44450.791666666388</v>
      </c>
      <c r="BZ119" s="387">
        <f ca="1">OFFSET(TblImps[[#This Row],[Servertime]],-1,0)+1/24</f>
        <v>44450.791666666388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44450.833333333052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44450.833333333052</v>
      </c>
      <c r="BZ120" s="387">
        <f ca="1">OFFSET(TblImps[[#This Row],[Servertime]],-1,0)+1/24</f>
        <v>44450.833333333052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44450.874999999716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44450.874999999716</v>
      </c>
      <c r="BZ121" s="387">
        <f ca="1">OFFSET(TblImps[[#This Row],[Servertime]],-1,0)+1/24</f>
        <v>44450.874999999716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44450.91666666638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44450.91666666638</v>
      </c>
      <c r="BZ122" s="387">
        <f ca="1">OFFSET(TblImps[[#This Row],[Servertime]],-1,0)+1/24</f>
        <v>44450.91666666638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44450.958333333045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44450.958333333045</v>
      </c>
      <c r="BZ123" s="387">
        <f ca="1">OFFSET(TblImps[[#This Row],[Servertime]],-1,0)+1/24</f>
        <v>44450.958333333045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44450.999999999709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44450.999999999709</v>
      </c>
      <c r="BZ124" s="387">
        <f ca="1">OFFSET(TblImps[[#This Row],[Servertime]],-1,0)+1/24</f>
        <v>44450.999999999709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44451.041666666373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44451.041666666373</v>
      </c>
      <c r="BZ125" s="387">
        <f ca="1">OFFSET(TblImps[[#This Row],[Servertime]],-1,0)+1/24</f>
        <v>44451.041666666373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44451.083333333037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44451.083333333037</v>
      </c>
      <c r="BZ126" s="387">
        <f ca="1">OFFSET(TblImps[[#This Row],[Servertime]],-1,0)+1/24</f>
        <v>44451.083333333037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44451.124999999702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44451.124999999702</v>
      </c>
      <c r="BZ127" s="387">
        <f ca="1">OFFSET(TblImps[[#This Row],[Servertime]],-1,0)+1/24</f>
        <v>44451.124999999702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44451.166666666366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44451.166666666366</v>
      </c>
      <c r="BZ128" s="387">
        <f ca="1">OFFSET(TblImps[[#This Row],[Servertime]],-1,0)+1/24</f>
        <v>44451.166666666366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44451.20833333303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44451.20833333303</v>
      </c>
      <c r="BZ129" s="387">
        <f ca="1">OFFSET(TblImps[[#This Row],[Servertime]],-1,0)+1/24</f>
        <v>44451.20833333303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44451.249999999694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44451.249999999694</v>
      </c>
      <c r="BZ130" s="387">
        <f ca="1">OFFSET(TblImps[[#This Row],[Servertime]],-1,0)+1/24</f>
        <v>44451.249999999694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44451.291666666359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44451.291666666359</v>
      </c>
      <c r="BZ131" s="387">
        <f ca="1">OFFSET(TblImps[[#This Row],[Servertime]],-1,0)+1/24</f>
        <v>44451.291666666359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44451.333333333023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44451.333333333023</v>
      </c>
      <c r="BZ132" s="387">
        <f ca="1">OFFSET(TblImps[[#This Row],[Servertime]],-1,0)+1/24</f>
        <v>44451.333333333023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44451.374999999687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44451.374999999687</v>
      </c>
      <c r="BZ133" s="387">
        <f ca="1">OFFSET(TblImps[[#This Row],[Servertime]],-1,0)+1/24</f>
        <v>44451.374999999687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44451.416666666351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44451.416666666351</v>
      </c>
      <c r="BZ134" s="387">
        <f ca="1">OFFSET(TblImps[[#This Row],[Servertime]],-1,0)+1/24</f>
        <v>44451.416666666351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44451.458333333016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44451.458333333016</v>
      </c>
      <c r="BZ135" s="387">
        <f ca="1">OFFSET(TblImps[[#This Row],[Servertime]],-1,0)+1/24</f>
        <v>44451.458333333016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44451.49999999968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44451.49999999968</v>
      </c>
      <c r="BZ136" s="387">
        <f ca="1">OFFSET(TblImps[[#This Row],[Servertime]],-1,0)+1/24</f>
        <v>44451.49999999968</v>
      </c>
      <c r="CA136" s="141"/>
      <c r="CB136" s="385"/>
      <c r="CC136" s="385"/>
    </row>
    <row r="1269" spans="2:23" x14ac:dyDescent="0.2">
      <c r="B1269" s="585" t="s">
        <v>322</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52" priority="8" stopIfTrue="1">
      <formula>ROW()-2=#REF!</formula>
    </cfRule>
  </conditionalFormatting>
  <conditionalFormatting sqref="A1269:CC1269">
    <cfRule type="expression" dxfId="151" priority="9" stopIfTrue="1">
      <formula>$B$1270&gt;84</formula>
    </cfRule>
  </conditionalFormatting>
  <conditionalFormatting sqref="A1269:XFD1270">
    <cfRule type="expression" dxfId="150" priority="10" stopIfTrue="1">
      <formula>$B$1270&gt;144</formula>
    </cfRule>
  </conditionalFormatting>
  <conditionalFormatting sqref="BV76">
    <cfRule type="expression" dxfId="149" priority="20" stopIfTrue="1">
      <formula>ISERROR(BV76)</formula>
    </cfRule>
  </conditionalFormatting>
  <conditionalFormatting sqref="A4:BZ136">
    <cfRule type="expression" dxfId="148" priority="1" stopIfTrue="1">
      <formula>ROW()-3=$B$1270</formula>
    </cfRule>
    <cfRule type="expression" dxfId="147" priority="2" stopIfTrue="1">
      <formula>OR(ROW()-3=$B$1270,A4&lt;0)</formula>
    </cfRule>
    <cfRule type="expression" dxfId="146" priority="7">
      <formula>$K4=73</formula>
    </cfRule>
    <cfRule type="expression" dxfId="145" priority="12">
      <formula>ROUND(($K4-1)/12,0)=INT($K4-1)/12</formula>
    </cfRule>
  </conditionalFormatting>
  <conditionalFormatting sqref="BV4:BV136">
    <cfRule type="expression" dxfId="144" priority="15" stopIfTrue="1">
      <formula>AND(ROW()-3=$B$1270,ISERROR(BV4))</formula>
    </cfRule>
    <cfRule type="expression" dxfId="143" priority="17" stopIfTrue="1">
      <formula>ISERROR(BV4)</formula>
    </cfRule>
  </conditionalFormatting>
  <conditionalFormatting sqref="A1:XFD3">
    <cfRule type="expression" dxfId="14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1032</v>
      </c>
      <c r="D2" s="44" t="s">
        <v>963</v>
      </c>
      <c r="E2" s="44" t="s">
        <v>1034</v>
      </c>
    </row>
    <row r="3" spans="2:5" ht="15.75" x14ac:dyDescent="0.25">
      <c r="B3" s="43" t="s">
        <v>1011</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1012</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1014</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1013</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1015</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1016</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1017</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1018</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1019</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1020</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1021</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1022</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1023</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1024</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1025</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1026</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1027</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1028</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1029</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1030</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1031</v>
      </c>
      <c r="C23" s="45" t="s">
        <v>1033</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1010</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zoomScale="70" zoomScaleNormal="70" workbookViewId="0">
      <selection activeCell="F118" sqref="F118"/>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548</v>
      </c>
      <c r="B11" s="97">
        <v>20</v>
      </c>
      <c r="C11" s="97" t="s">
        <v>8</v>
      </c>
    </row>
    <row r="12" spans="1:6" x14ac:dyDescent="0.2">
      <c r="A12" s="401" t="s">
        <v>67</v>
      </c>
      <c r="B12" s="402">
        <v>1.6</v>
      </c>
      <c r="C12" s="97" t="s">
        <v>521</v>
      </c>
      <c r="D12" s="403">
        <v>0.32</v>
      </c>
      <c r="E12" s="97" t="s">
        <v>444</v>
      </c>
    </row>
    <row r="13" spans="1:6" x14ac:dyDescent="0.2">
      <c r="A13" s="401" t="s">
        <v>65</v>
      </c>
      <c r="B13" s="402">
        <v>1.6</v>
      </c>
      <c r="C13" s="97" t="s">
        <v>522</v>
      </c>
      <c r="D13" s="403">
        <v>0.32</v>
      </c>
      <c r="E13" s="97" t="s">
        <v>444</v>
      </c>
    </row>
    <row r="14" spans="1:6" x14ac:dyDescent="0.2">
      <c r="A14" s="401" t="s">
        <v>489</v>
      </c>
      <c r="B14" s="404">
        <v>0</v>
      </c>
      <c r="C14" s="97" t="s">
        <v>492</v>
      </c>
      <c r="D14" s="405"/>
      <c r="F14" s="403"/>
    </row>
    <row r="15" spans="1:6" x14ac:dyDescent="0.2">
      <c r="B15" s="404">
        <v>3.5</v>
      </c>
      <c r="C15" s="97" t="s">
        <v>493</v>
      </c>
      <c r="D15" s="406">
        <v>0.35</v>
      </c>
      <c r="E15" s="97" t="s">
        <v>444</v>
      </c>
      <c r="F15" s="403"/>
    </row>
    <row r="16" spans="1:6" x14ac:dyDescent="0.2">
      <c r="A16" s="401" t="s">
        <v>486</v>
      </c>
      <c r="B16" s="404">
        <v>2.5</v>
      </c>
      <c r="C16" s="97" t="s">
        <v>495</v>
      </c>
      <c r="D16" s="406">
        <v>0.25</v>
      </c>
      <c r="E16" s="97" t="s">
        <v>444</v>
      </c>
      <c r="F16" s="403"/>
    </row>
    <row r="17" spans="1:19" x14ac:dyDescent="0.2">
      <c r="B17" s="404">
        <v>3.5</v>
      </c>
      <c r="C17" s="97" t="s">
        <v>494</v>
      </c>
      <c r="D17" s="406">
        <v>0.35</v>
      </c>
      <c r="E17" s="97" t="s">
        <v>444</v>
      </c>
      <c r="F17" s="403"/>
    </row>
    <row r="18" spans="1:19" x14ac:dyDescent="0.2">
      <c r="A18" s="401" t="s">
        <v>190</v>
      </c>
      <c r="B18" s="404">
        <v>2</v>
      </c>
      <c r="C18" s="97" t="s">
        <v>445</v>
      </c>
      <c r="D18" s="403">
        <v>0.36</v>
      </c>
      <c r="E18" s="97" t="s">
        <v>444</v>
      </c>
    </row>
    <row r="19" spans="1:19" x14ac:dyDescent="0.2">
      <c r="A19" s="401" t="s">
        <v>460</v>
      </c>
      <c r="B19" s="404">
        <v>2.75</v>
      </c>
      <c r="C19" s="97" t="s">
        <v>496</v>
      </c>
    </row>
    <row r="20" spans="1:19" x14ac:dyDescent="0.2">
      <c r="A20" s="401" t="s">
        <v>461</v>
      </c>
      <c r="B20" s="407">
        <v>4</v>
      </c>
      <c r="C20" s="97" t="s">
        <v>462</v>
      </c>
      <c r="D20" s="403">
        <v>0.6</v>
      </c>
      <c r="E20" s="97" t="s">
        <v>444</v>
      </c>
    </row>
    <row r="21" spans="1:19" x14ac:dyDescent="0.2">
      <c r="B21" s="407">
        <v>4</v>
      </c>
      <c r="C21" s="97" t="s">
        <v>463</v>
      </c>
      <c r="D21" s="403">
        <v>0.6</v>
      </c>
      <c r="E21" s="97" t="s">
        <v>444</v>
      </c>
    </row>
    <row r="22" spans="1:19" x14ac:dyDescent="0.2">
      <c r="A22" s="401" t="s">
        <v>1104</v>
      </c>
      <c r="B22" s="407">
        <v>25</v>
      </c>
      <c r="C22" s="97" t="s">
        <v>1105</v>
      </c>
      <c r="D22" s="403">
        <v>0.3</v>
      </c>
      <c r="E22" s="97" t="s">
        <v>444</v>
      </c>
    </row>
    <row r="23" spans="1:19" x14ac:dyDescent="0.2">
      <c r="A23" s="400" t="s">
        <v>80</v>
      </c>
    </row>
    <row r="24" spans="1:19" s="49" customFormat="1" x14ac:dyDescent="0.2">
      <c r="A24" s="408" t="s">
        <v>72</v>
      </c>
      <c r="B24" s="408" t="s">
        <v>71</v>
      </c>
      <c r="C24" s="408" t="s">
        <v>70</v>
      </c>
      <c r="D24" s="408" t="s">
        <v>69</v>
      </c>
      <c r="E24" s="408" t="s">
        <v>68</v>
      </c>
      <c r="F24" s="409" t="s">
        <v>63</v>
      </c>
      <c r="G24" s="409" t="s">
        <v>354</v>
      </c>
      <c r="H24" s="410" t="s">
        <v>64</v>
      </c>
      <c r="I24" s="410" t="s">
        <v>65</v>
      </c>
      <c r="J24" s="411" t="s">
        <v>66</v>
      </c>
      <c r="K24" s="411" t="s">
        <v>67</v>
      </c>
      <c r="L24" s="411" t="s">
        <v>356</v>
      </c>
      <c r="M24" s="412" t="s">
        <v>359</v>
      </c>
      <c r="N24" s="413" t="s">
        <v>74</v>
      </c>
      <c r="O24" s="413" t="s">
        <v>357</v>
      </c>
      <c r="P24" s="413" t="s">
        <v>519</v>
      </c>
      <c r="Q24" s="414" t="s">
        <v>75</v>
      </c>
      <c r="R24" s="414" t="s">
        <v>377</v>
      </c>
      <c r="S24" s="415" t="s">
        <v>76</v>
      </c>
    </row>
    <row r="25" spans="1:19" x14ac:dyDescent="0.2">
      <c r="A25" s="401">
        <f>10 * IF(race="Nomad",0,1)</f>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183</v>
      </c>
      <c r="D28" s="419" t="s">
        <v>59</v>
      </c>
      <c r="E28" s="420" t="s">
        <v>60</v>
      </c>
      <c r="F28" s="421" t="s">
        <v>61</v>
      </c>
      <c r="G28" s="422" t="s">
        <v>62</v>
      </c>
    </row>
    <row r="29" spans="1:19" s="6" customFormat="1" x14ac:dyDescent="0.2">
      <c r="A29" s="401">
        <f>50-start_homes</f>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240</v>
      </c>
      <c r="E31" s="6"/>
      <c r="F31" s="6"/>
      <c r="G31" s="6"/>
      <c r="H31" s="6"/>
      <c r="I31" s="6"/>
      <c r="J31" s="6"/>
      <c r="K31" s="6"/>
      <c r="L31" s="6" t="s">
        <v>402</v>
      </c>
      <c r="M31" s="6"/>
      <c r="N31" s="6"/>
      <c r="O31" s="6"/>
      <c r="P31" s="6"/>
      <c r="Q31" s="6"/>
      <c r="R31" s="6"/>
      <c r="S31" s="6"/>
    </row>
    <row r="32" spans="1:19" x14ac:dyDescent="0.2">
      <c r="A32" s="401" t="s">
        <v>21</v>
      </c>
      <c r="B32" s="97">
        <f>HLOOKUP(1,E32:J36,2)</f>
        <v>1300</v>
      </c>
      <c r="D32" s="97" t="s">
        <v>443</v>
      </c>
      <c r="E32" s="97">
        <v>1</v>
      </c>
      <c r="F32" s="97">
        <v>2</v>
      </c>
      <c r="G32" s="97">
        <v>3</v>
      </c>
      <c r="H32" s="97">
        <v>4</v>
      </c>
      <c r="I32" s="97">
        <v>5</v>
      </c>
      <c r="J32" s="97">
        <v>6</v>
      </c>
      <c r="L32" s="97" t="s">
        <v>392</v>
      </c>
      <c r="M32" s="403">
        <v>0.1</v>
      </c>
      <c r="N32" s="97" t="s">
        <v>403</v>
      </c>
    </row>
    <row r="33" spans="1:16" x14ac:dyDescent="0.2">
      <c r="A33" s="401" t="s">
        <v>24</v>
      </c>
      <c r="B33" s="97">
        <v>100</v>
      </c>
      <c r="D33" s="97" t="s">
        <v>21</v>
      </c>
      <c r="E33" s="154">
        <v>1300</v>
      </c>
      <c r="F33" s="154">
        <v>1390</v>
      </c>
      <c r="G33" s="154">
        <v>1480</v>
      </c>
      <c r="H33" s="154">
        <v>1570</v>
      </c>
      <c r="I33" s="154">
        <v>1660</v>
      </c>
      <c r="J33" s="154">
        <v>1750</v>
      </c>
      <c r="K33" s="154"/>
      <c r="M33" s="403">
        <v>0.05</v>
      </c>
      <c r="N33" s="97" t="s">
        <v>404</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405</v>
      </c>
    </row>
    <row r="35" spans="1:16" x14ac:dyDescent="0.2">
      <c r="A35" s="401" t="str">
        <f>Overview!$A23</f>
        <v>Archer</v>
      </c>
      <c r="B35" s="97">
        <v>150</v>
      </c>
      <c r="D35" s="97" t="s">
        <v>5</v>
      </c>
      <c r="E35" s="154">
        <v>15000</v>
      </c>
      <c r="F35" s="154">
        <v>16000</v>
      </c>
      <c r="G35" s="154">
        <v>17000</v>
      </c>
      <c r="H35" s="154">
        <v>18000</v>
      </c>
      <c r="I35" s="154">
        <v>19000</v>
      </c>
      <c r="J35" s="154">
        <v>20000</v>
      </c>
      <c r="L35" s="97" t="s">
        <v>182</v>
      </c>
      <c r="M35" s="403">
        <v>-0.05</v>
      </c>
      <c r="N35" s="97" t="s">
        <v>406</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407</v>
      </c>
    </row>
    <row r="37" spans="1:16" x14ac:dyDescent="0.2">
      <c r="A37" s="401" t="str">
        <f>Overview!$A25</f>
        <v>Cavalry</v>
      </c>
      <c r="B37" s="97">
        <v>0</v>
      </c>
      <c r="M37" s="403">
        <v>-0.1</v>
      </c>
      <c r="N37" s="97" t="s">
        <v>406</v>
      </c>
      <c r="O37" s="97">
        <v>-2</v>
      </c>
      <c r="P37" s="97" t="s">
        <v>407</v>
      </c>
    </row>
    <row r="38" spans="1:16" x14ac:dyDescent="0.2">
      <c r="A38" s="401" t="s">
        <v>25</v>
      </c>
      <c r="B38" s="97">
        <v>25</v>
      </c>
      <c r="D38" s="97" t="s">
        <v>376</v>
      </c>
      <c r="E38" s="154">
        <v>1</v>
      </c>
      <c r="F38" s="97">
        <v>2</v>
      </c>
      <c r="G38" s="97">
        <v>3</v>
      </c>
      <c r="H38" s="97">
        <v>4</v>
      </c>
      <c r="I38" s="97">
        <v>5</v>
      </c>
      <c r="J38" s="97">
        <v>6</v>
      </c>
      <c r="L38" s="97" t="s">
        <v>285</v>
      </c>
      <c r="M38" s="403">
        <v>-0.1</v>
      </c>
      <c r="N38" s="97" t="s">
        <v>408</v>
      </c>
    </row>
    <row r="39" spans="1:16" x14ac:dyDescent="0.2">
      <c r="A39" s="401" t="s">
        <v>26</v>
      </c>
      <c r="B39" s="97">
        <v>25</v>
      </c>
      <c r="D39" s="97" t="s">
        <v>21</v>
      </c>
      <c r="E39" s="97">
        <v>1200</v>
      </c>
      <c r="F39" s="97">
        <v>1325</v>
      </c>
      <c r="G39" s="97">
        <v>1450</v>
      </c>
      <c r="H39" s="97">
        <v>1575</v>
      </c>
      <c r="I39" s="97">
        <v>1700</v>
      </c>
      <c r="J39" s="97">
        <v>1825</v>
      </c>
      <c r="M39" s="403">
        <v>-0.1</v>
      </c>
      <c r="N39" s="97" t="s">
        <v>409</v>
      </c>
    </row>
    <row r="40" spans="1:16" x14ac:dyDescent="0.2">
      <c r="A40" s="401" t="s">
        <v>27</v>
      </c>
      <c r="B40" s="97">
        <v>0</v>
      </c>
      <c r="D40" s="97" t="s">
        <v>2</v>
      </c>
      <c r="E40" s="97">
        <v>100000</v>
      </c>
      <c r="F40" s="97">
        <v>104750</v>
      </c>
      <c r="G40" s="97">
        <v>109500</v>
      </c>
      <c r="H40" s="97">
        <v>114250</v>
      </c>
      <c r="I40" s="97">
        <v>119000</v>
      </c>
      <c r="J40" s="97">
        <v>123750</v>
      </c>
      <c r="M40" s="403">
        <v>0.02</v>
      </c>
      <c r="N40" s="97" t="s">
        <v>410</v>
      </c>
    </row>
    <row r="41" spans="1:16" x14ac:dyDescent="0.2">
      <c r="D41" s="97" t="s">
        <v>5</v>
      </c>
      <c r="E41" s="97">
        <v>15000</v>
      </c>
      <c r="F41" s="97">
        <v>16000</v>
      </c>
      <c r="G41" s="97">
        <v>17000</v>
      </c>
      <c r="H41" s="97">
        <v>18000</v>
      </c>
      <c r="I41" s="97">
        <v>19000</v>
      </c>
      <c r="J41" s="97">
        <v>20000</v>
      </c>
      <c r="L41" s="97" t="s">
        <v>22</v>
      </c>
      <c r="M41" s="403">
        <v>-0.1</v>
      </c>
      <c r="N41" s="97" t="s">
        <v>411</v>
      </c>
    </row>
    <row r="42" spans="1:16" x14ac:dyDescent="0.2">
      <c r="A42" s="400" t="s">
        <v>78</v>
      </c>
      <c r="D42" s="97" t="s">
        <v>7</v>
      </c>
      <c r="E42" s="97">
        <v>15000</v>
      </c>
      <c r="F42" s="97">
        <v>15450</v>
      </c>
      <c r="G42" s="97">
        <v>15900</v>
      </c>
      <c r="H42" s="97">
        <v>16350</v>
      </c>
      <c r="I42" s="97">
        <v>16800</v>
      </c>
      <c r="J42" s="97">
        <v>17250</v>
      </c>
      <c r="M42" s="403">
        <v>-0.1</v>
      </c>
      <c r="N42" s="97" t="s">
        <v>412</v>
      </c>
    </row>
    <row r="43" spans="1:16" x14ac:dyDescent="0.2">
      <c r="A43" s="401" t="s">
        <v>2</v>
      </c>
      <c r="B43" s="154">
        <f>HLOOKUP(1,E32:J36,3)</f>
        <v>100000</v>
      </c>
      <c r="C43" s="154"/>
      <c r="M43" s="403">
        <v>0.05</v>
      </c>
      <c r="N43" s="97" t="s">
        <v>300</v>
      </c>
    </row>
    <row r="44" spans="1:16" x14ac:dyDescent="0.2">
      <c r="A44" s="401" t="s">
        <v>5</v>
      </c>
      <c r="B44" s="154">
        <f>HLOOKUP(1,E32:J36,4)</f>
        <v>15000</v>
      </c>
      <c r="C44" s="154"/>
      <c r="D44" s="97" t="s">
        <v>448</v>
      </c>
      <c r="L44" s="97" t="s">
        <v>73</v>
      </c>
      <c r="M44" s="403">
        <v>-0.1</v>
      </c>
      <c r="N44" s="97" t="s">
        <v>413</v>
      </c>
    </row>
    <row r="45" spans="1:16" x14ac:dyDescent="0.2">
      <c r="A45" s="401" t="s">
        <v>81</v>
      </c>
      <c r="B45" s="154">
        <f>HLOOKUP(1,E32:J36,5)</f>
        <v>15000</v>
      </c>
      <c r="C45" s="154"/>
      <c r="D45" s="97" t="s">
        <v>21</v>
      </c>
      <c r="E45" s="97">
        <v>100</v>
      </c>
      <c r="M45" s="403">
        <v>-0.2</v>
      </c>
      <c r="N45" s="97" t="s">
        <v>414</v>
      </c>
    </row>
    <row r="46" spans="1:16" x14ac:dyDescent="0.2">
      <c r="A46" s="401" t="s">
        <v>12</v>
      </c>
      <c r="B46" s="154">
        <v>0</v>
      </c>
      <c r="C46" s="154"/>
      <c r="D46" s="97" t="s">
        <v>2</v>
      </c>
      <c r="E46" s="97">
        <v>5000</v>
      </c>
      <c r="M46" s="97">
        <v>1</v>
      </c>
      <c r="N46" s="97" t="s">
        <v>415</v>
      </c>
    </row>
    <row r="47" spans="1:16" x14ac:dyDescent="0.2">
      <c r="A47" s="401" t="s">
        <v>3</v>
      </c>
      <c r="B47" s="154">
        <v>0</v>
      </c>
      <c r="C47" s="154"/>
      <c r="D47" s="97" t="s">
        <v>5</v>
      </c>
      <c r="E47" s="97">
        <v>1500</v>
      </c>
      <c r="L47" s="97" t="s">
        <v>188</v>
      </c>
      <c r="M47" s="403">
        <v>-0.1</v>
      </c>
      <c r="N47" s="97" t="s">
        <v>416</v>
      </c>
    </row>
    <row r="48" spans="1:16" x14ac:dyDescent="0.2">
      <c r="A48" s="401" t="s">
        <v>4</v>
      </c>
      <c r="B48" s="154">
        <v>10000</v>
      </c>
      <c r="C48" s="154"/>
      <c r="D48" s="97" t="s">
        <v>7</v>
      </c>
      <c r="E48" s="97">
        <v>2500</v>
      </c>
      <c r="M48" s="403">
        <v>-0.2</v>
      </c>
      <c r="N48" s="97" t="s">
        <v>417</v>
      </c>
    </row>
    <row r="49" spans="1:21" x14ac:dyDescent="0.2">
      <c r="A49" s="401" t="s">
        <v>82</v>
      </c>
      <c r="B49" s="154">
        <v>0</v>
      </c>
      <c r="C49" s="154"/>
      <c r="D49" s="97" t="s">
        <v>3</v>
      </c>
      <c r="E49" s="97">
        <v>2500</v>
      </c>
      <c r="M49" s="97">
        <v>1</v>
      </c>
      <c r="N49" s="97" t="s">
        <v>418</v>
      </c>
    </row>
    <row r="50" spans="1:21" x14ac:dyDescent="0.2">
      <c r="D50" s="97" t="s">
        <v>12</v>
      </c>
      <c r="E50" s="97">
        <v>1000</v>
      </c>
      <c r="L50" s="97" t="s">
        <v>393</v>
      </c>
      <c r="M50" s="403">
        <v>-0.1</v>
      </c>
      <c r="N50" s="97" t="s">
        <v>419</v>
      </c>
    </row>
    <row r="51" spans="1:21" x14ac:dyDescent="0.2">
      <c r="A51" s="400" t="s">
        <v>86</v>
      </c>
      <c r="D51" s="97" t="s">
        <v>449</v>
      </c>
      <c r="E51" s="97">
        <v>30</v>
      </c>
      <c r="L51" s="97" t="s">
        <v>394</v>
      </c>
      <c r="M51" s="403">
        <v>0.2</v>
      </c>
      <c r="N51" s="97" t="s">
        <v>420</v>
      </c>
      <c r="O51" s="403">
        <v>0.1</v>
      </c>
      <c r="P51" s="97" t="s">
        <v>404</v>
      </c>
    </row>
    <row r="52" spans="1:21" x14ac:dyDescent="0.2">
      <c r="A52" s="401" t="s">
        <v>21</v>
      </c>
      <c r="B52" s="423">
        <v>0.03</v>
      </c>
      <c r="D52" s="97" t="s">
        <v>450</v>
      </c>
      <c r="E52" s="97">
        <v>30</v>
      </c>
      <c r="L52" s="97" t="s">
        <v>395</v>
      </c>
      <c r="M52" s="424">
        <v>0.06</v>
      </c>
      <c r="N52" s="97" t="s">
        <v>410</v>
      </c>
    </row>
    <row r="53" spans="1:21" x14ac:dyDescent="0.2">
      <c r="A53" s="401" t="s">
        <v>24</v>
      </c>
      <c r="B53" s="423">
        <v>0.01</v>
      </c>
      <c r="L53" s="97" t="s">
        <v>396</v>
      </c>
      <c r="M53" s="425">
        <v>0.125</v>
      </c>
      <c r="N53" s="97" t="s">
        <v>405</v>
      </c>
    </row>
    <row r="54" spans="1:21" x14ac:dyDescent="0.2">
      <c r="A54" s="401" t="s">
        <v>14</v>
      </c>
      <c r="B54" s="423">
        <v>0.01</v>
      </c>
      <c r="L54" s="97" t="s">
        <v>397</v>
      </c>
      <c r="M54" s="403">
        <v>-0.3</v>
      </c>
      <c r="N54" s="97" t="s">
        <v>421</v>
      </c>
    </row>
    <row r="55" spans="1:21" x14ac:dyDescent="0.2">
      <c r="A55" s="401" t="s">
        <v>16</v>
      </c>
      <c r="B55" s="423">
        <v>0.01</v>
      </c>
      <c r="L55" s="97" t="s">
        <v>398</v>
      </c>
      <c r="M55" s="403">
        <v>-0.2</v>
      </c>
      <c r="N55" s="97" t="s">
        <v>406</v>
      </c>
      <c r="O55" s="403">
        <v>0.15</v>
      </c>
      <c r="P55" s="97" t="s">
        <v>422</v>
      </c>
    </row>
    <row r="56" spans="1:21" x14ac:dyDescent="0.2">
      <c r="A56" s="401" t="s">
        <v>15</v>
      </c>
      <c r="B56" s="423">
        <v>0.02</v>
      </c>
      <c r="L56" s="97" t="s">
        <v>399</v>
      </c>
      <c r="M56" s="403">
        <v>-0.25</v>
      </c>
      <c r="N56" s="97" t="s">
        <v>423</v>
      </c>
    </row>
    <row r="57" spans="1:21" x14ac:dyDescent="0.2">
      <c r="L57" s="97" t="s">
        <v>400</v>
      </c>
      <c r="M57" s="403">
        <v>0.1</v>
      </c>
      <c r="N57" s="97" t="s">
        <v>300</v>
      </c>
      <c r="O57" s="403">
        <v>0.15</v>
      </c>
      <c r="P57" s="97" t="s">
        <v>424</v>
      </c>
    </row>
    <row r="58" spans="1:21" x14ac:dyDescent="0.2">
      <c r="L58" s="97" t="s">
        <v>401</v>
      </c>
      <c r="M58" s="97">
        <v>3</v>
      </c>
      <c r="N58" s="97" t="s">
        <v>425</v>
      </c>
    </row>
    <row r="59" spans="1:21" x14ac:dyDescent="0.2">
      <c r="A59" s="401" t="s">
        <v>87</v>
      </c>
      <c r="B59" s="97">
        <v>0.25</v>
      </c>
      <c r="C59" s="97" t="s">
        <v>88</v>
      </c>
      <c r="U59" s="424"/>
    </row>
    <row r="60" spans="1:21" x14ac:dyDescent="0.2">
      <c r="A60" s="401" t="s">
        <v>172</v>
      </c>
      <c r="B60" s="97">
        <v>2.7</v>
      </c>
      <c r="C60" s="97" t="s">
        <v>173</v>
      </c>
      <c r="T60" s="426"/>
      <c r="U60" s="424"/>
    </row>
    <row r="61" spans="1:21" x14ac:dyDescent="0.2">
      <c r="L61" s="97" t="s">
        <v>33</v>
      </c>
      <c r="M61" s="97">
        <v>6.4</v>
      </c>
      <c r="N61" s="97" t="s">
        <v>479</v>
      </c>
      <c r="U61" s="424"/>
    </row>
    <row r="62" spans="1:21" x14ac:dyDescent="0.2">
      <c r="A62" s="400" t="s">
        <v>175</v>
      </c>
    </row>
    <row r="63" spans="1:21" x14ac:dyDescent="0.2">
      <c r="A63" s="401" t="s">
        <v>351</v>
      </c>
      <c r="B63" s="97">
        <v>35</v>
      </c>
      <c r="C63" s="97" t="s">
        <v>352</v>
      </c>
      <c r="D63" s="97" t="s">
        <v>353</v>
      </c>
      <c r="L63" s="97" t="s">
        <v>478</v>
      </c>
      <c r="M63" s="97">
        <v>3780</v>
      </c>
      <c r="U63" s="403"/>
    </row>
    <row r="64" spans="1:21" x14ac:dyDescent="0.2">
      <c r="A64" s="401" t="s">
        <v>177</v>
      </c>
      <c r="B64" s="97">
        <v>30</v>
      </c>
      <c r="C64" s="97" t="s">
        <v>276</v>
      </c>
    </row>
    <row r="65" spans="1:21" x14ac:dyDescent="0.2">
      <c r="A65" s="401" t="s">
        <v>485</v>
      </c>
      <c r="B65" s="97">
        <v>15</v>
      </c>
      <c r="C65" s="97" t="s">
        <v>276</v>
      </c>
      <c r="L65" s="6" t="s">
        <v>645</v>
      </c>
      <c r="U65" s="403"/>
    </row>
    <row r="66" spans="1:21" x14ac:dyDescent="0.2">
      <c r="A66" s="401" t="s">
        <v>355</v>
      </c>
      <c r="B66" s="97">
        <v>15</v>
      </c>
      <c r="C66" s="97" t="s">
        <v>276</v>
      </c>
      <c r="L66" s="426" t="s">
        <v>550</v>
      </c>
      <c r="M66" s="528">
        <v>2.5000000000000001E-2</v>
      </c>
      <c r="N66" s="97" t="s">
        <v>650</v>
      </c>
      <c r="U66" s="403"/>
    </row>
    <row r="67" spans="1:21" x14ac:dyDescent="0.2">
      <c r="A67" s="401" t="s">
        <v>176</v>
      </c>
      <c r="B67" s="97">
        <v>15</v>
      </c>
      <c r="C67" s="97" t="str">
        <f>C64</f>
        <v>peasants</v>
      </c>
      <c r="L67" s="426" t="s">
        <v>552</v>
      </c>
      <c r="M67" s="528">
        <v>7.4999999999999997E-2</v>
      </c>
      <c r="N67" s="97" t="s">
        <v>651</v>
      </c>
    </row>
    <row r="68" spans="1:21" x14ac:dyDescent="0.2">
      <c r="A68" s="401" t="s">
        <v>277</v>
      </c>
      <c r="B68" s="97">
        <f>IF(OR(Overview!$B$14="Halfling",Overview!$B$14="Dwarf",Overview!$B$14="Gnome"),10,5)</f>
        <v>5</v>
      </c>
      <c r="L68" s="97" t="s">
        <v>554</v>
      </c>
      <c r="M68" s="2">
        <v>0.05</v>
      </c>
      <c r="N68" s="97" t="s">
        <v>652</v>
      </c>
    </row>
    <row r="69" spans="1:21" x14ac:dyDescent="0.2">
      <c r="L69" s="97" t="s">
        <v>556</v>
      </c>
      <c r="M69" s="528">
        <v>7.4999999999999997E-2</v>
      </c>
      <c r="N69" s="97" t="s">
        <v>650</v>
      </c>
      <c r="T69" s="426"/>
      <c r="U69" s="424"/>
    </row>
    <row r="70" spans="1:21" x14ac:dyDescent="0.2">
      <c r="A70" s="427" t="s">
        <v>278</v>
      </c>
      <c r="L70" s="97" t="s">
        <v>558</v>
      </c>
      <c r="M70" s="528">
        <v>2.5000000000000001E-2</v>
      </c>
      <c r="N70" s="97" t="s">
        <v>653</v>
      </c>
      <c r="T70" s="91"/>
      <c r="U70" s="424"/>
    </row>
    <row r="71" spans="1:21" x14ac:dyDescent="0.2">
      <c r="A71" s="401" t="str">
        <f>CONCATENATE("Your race is ",Overview!B14)</f>
        <v>Your race is Human</v>
      </c>
      <c r="L71" s="97" t="s">
        <v>560</v>
      </c>
      <c r="M71" s="2">
        <v>0.05</v>
      </c>
      <c r="N71" s="97" t="s">
        <v>689</v>
      </c>
      <c r="S71" s="428"/>
      <c r="T71" s="428"/>
      <c r="U71" s="403"/>
    </row>
    <row r="72" spans="1:21" x14ac:dyDescent="0.2">
      <c r="L72" s="97" t="s">
        <v>561</v>
      </c>
      <c r="M72" s="2">
        <v>0.1</v>
      </c>
      <c r="N72" s="97" t="s">
        <v>774</v>
      </c>
      <c r="S72" s="428"/>
      <c r="T72" s="428"/>
      <c r="U72" s="403"/>
    </row>
    <row r="73" spans="1:21" x14ac:dyDescent="0.2">
      <c r="A73" s="400" t="s">
        <v>208</v>
      </c>
      <c r="B73" s="97" t="s">
        <v>279</v>
      </c>
      <c r="F73" s="97" t="s">
        <v>213</v>
      </c>
      <c r="L73" s="97" t="s">
        <v>562</v>
      </c>
      <c r="M73" s="2">
        <v>-0.1</v>
      </c>
      <c r="N73" s="97" t="s">
        <v>687</v>
      </c>
      <c r="O73" s="97" t="s">
        <v>656</v>
      </c>
      <c r="S73" s="426"/>
      <c r="T73" s="428"/>
      <c r="U73" s="403"/>
    </row>
    <row r="74" spans="1:21" x14ac:dyDescent="0.2">
      <c r="A74" s="401" t="s">
        <v>203</v>
      </c>
      <c r="B74" s="97">
        <v>2</v>
      </c>
      <c r="C74" s="97" t="s">
        <v>209</v>
      </c>
      <c r="D74" s="423"/>
      <c r="F74" s="423">
        <v>0.1</v>
      </c>
      <c r="G74" s="97" t="s">
        <v>107</v>
      </c>
      <c r="L74" s="97" t="s">
        <v>563</v>
      </c>
      <c r="M74" s="2">
        <v>-0.05</v>
      </c>
      <c r="N74" s="97" t="s">
        <v>694</v>
      </c>
      <c r="O74" s="403">
        <v>-0.15</v>
      </c>
      <c r="P74" s="97" t="s">
        <v>671</v>
      </c>
      <c r="S74" s="428"/>
      <c r="T74" s="428"/>
      <c r="U74" s="424"/>
    </row>
    <row r="75" spans="1:21" x14ac:dyDescent="0.2">
      <c r="A75" s="401" t="s">
        <v>204</v>
      </c>
      <c r="B75" s="97">
        <v>2</v>
      </c>
      <c r="C75" s="97" t="s">
        <v>209</v>
      </c>
      <c r="D75" s="423"/>
      <c r="F75" s="423">
        <v>0.1</v>
      </c>
      <c r="G75" s="97" t="s">
        <v>110</v>
      </c>
      <c r="L75" s="97" t="s">
        <v>565</v>
      </c>
      <c r="M75" s="528">
        <v>-2.5000000000000001E-2</v>
      </c>
      <c r="N75" s="97" t="s">
        <v>657</v>
      </c>
      <c r="S75" s="428"/>
      <c r="T75" s="428"/>
      <c r="U75" s="403"/>
    </row>
    <row r="76" spans="1:21" x14ac:dyDescent="0.2">
      <c r="A76" s="401" t="s">
        <v>210</v>
      </c>
      <c r="B76" s="97">
        <v>2.5</v>
      </c>
      <c r="C76" s="97" t="s">
        <v>209</v>
      </c>
      <c r="D76" s="423"/>
      <c r="F76" s="423">
        <v>0.1</v>
      </c>
      <c r="G76" s="97" t="s">
        <v>32</v>
      </c>
      <c r="L76" s="97" t="s">
        <v>567</v>
      </c>
      <c r="M76" s="2">
        <v>-0.1</v>
      </c>
      <c r="N76" s="97" t="s">
        <v>775</v>
      </c>
      <c r="S76" s="428"/>
      <c r="T76" s="428"/>
    </row>
    <row r="77" spans="1:21" x14ac:dyDescent="0.2">
      <c r="A77" s="401" t="s">
        <v>207</v>
      </c>
      <c r="B77" s="97">
        <v>2.5</v>
      </c>
      <c r="C77" s="97" t="s">
        <v>209</v>
      </c>
      <c r="D77" s="423"/>
      <c r="F77" s="423">
        <v>0.5</v>
      </c>
      <c r="G77" s="97" t="s">
        <v>214</v>
      </c>
      <c r="M77"/>
      <c r="S77" s="426"/>
      <c r="T77" s="428"/>
    </row>
    <row r="78" spans="1:21" x14ac:dyDescent="0.2">
      <c r="A78" s="401" t="s">
        <v>211</v>
      </c>
      <c r="B78" s="97">
        <v>2.5</v>
      </c>
      <c r="C78" s="97" t="s">
        <v>209</v>
      </c>
      <c r="D78" s="423"/>
      <c r="F78" s="423">
        <v>0.1</v>
      </c>
      <c r="G78" s="97" t="s">
        <v>106</v>
      </c>
      <c r="L78" s="97" t="s">
        <v>568</v>
      </c>
      <c r="M78" s="528">
        <v>-0.1</v>
      </c>
      <c r="N78" s="97" t="s">
        <v>659</v>
      </c>
      <c r="S78" s="426"/>
      <c r="T78" s="428"/>
      <c r="U78" s="424"/>
    </row>
    <row r="79" spans="1:21" x14ac:dyDescent="0.2">
      <c r="A79" s="401" t="s">
        <v>540</v>
      </c>
      <c r="B79" s="97">
        <v>5</v>
      </c>
      <c r="C79" s="97" t="s">
        <v>209</v>
      </c>
      <c r="D79" s="423"/>
      <c r="F79" s="423">
        <v>0.2</v>
      </c>
      <c r="G79" s="97" t="s">
        <v>110</v>
      </c>
      <c r="H79" s="97" t="s">
        <v>253</v>
      </c>
      <c r="L79" s="97" t="s">
        <v>569</v>
      </c>
      <c r="M79" s="2">
        <v>0.15</v>
      </c>
      <c r="N79" s="97" t="s">
        <v>660</v>
      </c>
      <c r="S79" s="426"/>
      <c r="T79" s="428"/>
      <c r="U79" s="403"/>
    </row>
    <row r="80" spans="1:21" x14ac:dyDescent="0.2">
      <c r="A80" s="401" t="s">
        <v>541</v>
      </c>
      <c r="B80" s="97">
        <v>5</v>
      </c>
      <c r="C80" s="97" t="s">
        <v>209</v>
      </c>
      <c r="D80" s="423"/>
      <c r="F80" s="423">
        <v>0.3</v>
      </c>
      <c r="G80" s="97" t="s">
        <v>542</v>
      </c>
      <c r="L80" s="97" t="s">
        <v>570</v>
      </c>
      <c r="M80" s="2">
        <v>-0.05</v>
      </c>
      <c r="N80" s="97" t="s">
        <v>661</v>
      </c>
      <c r="S80" s="426"/>
      <c r="T80" s="428"/>
      <c r="U80" s="403"/>
    </row>
    <row r="81" spans="1:23" x14ac:dyDescent="0.2">
      <c r="A81" s="401" t="s">
        <v>268</v>
      </c>
      <c r="B81" s="97">
        <f>B79</f>
        <v>5</v>
      </c>
      <c r="C81" s="97" t="str">
        <f>C79</f>
        <v>* Landsize</v>
      </c>
      <c r="D81" s="403"/>
      <c r="F81" s="423">
        <v>0.2</v>
      </c>
      <c r="G81" s="97" t="s">
        <v>32</v>
      </c>
      <c r="H81" s="97" t="s">
        <v>265</v>
      </c>
      <c r="L81" s="97" t="s">
        <v>572</v>
      </c>
      <c r="M81" s="2">
        <v>-0.2</v>
      </c>
      <c r="N81" s="97" t="s">
        <v>662</v>
      </c>
      <c r="S81" s="426"/>
      <c r="T81" s="428"/>
      <c r="U81" s="403"/>
    </row>
    <row r="82" spans="1:23" x14ac:dyDescent="0.2">
      <c r="A82" s="401" t="s">
        <v>267</v>
      </c>
      <c r="B82" s="97">
        <f>B79</f>
        <v>5</v>
      </c>
      <c r="C82" s="97" t="str">
        <f>C79</f>
        <v>* Landsize</v>
      </c>
      <c r="D82" s="403"/>
      <c r="F82" s="423">
        <v>0.1</v>
      </c>
      <c r="G82" s="97" t="s">
        <v>31</v>
      </c>
      <c r="L82" s="97" t="s">
        <v>574</v>
      </c>
      <c r="M82" s="2">
        <v>0.01</v>
      </c>
      <c r="N82" s="97" t="s">
        <v>663</v>
      </c>
      <c r="O82" s="97" t="s">
        <v>656</v>
      </c>
      <c r="S82" s="426"/>
      <c r="T82" s="428"/>
      <c r="U82" s="403"/>
    </row>
    <row r="83" spans="1:23" x14ac:dyDescent="0.2">
      <c r="A83" s="401" t="s">
        <v>305</v>
      </c>
      <c r="B83" s="97">
        <v>5</v>
      </c>
      <c r="C83" s="97" t="str">
        <f>C82</f>
        <v>* Landsize</v>
      </c>
      <c r="D83" s="403"/>
      <c r="F83" s="403">
        <v>0.2</v>
      </c>
      <c r="G83" s="173" t="s">
        <v>107</v>
      </c>
      <c r="H83" s="403">
        <v>0.1</v>
      </c>
      <c r="I83" s="97" t="s">
        <v>108</v>
      </c>
      <c r="L83" s="97" t="s">
        <v>575</v>
      </c>
      <c r="M83" s="529">
        <v>-2.5000000000000001E-2</v>
      </c>
      <c r="N83" s="97" t="s">
        <v>655</v>
      </c>
      <c r="O83" s="424">
        <v>-2.5000000000000001E-2</v>
      </c>
      <c r="P83" s="97" t="s">
        <v>776</v>
      </c>
      <c r="S83" s="428"/>
      <c r="T83" s="428"/>
    </row>
    <row r="84" spans="1:23" x14ac:dyDescent="0.2">
      <c r="A84" s="401" t="s">
        <v>342</v>
      </c>
      <c r="B84" s="97">
        <f>B83</f>
        <v>5</v>
      </c>
      <c r="C84" s="97" t="str">
        <f>C83</f>
        <v>* Landsize</v>
      </c>
      <c r="D84" s="403"/>
      <c r="F84" s="403">
        <v>0.1</v>
      </c>
      <c r="G84" s="173" t="s">
        <v>31</v>
      </c>
      <c r="H84" s="403">
        <v>0.1</v>
      </c>
      <c r="I84" s="97" t="s">
        <v>32</v>
      </c>
      <c r="L84" s="97" t="s">
        <v>577</v>
      </c>
      <c r="M84">
        <v>1.25</v>
      </c>
      <c r="N84" s="97" t="s">
        <v>691</v>
      </c>
      <c r="S84" s="428"/>
      <c r="T84" s="428"/>
      <c r="U84" s="424"/>
    </row>
    <row r="85" spans="1:23" x14ac:dyDescent="0.2">
      <c r="A85" s="401" t="s">
        <v>341</v>
      </c>
      <c r="B85" s="97">
        <f>B84</f>
        <v>5</v>
      </c>
      <c r="C85" s="97" t="str">
        <f>C84</f>
        <v>* Landsize</v>
      </c>
      <c r="D85" s="403"/>
      <c r="F85" s="403">
        <v>0.15</v>
      </c>
      <c r="G85" s="173" t="s">
        <v>32</v>
      </c>
      <c r="H85" s="403" t="s">
        <v>343</v>
      </c>
      <c r="L85" s="97" t="s">
        <v>579</v>
      </c>
      <c r="M85" s="2">
        <v>-0.15</v>
      </c>
      <c r="N85" s="97" t="s">
        <v>659</v>
      </c>
      <c r="S85" s="428"/>
      <c r="T85" s="428"/>
      <c r="U85" s="403"/>
    </row>
    <row r="86" spans="1:23" x14ac:dyDescent="0.2">
      <c r="A86" s="401" t="s">
        <v>348</v>
      </c>
      <c r="B86" s="97">
        <v>5</v>
      </c>
      <c r="C86" s="429" t="str">
        <f>C85</f>
        <v>* Landsize</v>
      </c>
      <c r="D86" s="403"/>
      <c r="F86" s="430">
        <v>15</v>
      </c>
      <c r="G86" s="173" t="s">
        <v>349</v>
      </c>
      <c r="H86" s="403"/>
      <c r="L86" s="97" t="s">
        <v>580</v>
      </c>
      <c r="M86" s="528">
        <v>-2.5000000000000001E-2</v>
      </c>
      <c r="N86" s="97" t="s">
        <v>655</v>
      </c>
      <c r="O86" s="97">
        <v>-1</v>
      </c>
      <c r="P86" s="97" t="s">
        <v>688</v>
      </c>
      <c r="S86" s="428"/>
      <c r="T86" s="428"/>
      <c r="U86" s="403"/>
    </row>
    <row r="87" spans="1:23" x14ac:dyDescent="0.2">
      <c r="A87" s="401" t="s">
        <v>433</v>
      </c>
      <c r="B87" s="97">
        <v>5</v>
      </c>
      <c r="C87" s="97" t="str">
        <f>C86</f>
        <v>* Landsize</v>
      </c>
      <c r="D87" s="403"/>
      <c r="F87" s="403">
        <v>0.05</v>
      </c>
      <c r="G87" s="173" t="s">
        <v>31</v>
      </c>
      <c r="L87" s="97" t="s">
        <v>581</v>
      </c>
      <c r="M87" s="528">
        <v>-2.5000000000000001E-2</v>
      </c>
      <c r="N87" s="97" t="s">
        <v>661</v>
      </c>
      <c r="S87" s="426"/>
      <c r="T87" s="428"/>
      <c r="U87" s="424"/>
    </row>
    <row r="88" spans="1:23" x14ac:dyDescent="0.2">
      <c r="M88"/>
      <c r="S88" s="426"/>
      <c r="T88" s="428"/>
    </row>
    <row r="89" spans="1:23" x14ac:dyDescent="0.2">
      <c r="A89" s="400" t="s">
        <v>82</v>
      </c>
      <c r="L89" s="97" t="s">
        <v>583</v>
      </c>
      <c r="M89" s="2">
        <v>0.05</v>
      </c>
      <c r="N89" s="97" t="s">
        <v>664</v>
      </c>
      <c r="S89" s="426"/>
      <c r="T89" s="428"/>
    </row>
    <row r="90" spans="1:23" x14ac:dyDescent="0.2">
      <c r="A90" s="401" t="s">
        <v>275</v>
      </c>
      <c r="B90" s="97">
        <f>IF(Overview!$B$14="Kobold",40,30)</f>
        <v>30</v>
      </c>
      <c r="C90" s="97" t="s">
        <v>246</v>
      </c>
      <c r="L90" s="97" t="s">
        <v>585</v>
      </c>
      <c r="M90" s="528">
        <v>2.5000000000000001E-2</v>
      </c>
      <c r="N90" s="97" t="s">
        <v>666</v>
      </c>
      <c r="S90" s="426"/>
      <c r="T90" s="428"/>
      <c r="U90" s="424"/>
    </row>
    <row r="91" spans="1:23" x14ac:dyDescent="0.2">
      <c r="L91" s="97" t="s">
        <v>587</v>
      </c>
      <c r="M91" s="528">
        <v>7.4999999999999997E-2</v>
      </c>
      <c r="N91" s="97" t="s">
        <v>667</v>
      </c>
      <c r="O91" s="425">
        <v>7.4999999999999997E-2</v>
      </c>
      <c r="P91" s="97" t="s">
        <v>668</v>
      </c>
      <c r="S91" s="426"/>
      <c r="T91" s="428"/>
      <c r="U91" s="424"/>
      <c r="W91" s="403"/>
    </row>
    <row r="92" spans="1:23" x14ac:dyDescent="0.2">
      <c r="A92" s="400" t="s">
        <v>358</v>
      </c>
      <c r="L92" s="97" t="s">
        <v>588</v>
      </c>
      <c r="M92" s="528">
        <v>7.4999999999999997E-2</v>
      </c>
      <c r="N92" s="97" t="s">
        <v>651</v>
      </c>
      <c r="O92" s="403">
        <v>0.05</v>
      </c>
      <c r="P92" s="97" t="s">
        <v>669</v>
      </c>
      <c r="S92" s="426"/>
      <c r="T92" s="428"/>
      <c r="U92" s="424"/>
      <c r="W92" s="403"/>
    </row>
    <row r="93" spans="1:23" x14ac:dyDescent="0.2">
      <c r="A93" s="401" t="s">
        <v>514</v>
      </c>
      <c r="B93" s="97">
        <v>250</v>
      </c>
      <c r="L93" s="97" t="s">
        <v>590</v>
      </c>
      <c r="M93" s="528">
        <v>-1.7500000000000002E-2</v>
      </c>
      <c r="N93" s="97" t="s">
        <v>654</v>
      </c>
      <c r="S93" s="428"/>
      <c r="T93" s="428"/>
    </row>
    <row r="94" spans="1:23" x14ac:dyDescent="0.2">
      <c r="A94" s="401" t="s">
        <v>515</v>
      </c>
      <c r="B94" s="403">
        <v>0.01</v>
      </c>
      <c r="L94" s="97" t="s">
        <v>591</v>
      </c>
      <c r="M94" s="528">
        <v>1.4999999999999999E-2</v>
      </c>
      <c r="N94" s="97" t="s">
        <v>665</v>
      </c>
      <c r="S94" s="428"/>
      <c r="T94" s="428"/>
      <c r="U94" s="403"/>
    </row>
    <row r="95" spans="1:23" x14ac:dyDescent="0.2">
      <c r="A95" s="401" t="s">
        <v>516</v>
      </c>
      <c r="B95" s="403">
        <v>0.01</v>
      </c>
      <c r="L95" s="97" t="s">
        <v>592</v>
      </c>
      <c r="M95" s="528">
        <v>-7.4999999999999997E-2</v>
      </c>
      <c r="N95" s="97" t="s">
        <v>655</v>
      </c>
      <c r="O95" s="97">
        <v>-2</v>
      </c>
      <c r="P95" s="97" t="s">
        <v>688</v>
      </c>
      <c r="S95" s="428"/>
      <c r="T95" s="428"/>
      <c r="U95" s="424"/>
    </row>
    <row r="96" spans="1:23" x14ac:dyDescent="0.2">
      <c r="A96" s="401" t="s">
        <v>517</v>
      </c>
      <c r="B96" s="403">
        <v>0.01</v>
      </c>
      <c r="L96" s="97" t="s">
        <v>593</v>
      </c>
      <c r="M96" s="2">
        <v>-0.5</v>
      </c>
      <c r="N96" s="97" t="s">
        <v>670</v>
      </c>
      <c r="S96" s="426"/>
      <c r="T96" s="428"/>
      <c r="U96" s="403"/>
    </row>
    <row r="97" spans="1:23" x14ac:dyDescent="0.2">
      <c r="L97" s="97" t="s">
        <v>595</v>
      </c>
      <c r="M97" s="2">
        <v>-0.1</v>
      </c>
      <c r="N97" s="97" t="s">
        <v>658</v>
      </c>
      <c r="S97" s="428"/>
      <c r="T97" s="428"/>
      <c r="U97" s="403"/>
      <c r="W97" s="403"/>
    </row>
    <row r="98" spans="1:23" x14ac:dyDescent="0.2">
      <c r="A98" s="400" t="s">
        <v>464</v>
      </c>
      <c r="M98"/>
      <c r="S98" s="426"/>
      <c r="T98" s="428"/>
    </row>
    <row r="99" spans="1:23" x14ac:dyDescent="0.2">
      <c r="L99" s="97" t="s">
        <v>597</v>
      </c>
      <c r="M99" s="528">
        <v>0.125</v>
      </c>
      <c r="N99" s="97" t="s">
        <v>672</v>
      </c>
      <c r="S99" s="428"/>
      <c r="T99" s="428"/>
      <c r="U99" s="424"/>
    </row>
    <row r="100" spans="1:23" x14ac:dyDescent="0.2">
      <c r="A100" s="401" t="s">
        <v>465</v>
      </c>
      <c r="B100" s="97" t="s">
        <v>217</v>
      </c>
      <c r="D100" s="423">
        <v>0.3</v>
      </c>
      <c r="E100" s="97" t="s">
        <v>444</v>
      </c>
      <c r="L100" s="97" t="s">
        <v>598</v>
      </c>
      <c r="M100"/>
      <c r="N100" s="97" t="s">
        <v>646</v>
      </c>
      <c r="S100" s="426"/>
      <c r="T100" s="428"/>
    </row>
    <row r="101" spans="1:23" x14ac:dyDescent="0.2">
      <c r="B101" s="97" t="s">
        <v>215</v>
      </c>
      <c r="D101" s="423">
        <v>0.2</v>
      </c>
      <c r="E101" s="97" t="s">
        <v>444</v>
      </c>
      <c r="L101" s="97" t="s">
        <v>599</v>
      </c>
      <c r="M101" s="528">
        <v>2.5000000000000001E-2</v>
      </c>
      <c r="N101" s="97" t="s">
        <v>666</v>
      </c>
      <c r="O101" s="424">
        <v>7.4999999999999997E-2</v>
      </c>
      <c r="P101" s="97" t="s">
        <v>664</v>
      </c>
      <c r="S101" s="426"/>
      <c r="T101" s="428"/>
      <c r="U101" s="424"/>
      <c r="W101" s="424"/>
    </row>
    <row r="102" spans="1:23" x14ac:dyDescent="0.2">
      <c r="B102" s="97" t="s">
        <v>466</v>
      </c>
      <c r="D102" s="423">
        <v>0.3</v>
      </c>
      <c r="E102" s="97" t="s">
        <v>444</v>
      </c>
      <c r="L102" s="97" t="s">
        <v>600</v>
      </c>
      <c r="M102" s="2">
        <v>0.05</v>
      </c>
      <c r="N102" s="97" t="s">
        <v>653</v>
      </c>
      <c r="S102" s="426"/>
      <c r="T102" s="428"/>
      <c r="U102" s="403"/>
    </row>
    <row r="103" spans="1:23" x14ac:dyDescent="0.2">
      <c r="B103" s="97" t="s">
        <v>467</v>
      </c>
      <c r="D103" s="423">
        <v>0.6</v>
      </c>
      <c r="E103" s="97" t="s">
        <v>444</v>
      </c>
      <c r="L103" s="97" t="s">
        <v>601</v>
      </c>
      <c r="M103">
        <v>1</v>
      </c>
      <c r="N103" s="97" t="s">
        <v>1101</v>
      </c>
      <c r="S103" s="428"/>
      <c r="T103" s="428"/>
      <c r="U103" s="403"/>
    </row>
    <row r="104" spans="1:23" x14ac:dyDescent="0.2">
      <c r="L104" s="97" t="s">
        <v>602</v>
      </c>
      <c r="M104" s="528">
        <v>-7.4999999999999997E-2</v>
      </c>
      <c r="N104" s="97" t="s">
        <v>661</v>
      </c>
      <c r="S104" s="428"/>
      <c r="T104" s="428"/>
      <c r="U104" s="403"/>
    </row>
    <row r="105" spans="1:23" x14ac:dyDescent="0.2">
      <c r="A105" s="401" t="s">
        <v>468</v>
      </c>
      <c r="B105" s="97" t="s">
        <v>217</v>
      </c>
      <c r="D105" s="97">
        <v>4000</v>
      </c>
      <c r="E105" s="97" t="s">
        <v>518</v>
      </c>
      <c r="L105" s="97" t="s">
        <v>604</v>
      </c>
      <c r="M105">
        <v>-1</v>
      </c>
      <c r="N105" s="97" t="s">
        <v>777</v>
      </c>
      <c r="S105" s="428"/>
      <c r="T105" s="428"/>
      <c r="U105" s="424"/>
    </row>
    <row r="106" spans="1:23" x14ac:dyDescent="0.2">
      <c r="B106" s="97" t="s">
        <v>215</v>
      </c>
      <c r="D106" s="97">
        <v>4000</v>
      </c>
      <c r="E106" s="97" t="s">
        <v>518</v>
      </c>
      <c r="L106" s="97" t="s">
        <v>606</v>
      </c>
      <c r="M106" s="2">
        <v>-0.2</v>
      </c>
      <c r="N106" s="97" t="s">
        <v>673</v>
      </c>
      <c r="S106" s="428"/>
      <c r="T106" s="428"/>
    </row>
    <row r="107" spans="1:23" x14ac:dyDescent="0.2">
      <c r="B107" s="97" t="s">
        <v>466</v>
      </c>
      <c r="D107" s="97">
        <v>7500</v>
      </c>
      <c r="E107" s="97" t="s">
        <v>518</v>
      </c>
      <c r="M107"/>
      <c r="T107" s="91"/>
    </row>
    <row r="108" spans="1:23" x14ac:dyDescent="0.2">
      <c r="B108" s="97" t="s">
        <v>538</v>
      </c>
      <c r="D108" s="97">
        <v>5000</v>
      </c>
      <c r="E108" s="97" t="s">
        <v>518</v>
      </c>
      <c r="L108" s="97" t="s">
        <v>607</v>
      </c>
      <c r="M108" s="528">
        <v>2.5000000000000001E-2</v>
      </c>
      <c r="N108" s="97" t="s">
        <v>1102</v>
      </c>
      <c r="O108" s="97" t="s">
        <v>675</v>
      </c>
      <c r="S108" s="428"/>
      <c r="T108" s="428"/>
      <c r="U108" s="403"/>
      <c r="W108" s="403"/>
    </row>
    <row r="109" spans="1:23" x14ac:dyDescent="0.2">
      <c r="B109" s="97" t="s">
        <v>218</v>
      </c>
      <c r="D109" s="97">
        <v>5000</v>
      </c>
      <c r="E109" s="97" t="s">
        <v>518</v>
      </c>
      <c r="L109" s="97" t="s">
        <v>608</v>
      </c>
      <c r="M109" s="2">
        <v>-0.2</v>
      </c>
      <c r="N109" s="97" t="s">
        <v>692</v>
      </c>
      <c r="O109" s="403">
        <v>-0.1</v>
      </c>
      <c r="P109" s="97" t="s">
        <v>674</v>
      </c>
      <c r="S109" s="428"/>
      <c r="T109" s="428"/>
    </row>
    <row r="110" spans="1:23" x14ac:dyDescent="0.2">
      <c r="L110" s="97" t="s">
        <v>609</v>
      </c>
      <c r="M110" s="528">
        <v>-1.7500000000000002E-2</v>
      </c>
      <c r="N110" s="97" t="s">
        <v>654</v>
      </c>
      <c r="S110" s="428"/>
      <c r="T110" s="428"/>
      <c r="U110" s="403"/>
    </row>
    <row r="111" spans="1:23" x14ac:dyDescent="0.2">
      <c r="A111" s="400" t="s">
        <v>469</v>
      </c>
      <c r="F111" s="97" t="s">
        <v>471</v>
      </c>
      <c r="L111" s="97" t="s">
        <v>610</v>
      </c>
      <c r="M111" s="528">
        <v>2.5000000000000001E-2</v>
      </c>
      <c r="N111" s="97" t="s">
        <v>684</v>
      </c>
      <c r="O111" s="424">
        <v>7.4999999999999997E-2</v>
      </c>
      <c r="P111" s="97" t="s">
        <v>676</v>
      </c>
      <c r="S111" s="426"/>
      <c r="T111" s="428"/>
      <c r="U111" s="424"/>
      <c r="W111" s="424"/>
    </row>
    <row r="112" spans="1:23" x14ac:dyDescent="0.2">
      <c r="A112" s="401" t="s">
        <v>125</v>
      </c>
      <c r="B112" s="431"/>
      <c r="C112" s="432">
        <v>0.2</v>
      </c>
      <c r="D112" s="97" t="s">
        <v>476</v>
      </c>
      <c r="F112" s="271" t="s">
        <v>475</v>
      </c>
      <c r="L112" s="97" t="s">
        <v>611</v>
      </c>
      <c r="M112" s="528">
        <v>-1.7500000000000002E-2</v>
      </c>
      <c r="N112" s="97" t="s">
        <v>654</v>
      </c>
      <c r="S112" s="428"/>
      <c r="T112" s="428"/>
      <c r="U112" s="403"/>
    </row>
    <row r="113" spans="1:23" x14ac:dyDescent="0.2">
      <c r="A113" s="401" t="s">
        <v>126</v>
      </c>
      <c r="B113" s="433" t="s">
        <v>300</v>
      </c>
      <c r="C113" s="432">
        <v>0.2</v>
      </c>
      <c r="D113" s="97" t="s">
        <v>476</v>
      </c>
      <c r="F113" s="271" t="s">
        <v>475</v>
      </c>
      <c r="L113" s="97" t="s">
        <v>612</v>
      </c>
      <c r="M113">
        <v>1</v>
      </c>
      <c r="N113" s="97" t="s">
        <v>690</v>
      </c>
      <c r="S113" s="428"/>
      <c r="T113" s="428"/>
      <c r="U113" s="403"/>
      <c r="W113" s="403"/>
    </row>
    <row r="114" spans="1:23" x14ac:dyDescent="0.2">
      <c r="B114" s="97" t="s">
        <v>299</v>
      </c>
      <c r="C114" s="425">
        <v>0.2</v>
      </c>
      <c r="D114" s="97" t="s">
        <v>476</v>
      </c>
      <c r="F114" s="271" t="s">
        <v>475</v>
      </c>
      <c r="L114" s="97" t="s">
        <v>613</v>
      </c>
      <c r="M114" s="2">
        <v>-0.01</v>
      </c>
      <c r="N114" s="97" t="s">
        <v>678</v>
      </c>
      <c r="S114" s="426"/>
      <c r="T114" s="428"/>
      <c r="U114" s="403"/>
    </row>
    <row r="115" spans="1:23" x14ac:dyDescent="0.2">
      <c r="A115" s="401" t="s">
        <v>141</v>
      </c>
      <c r="B115" s="431"/>
      <c r="C115" s="432">
        <v>0.2</v>
      </c>
      <c r="D115" s="97" t="s">
        <v>476</v>
      </c>
      <c r="F115" s="271">
        <v>4</v>
      </c>
      <c r="M115"/>
      <c r="S115" s="426"/>
      <c r="T115" s="428"/>
    </row>
    <row r="116" spans="1:23" x14ac:dyDescent="0.2">
      <c r="A116" s="401" t="s">
        <v>133</v>
      </c>
      <c r="B116" s="431"/>
      <c r="C116" s="432">
        <v>0.2</v>
      </c>
      <c r="D116" s="97" t="s">
        <v>477</v>
      </c>
      <c r="F116" s="271">
        <v>2</v>
      </c>
      <c r="L116" s="97" t="s">
        <v>614</v>
      </c>
      <c r="M116" s="528">
        <v>1.4999999999999999E-2</v>
      </c>
      <c r="N116" s="97" t="s">
        <v>665</v>
      </c>
      <c r="S116" s="426"/>
      <c r="T116" s="428"/>
      <c r="U116" s="424"/>
    </row>
    <row r="117" spans="1:23" x14ac:dyDescent="0.2">
      <c r="A117" s="401" t="s">
        <v>1108</v>
      </c>
      <c r="B117" s="433" t="s">
        <v>300</v>
      </c>
      <c r="C117" s="432">
        <v>0.1</v>
      </c>
      <c r="D117" s="97" t="s">
        <v>303</v>
      </c>
      <c r="F117" s="271">
        <v>0</v>
      </c>
      <c r="L117" s="97" t="s">
        <v>615</v>
      </c>
      <c r="M117" s="528">
        <v>2.5000000000000001E-2</v>
      </c>
      <c r="N117" s="97" t="s">
        <v>666</v>
      </c>
      <c r="O117" s="403">
        <v>-0.05</v>
      </c>
      <c r="P117" s="97" t="s">
        <v>679</v>
      </c>
      <c r="S117" s="426"/>
      <c r="T117" s="428"/>
      <c r="U117" s="424"/>
      <c r="W117" s="403"/>
    </row>
    <row r="118" spans="1:23" x14ac:dyDescent="0.2">
      <c r="B118" s="97" t="s">
        <v>299</v>
      </c>
      <c r="C118" s="434">
        <v>0.1</v>
      </c>
      <c r="D118" s="97" t="s">
        <v>303</v>
      </c>
      <c r="F118" s="271">
        <v>0</v>
      </c>
      <c r="L118" s="97" t="s">
        <v>617</v>
      </c>
      <c r="M118" s="2">
        <v>-0.05</v>
      </c>
      <c r="N118" s="97" t="s">
        <v>661</v>
      </c>
      <c r="O118" s="403">
        <v>-0.05</v>
      </c>
      <c r="P118" s="97" t="s">
        <v>674</v>
      </c>
      <c r="Q118" s="97">
        <v>5</v>
      </c>
      <c r="R118" s="97" t="s">
        <v>695</v>
      </c>
      <c r="S118" s="428"/>
      <c r="T118" s="428"/>
      <c r="U118" s="403"/>
      <c r="W118" s="403"/>
    </row>
    <row r="119" spans="1:23" x14ac:dyDescent="0.2">
      <c r="A119" s="401" t="s">
        <v>470</v>
      </c>
      <c r="B119" s="431"/>
      <c r="C119" s="432">
        <v>0.2</v>
      </c>
      <c r="D119" s="97" t="s">
        <v>477</v>
      </c>
      <c r="F119" s="271">
        <v>3</v>
      </c>
      <c r="L119" s="97" t="s">
        <v>618</v>
      </c>
      <c r="M119" s="528">
        <v>-0.125</v>
      </c>
      <c r="N119" s="97" t="s">
        <v>680</v>
      </c>
      <c r="S119" s="426"/>
      <c r="T119" s="428"/>
      <c r="U119" s="424"/>
    </row>
    <row r="120" spans="1:23" x14ac:dyDescent="0.2">
      <c r="A120" s="401" t="s">
        <v>340</v>
      </c>
      <c r="C120" s="271">
        <v>1</v>
      </c>
      <c r="D120" s="97" t="s">
        <v>472</v>
      </c>
      <c r="F120" s="271">
        <v>3</v>
      </c>
      <c r="L120" s="97" t="s">
        <v>620</v>
      </c>
      <c r="M120" s="2">
        <v>0.01</v>
      </c>
      <c r="N120" s="97" t="s">
        <v>665</v>
      </c>
      <c r="O120" s="403">
        <v>0.1</v>
      </c>
      <c r="P120" s="97" t="s">
        <v>677</v>
      </c>
      <c r="S120" s="428"/>
      <c r="T120" s="428"/>
      <c r="U120" s="403"/>
    </row>
    <row r="121" spans="1:23" x14ac:dyDescent="0.2">
      <c r="A121" s="401" t="s">
        <v>382</v>
      </c>
      <c r="B121" s="271" t="s">
        <v>474</v>
      </c>
      <c r="C121" s="433">
        <v>500</v>
      </c>
      <c r="D121" s="97" t="s">
        <v>473</v>
      </c>
      <c r="F121" s="271">
        <v>0</v>
      </c>
      <c r="L121" s="97" t="s">
        <v>621</v>
      </c>
      <c r="M121" s="529">
        <v>7.4999999999999997E-2</v>
      </c>
      <c r="N121" s="97" t="s">
        <v>693</v>
      </c>
      <c r="O121" s="403">
        <v>-0.05</v>
      </c>
      <c r="P121" s="97" t="s">
        <v>681</v>
      </c>
      <c r="S121" s="428"/>
      <c r="T121" s="428"/>
      <c r="U121" s="403"/>
      <c r="W121" s="403"/>
    </row>
    <row r="122" spans="1:23" x14ac:dyDescent="0.2">
      <c r="A122" s="401" t="s">
        <v>364</v>
      </c>
      <c r="B122" s="271" t="s">
        <v>474</v>
      </c>
      <c r="C122" s="435">
        <v>375</v>
      </c>
      <c r="D122" s="97" t="s">
        <v>473</v>
      </c>
      <c r="F122" s="271">
        <v>3</v>
      </c>
      <c r="M122"/>
      <c r="S122" s="426"/>
      <c r="T122" s="428"/>
    </row>
    <row r="123" spans="1:23" x14ac:dyDescent="0.2">
      <c r="A123" s="401" t="s">
        <v>431</v>
      </c>
      <c r="B123" s="431"/>
      <c r="C123" s="425">
        <v>0.12</v>
      </c>
      <c r="D123" s="97" t="s">
        <v>509</v>
      </c>
      <c r="F123" s="271">
        <v>3</v>
      </c>
      <c r="L123" s="97" t="s">
        <v>622</v>
      </c>
      <c r="M123" s="2">
        <v>0.3</v>
      </c>
      <c r="N123" s="97" t="s">
        <v>682</v>
      </c>
      <c r="S123" s="426"/>
      <c r="T123" s="428"/>
      <c r="U123" s="403"/>
    </row>
    <row r="124" spans="1:23" x14ac:dyDescent="0.2">
      <c r="L124" s="97" t="s">
        <v>624</v>
      </c>
      <c r="M124">
        <v>1.25</v>
      </c>
      <c r="N124" s="97" t="s">
        <v>697</v>
      </c>
      <c r="S124" s="428"/>
      <c r="T124" s="428"/>
      <c r="U124" s="403"/>
    </row>
    <row r="125" spans="1:23" x14ac:dyDescent="0.2">
      <c r="A125" s="400" t="s">
        <v>271</v>
      </c>
      <c r="L125" s="97" t="s">
        <v>626</v>
      </c>
      <c r="M125" s="528">
        <v>-7.4999999999999997E-2</v>
      </c>
      <c r="N125" s="97" t="s">
        <v>681</v>
      </c>
      <c r="O125" s="424">
        <v>7.4999999999999997E-3</v>
      </c>
      <c r="P125" s="97" t="s">
        <v>778</v>
      </c>
      <c r="S125" s="428"/>
      <c r="T125" s="428"/>
      <c r="U125" s="403"/>
    </row>
    <row r="126" spans="1:23" x14ac:dyDescent="0.2">
      <c r="A126" s="401" t="s">
        <v>488</v>
      </c>
      <c r="B126" s="97">
        <v>20</v>
      </c>
      <c r="L126" s="97" t="s">
        <v>627</v>
      </c>
      <c r="M126" s="528">
        <v>2.5000000000000001E-2</v>
      </c>
      <c r="N126" s="97" t="s">
        <v>684</v>
      </c>
      <c r="S126" s="426"/>
      <c r="T126" s="428"/>
      <c r="U126" s="424"/>
    </row>
    <row r="127" spans="1:23" x14ac:dyDescent="0.2">
      <c r="A127" s="401" t="s">
        <v>486</v>
      </c>
      <c r="B127" s="97">
        <v>0</v>
      </c>
      <c r="C127" s="97" t="s">
        <v>487</v>
      </c>
      <c r="L127" s="97" t="s">
        <v>628</v>
      </c>
      <c r="M127" s="528">
        <v>-2.5000000000000001E-2</v>
      </c>
      <c r="N127" s="97" t="s">
        <v>657</v>
      </c>
      <c r="O127" s="6">
        <v>2</v>
      </c>
      <c r="P127" s="6" t="s">
        <v>696</v>
      </c>
      <c r="S127" s="426"/>
      <c r="T127" s="428"/>
      <c r="U127" s="424"/>
    </row>
    <row r="128" spans="1:23" x14ac:dyDescent="0.2">
      <c r="M128"/>
      <c r="S128" s="426"/>
      <c r="T128" s="428"/>
    </row>
    <row r="129" spans="1:23" x14ac:dyDescent="0.2">
      <c r="A129" s="400" t="s">
        <v>780</v>
      </c>
      <c r="L129" s="97" t="s">
        <v>630</v>
      </c>
      <c r="M129" s="2">
        <v>0.6</v>
      </c>
      <c r="N129" s="97" t="s">
        <v>779</v>
      </c>
      <c r="S129" s="428"/>
      <c r="T129" s="428"/>
    </row>
    <row r="130" spans="1:23" x14ac:dyDescent="0.2">
      <c r="A130" s="401" t="s">
        <v>89</v>
      </c>
      <c r="B130" s="97" t="s">
        <v>3</v>
      </c>
      <c r="L130" s="97" t="s">
        <v>631</v>
      </c>
      <c r="M130" s="528">
        <v>-7.4999999999999997E-2</v>
      </c>
      <c r="N130" s="97" t="s">
        <v>681</v>
      </c>
      <c r="S130" s="426"/>
      <c r="T130" s="428"/>
      <c r="U130" s="424"/>
    </row>
    <row r="131" spans="1:23" x14ac:dyDescent="0.2">
      <c r="A131" s="401" t="s">
        <v>90</v>
      </c>
      <c r="B131" s="97" t="s">
        <v>3</v>
      </c>
      <c r="L131" s="97" t="s">
        <v>633</v>
      </c>
      <c r="M131">
        <v>1</v>
      </c>
      <c r="N131" s="97" t="s">
        <v>698</v>
      </c>
      <c r="S131" s="426"/>
      <c r="T131" s="428"/>
    </row>
    <row r="132" spans="1:23" x14ac:dyDescent="0.2">
      <c r="A132" s="401" t="s">
        <v>91</v>
      </c>
      <c r="B132" s="97" t="s">
        <v>3</v>
      </c>
      <c r="L132" s="97" t="s">
        <v>635</v>
      </c>
      <c r="M132" s="2">
        <v>0.3</v>
      </c>
      <c r="N132" s="97" t="s">
        <v>685</v>
      </c>
      <c r="S132" s="428"/>
      <c r="T132" s="428"/>
      <c r="U132" s="403"/>
    </row>
    <row r="133" spans="1:23" x14ac:dyDescent="0.2">
      <c r="A133" s="401" t="s">
        <v>92</v>
      </c>
      <c r="B133" s="97" t="s">
        <v>3</v>
      </c>
      <c r="M133"/>
      <c r="S133" s="426"/>
      <c r="T133" s="428"/>
    </row>
    <row r="134" spans="1:23" x14ac:dyDescent="0.2">
      <c r="A134" s="401" t="s">
        <v>93</v>
      </c>
      <c r="B134" s="97" t="s">
        <v>3</v>
      </c>
      <c r="L134" s="97" t="s">
        <v>636</v>
      </c>
      <c r="M134" s="2">
        <v>-0.15</v>
      </c>
      <c r="N134" s="97" t="s">
        <v>694</v>
      </c>
      <c r="O134" s="403">
        <v>-0.05</v>
      </c>
      <c r="P134" s="97" t="s">
        <v>671</v>
      </c>
      <c r="S134" s="426"/>
      <c r="T134" s="428"/>
      <c r="U134" s="403"/>
      <c r="W134" s="403"/>
    </row>
    <row r="135" spans="1:23" x14ac:dyDescent="0.2">
      <c r="A135" s="401" t="s">
        <v>94</v>
      </c>
      <c r="B135" s="97" t="s">
        <v>3</v>
      </c>
      <c r="L135" s="97" t="s">
        <v>638</v>
      </c>
      <c r="M135" s="528">
        <v>-2.5000000000000001E-2</v>
      </c>
      <c r="N135" s="97" t="s">
        <v>661</v>
      </c>
      <c r="S135" s="426"/>
      <c r="T135" s="428"/>
      <c r="U135" s="424"/>
    </row>
    <row r="136" spans="1:23" x14ac:dyDescent="0.2">
      <c r="A136" s="401" t="s">
        <v>95</v>
      </c>
      <c r="B136" s="97" t="s">
        <v>3</v>
      </c>
      <c r="L136" s="97" t="s">
        <v>639</v>
      </c>
      <c r="M136" s="2">
        <v>-0.25</v>
      </c>
      <c r="N136" s="97" t="s">
        <v>686</v>
      </c>
      <c r="S136" s="426"/>
      <c r="T136" s="428"/>
      <c r="U136" s="403"/>
    </row>
    <row r="137" spans="1:23" x14ac:dyDescent="0.2">
      <c r="A137" s="401" t="s">
        <v>96</v>
      </c>
      <c r="B137" s="97" t="s">
        <v>7</v>
      </c>
      <c r="M137"/>
      <c r="S137" s="426"/>
      <c r="T137" s="428"/>
    </row>
    <row r="138" spans="1:23" x14ac:dyDescent="0.2">
      <c r="A138" s="401" t="s">
        <v>97</v>
      </c>
      <c r="B138" s="97" t="s">
        <v>3</v>
      </c>
      <c r="L138" s="97" t="s">
        <v>640</v>
      </c>
      <c r="M138" s="2">
        <v>0.05</v>
      </c>
      <c r="N138" s="97" t="s">
        <v>683</v>
      </c>
      <c r="S138" s="428"/>
      <c r="T138" s="428"/>
      <c r="U138" s="424"/>
    </row>
    <row r="139" spans="1:23" x14ac:dyDescent="0.2">
      <c r="A139" s="401" t="s">
        <v>29</v>
      </c>
      <c r="B139" s="97" t="s">
        <v>3</v>
      </c>
      <c r="L139" s="97" t="s">
        <v>642</v>
      </c>
      <c r="M139" s="528">
        <v>-7.4999999999999997E-2</v>
      </c>
      <c r="N139" s="97" t="s">
        <v>680</v>
      </c>
      <c r="S139" s="428"/>
      <c r="T139" s="428"/>
      <c r="U139" s="403"/>
    </row>
    <row r="140" spans="1:23" x14ac:dyDescent="0.2">
      <c r="A140" s="401" t="s">
        <v>99</v>
      </c>
      <c r="B140" s="97" t="s">
        <v>3</v>
      </c>
      <c r="M140"/>
      <c r="T140" s="91"/>
    </row>
    <row r="141" spans="1:23" x14ac:dyDescent="0.2">
      <c r="A141" s="401" t="s">
        <v>100</v>
      </c>
      <c r="B141" s="97" t="s">
        <v>3</v>
      </c>
      <c r="L141" s="97" t="s">
        <v>643</v>
      </c>
      <c r="M141" s="2">
        <v>-0.05</v>
      </c>
      <c r="N141" s="97" t="s">
        <v>681</v>
      </c>
      <c r="T141" s="91"/>
      <c r="U141" s="403"/>
    </row>
    <row r="142" spans="1:23" x14ac:dyDescent="0.2">
      <c r="A142" s="401" t="s">
        <v>101</v>
      </c>
      <c r="B142" s="97" t="s">
        <v>12</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336</v>
      </c>
      <c r="B146" s="97" t="s">
        <v>3</v>
      </c>
      <c r="L146" s="426"/>
      <c r="M146" s="403"/>
    </row>
    <row r="147" spans="1:13" x14ac:dyDescent="0.2">
      <c r="A147" s="401" t="s">
        <v>350</v>
      </c>
      <c r="B147" s="97" t="s">
        <v>3</v>
      </c>
      <c r="L147" s="426"/>
    </row>
    <row r="148" spans="1:13" x14ac:dyDescent="0.2">
      <c r="A148" s="401" t="s">
        <v>145</v>
      </c>
      <c r="B148" s="97" t="s">
        <v>3</v>
      </c>
      <c r="L148" s="426"/>
      <c r="M148" s="403"/>
    </row>
    <row r="149" spans="1:13" x14ac:dyDescent="0.2">
      <c r="A149" s="401" t="s">
        <v>510</v>
      </c>
      <c r="B149" s="97" t="s">
        <v>12</v>
      </c>
    </row>
    <row r="151" spans="1:13" x14ac:dyDescent="0.2">
      <c r="A151" s="401" t="s">
        <v>1082</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1083</v>
      </c>
    </row>
    <row r="158" spans="1:13" x14ac:dyDescent="0.2">
      <c r="A158" s="401" t="s">
        <v>285</v>
      </c>
      <c r="B158" s="403">
        <v>0.75</v>
      </c>
    </row>
  </sheetData>
  <phoneticPr fontId="0" type="noConversion"/>
  <conditionalFormatting sqref="J24:L24">
    <cfRule type="expression" dxfId="53"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8" activePane="bottomLeft" state="frozenSplit"/>
      <selection pane="bottomLeft"/>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785</v>
      </c>
      <c r="D4" s="436" t="s">
        <v>786</v>
      </c>
      <c r="E4" s="437" t="s">
        <v>787</v>
      </c>
      <c r="F4" s="437" t="s">
        <v>788</v>
      </c>
      <c r="G4" s="437" t="s">
        <v>789</v>
      </c>
      <c r="H4" s="442" t="s">
        <v>790</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498</v>
      </c>
      <c r="Y4" s="531" t="s">
        <v>499</v>
      </c>
      <c r="Z4" s="531" t="s">
        <v>536</v>
      </c>
      <c r="AA4" s="531" t="s">
        <v>1106</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1113</v>
      </c>
      <c r="E9" s="459">
        <v>3</v>
      </c>
      <c r="F9" s="459"/>
      <c r="G9" s="459">
        <v>300</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1114</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3</v>
      </c>
      <c r="F45" s="459"/>
      <c r="G45" s="459">
        <v>350</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1150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1108</v>
      </c>
      <c r="E48" s="451">
        <v>6.5</v>
      </c>
      <c r="F48" s="451">
        <v>2</v>
      </c>
      <c r="G48" s="451">
        <v>1350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0.15</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c r="K53" s="461"/>
      <c r="L53" s="461"/>
      <c r="M53" s="461"/>
      <c r="N53" s="461"/>
      <c r="O53" s="461">
        <v>0.1</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1109</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1110</v>
      </c>
      <c r="E55" s="440">
        <v>3</v>
      </c>
      <c r="F55" s="440">
        <v>5</v>
      </c>
      <c r="G55" s="440">
        <v>1050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1111</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510</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510</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510</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510</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791</v>
      </c>
      <c r="B85" s="443" t="s">
        <v>791</v>
      </c>
      <c r="C85" s="464" t="s">
        <v>791</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791</v>
      </c>
      <c r="B86" s="443" t="s">
        <v>791</v>
      </c>
      <c r="C86" s="464" t="s">
        <v>791</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791</v>
      </c>
      <c r="B87" s="443" t="s">
        <v>791</v>
      </c>
      <c r="C87" s="464" t="s">
        <v>791</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510</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447</v>
      </c>
      <c r="I18" s="601"/>
      <c r="J18" s="601"/>
      <c r="K18" s="602"/>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9"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2021-09-19T00:12:54Z</dcterms:modified>
</cp:coreProperties>
</file>