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E9A44CB-74E7-40DE-9F1F-BD7A4398EBB7}"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B93" i="6" l="1"/>
  <c r="L144" i="6"/>
  <c r="M144" i="6" s="1"/>
  <c r="C4" i="2"/>
  <c r="M96" i="6" l="1"/>
  <c r="M87" i="6"/>
  <c r="M84" i="6"/>
  <c r="AE136" i="1" l="1"/>
  <c r="AT76" i="5"/>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F24" i="4"/>
  <c r="F25" i="4"/>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A5" i="8" l="1"/>
  <c r="B5" i="8" s="1"/>
  <c r="AH30" i="9"/>
  <c r="AO30" i="8" s="1"/>
  <c r="C4" i="8"/>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AH31" i="9" l="1"/>
  <c r="AO31" i="8" s="1"/>
  <c r="E17" i="8"/>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AH32" i="9" l="1"/>
  <c r="AO32" i="8" s="1"/>
  <c r="E18" i="8"/>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AH79" i="9" l="1"/>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H80" i="9" l="1"/>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H81" i="9" l="1"/>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AH82" i="9" l="1"/>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AH83" i="9" l="1"/>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P67" i="2"/>
  <c r="AH84" i="9" l="1"/>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AH85" i="9" l="1"/>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Q65" i="8"/>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V67" i="8"/>
  <c r="CW67" i="8" s="1"/>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T5" i="8"/>
  <c r="W5" i="8" s="1"/>
  <c r="V5" i="8"/>
  <c r="AA6" i="8" l="1"/>
  <c r="B6" i="8" s="1"/>
  <c r="O5" i="7"/>
  <c r="I5" i="11"/>
  <c r="AC6" i="7"/>
  <c r="C6" i="11"/>
  <c r="V6" i="10"/>
  <c r="AQ6" i="8"/>
  <c r="BI6" i="1"/>
  <c r="C5"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J6" i="11"/>
  <c r="P6" i="7" s="1"/>
  <c r="BJ7" i="1"/>
  <c r="O6" i="7"/>
  <c r="I6" i="11"/>
  <c r="AQ7" i="8"/>
  <c r="V7" i="10"/>
  <c r="C7" i="11"/>
  <c r="BI7" i="1"/>
  <c r="AC7" i="7"/>
  <c r="F6" i="9"/>
  <c r="C6" i="8"/>
  <c r="AA7" i="8" l="1"/>
  <c r="AB7" i="7" l="1"/>
  <c r="AJ7" i="7" s="1"/>
  <c r="AW7" i="8"/>
  <c r="B7" i="8"/>
  <c r="D7" i="2" s="1"/>
  <c r="U7" i="2" s="1"/>
  <c r="W6" i="2" s="1"/>
  <c r="E7" i="2"/>
  <c r="L7" i="2" s="1"/>
  <c r="H7" i="11"/>
  <c r="Y6" i="2"/>
  <c r="X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s="1"/>
  <c r="AA8" i="8" l="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Z8" i="2" s="1"/>
  <c r="AA8" i="1"/>
  <c r="S8" i="1" s="1"/>
  <c r="H9" i="1" s="1"/>
  <c r="O8" i="7"/>
  <c r="I8" i="11"/>
  <c r="V8" i="8" l="1"/>
  <c r="BJ9" i="1"/>
  <c r="C9" i="11"/>
  <c r="BI9" i="1"/>
  <c r="V9" i="10"/>
  <c r="AC9" i="7"/>
  <c r="AK9" i="5"/>
  <c r="AQ9" i="8"/>
  <c r="AA9" i="8"/>
  <c r="C8" i="8"/>
  <c r="P8" i="7"/>
  <c r="F8" i="9"/>
  <c r="Y8" i="2" l="1"/>
  <c r="X8" i="2" s="1"/>
  <c r="B9" i="8" l="1"/>
  <c r="D9" i="2" s="1"/>
  <c r="H9" i="11"/>
  <c r="AW9" i="8"/>
  <c r="AB9" i="7"/>
  <c r="AJ9" i="7" s="1"/>
  <c r="E9" i="2"/>
  <c r="L9" i="2" s="1"/>
  <c r="U9" i="2" l="1"/>
  <c r="W8" i="2" s="1"/>
  <c r="C9" i="2" l="1"/>
  <c r="F9" i="2" s="1"/>
  <c r="F9" i="1" l="1"/>
  <c r="I9" i="2"/>
  <c r="I9" i="11" s="1"/>
  <c r="S9" i="8"/>
  <c r="T9" i="8" s="1"/>
  <c r="W9" i="8" s="1"/>
  <c r="H9" i="2"/>
  <c r="G9" i="2"/>
  <c r="Z9" i="2" s="1"/>
  <c r="AP9" i="1"/>
  <c r="T9" i="1" s="1"/>
  <c r="I10" i="1" s="1"/>
  <c r="AO10" i="1" s="1"/>
  <c r="J9" i="11"/>
  <c r="O9" i="7" l="1"/>
  <c r="AA9" i="1"/>
  <c r="S9" i="1" s="1"/>
  <c r="H10" i="1" s="1"/>
  <c r="AQ10" i="8" s="1"/>
  <c r="V9" i="8"/>
  <c r="BJ10" i="1"/>
  <c r="P9" i="7"/>
  <c r="F9" i="9"/>
  <c r="AA10" i="8"/>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Z10" i="2" s="1"/>
  <c r="AP10" i="1"/>
  <c r="T10" i="1" s="1"/>
  <c r="I11" i="1" s="1"/>
  <c r="AO11" i="1" s="1"/>
  <c r="J10" i="11"/>
  <c r="BJ11" i="1" l="1"/>
  <c r="P10" i="7"/>
  <c r="F10" i="9"/>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J11" i="11"/>
  <c r="F11" i="9" s="1"/>
  <c r="I11" i="11"/>
  <c r="O11" i="7"/>
  <c r="V11" i="8"/>
  <c r="BJ12" i="1"/>
  <c r="AK12" i="5"/>
  <c r="C12" i="11"/>
  <c r="BI12" i="1"/>
  <c r="AQ12" i="8"/>
  <c r="V12" i="10"/>
  <c r="C11" i="8" l="1"/>
  <c r="Y11" i="2"/>
  <c r="X11" i="2" s="1"/>
  <c r="P11" i="7"/>
  <c r="AA12" i="8" l="1"/>
  <c r="H12" i="11" s="1"/>
  <c r="AW12" i="8" l="1"/>
  <c r="E12" i="2"/>
  <c r="L12" i="2" s="1"/>
  <c r="B12" i="8"/>
  <c r="D12" i="2" s="1"/>
  <c r="U12" i="2" s="1"/>
  <c r="W11" i="2" s="1"/>
  <c r="C12" i="2" s="1"/>
  <c r="S12" i="8" s="1"/>
  <c r="V12" i="8" s="1"/>
  <c r="AB12" i="7"/>
  <c r="AJ12" i="7" s="1"/>
  <c r="H12" i="2" l="1"/>
  <c r="F12" i="2"/>
  <c r="F12" i="1"/>
  <c r="I12" i="2"/>
  <c r="I12" i="11" s="1"/>
  <c r="T12" i="8"/>
  <c r="W12" i="8" s="1"/>
  <c r="G12" i="2"/>
  <c r="Z12" i="2" s="1"/>
  <c r="J12" i="11"/>
  <c r="AP12" i="1"/>
  <c r="T12" i="1" s="1"/>
  <c r="I13" i="1" s="1"/>
  <c r="AO13" i="1" s="1"/>
  <c r="AA12" i="1" l="1"/>
  <c r="S12" i="1" s="1"/>
  <c r="H13" i="1" s="1"/>
  <c r="AK13" i="5" s="1"/>
  <c r="O12" i="7"/>
  <c r="AA13" i="8"/>
  <c r="P12" i="7"/>
  <c r="F12" i="9"/>
  <c r="BJ13" i="1"/>
  <c r="C12" i="8"/>
  <c r="AQ13" i="8" l="1"/>
  <c r="V13" i="10"/>
  <c r="BI13" i="1"/>
  <c r="C13" i="11"/>
  <c r="AC13" i="7"/>
  <c r="Y12" i="2"/>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P13" i="1"/>
  <c r="T13" i="1" s="1"/>
  <c r="I14" i="1" s="1"/>
  <c r="AO14" i="1" s="1"/>
  <c r="AA14" i="8" l="1"/>
  <c r="C13" i="8"/>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F15" i="1"/>
  <c r="AA15" i="1"/>
  <c r="S15" i="1" s="1"/>
  <c r="H16" i="1" s="1"/>
  <c r="O15" i="7"/>
  <c r="I15" i="11"/>
  <c r="AA16" i="8" l="1"/>
  <c r="T15" i="8"/>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l="1"/>
  <c r="BJ19" i="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l="1"/>
  <c r="AA22" i="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l="1"/>
  <c r="BJ30" i="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I41" i="2"/>
  <c r="O41" i="7" s="1"/>
  <c r="F41" i="1"/>
  <c r="H41" i="2"/>
  <c r="V41" i="8"/>
  <c r="T41" i="8"/>
  <c r="W41" i="8" s="1"/>
  <c r="AA42" i="8" l="1"/>
  <c r="AP41" i="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l="1"/>
  <c r="C50" i="8"/>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E64" i="8" l="1"/>
  <c r="BJ52" i="1"/>
  <c r="F51" i="9"/>
  <c r="P51" i="7"/>
  <c r="C51" i="8"/>
  <c r="CG64" i="8" l="1"/>
  <c r="M64" i="2"/>
  <c r="P64" i="8"/>
  <c r="R64" i="8" s="1"/>
  <c r="DD64" i="8"/>
  <c r="G64" i="1" s="1"/>
  <c r="N64" i="8" s="1"/>
  <c r="AA52" i="8"/>
  <c r="B52" i="8" s="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H53" i="1"/>
  <c r="AQ53" i="8" s="1"/>
  <c r="T52" i="8"/>
  <c r="W52" i="8" s="1"/>
  <c r="O52" i="7"/>
  <c r="J52" i="11"/>
  <c r="P52" i="7" s="1"/>
  <c r="I52" i="11"/>
  <c r="C52" i="11"/>
  <c r="AK52" i="5"/>
  <c r="V52" i="10"/>
  <c r="AQ52" i="8"/>
  <c r="AC52" i="7"/>
  <c r="AJ52" i="7" s="1"/>
  <c r="BJ53" i="1"/>
  <c r="C52" i="8"/>
  <c r="C53" i="11" l="1"/>
  <c r="AK53" i="5"/>
  <c r="V53" i="10"/>
  <c r="BI53" i="1"/>
  <c r="AC53" i="7"/>
  <c r="F52" i="9"/>
  <c r="Y52" i="2"/>
  <c r="X52" i="2" s="1"/>
  <c r="E65" i="8" l="1"/>
  <c r="CG65" i="8" s="1"/>
  <c r="P65" i="8" s="1"/>
  <c r="R65" i="8" s="1"/>
  <c r="AA53" i="8"/>
  <c r="B53" i="8" s="1"/>
  <c r="D53" i="2" s="1"/>
  <c r="DD65" i="8" l="1"/>
  <c r="G65" i="1" s="1"/>
  <c r="N65" i="8" s="1"/>
  <c r="M65" i="2"/>
  <c r="AB53" i="7"/>
  <c r="AJ53" i="7" s="1"/>
  <c r="AW53" i="8"/>
  <c r="E53" i="2"/>
  <c r="L53" i="2" s="1"/>
  <c r="H53" i="11"/>
  <c r="U53" i="2"/>
  <c r="W52" i="2" s="1"/>
  <c r="C53" i="2" l="1"/>
  <c r="F53" i="2" l="1"/>
  <c r="F53" i="1"/>
  <c r="I53" i="2"/>
  <c r="H53" i="2"/>
  <c r="S53" i="8"/>
  <c r="T53" i="8" l="1"/>
  <c r="W53" i="8" s="1"/>
  <c r="V53" i="8"/>
  <c r="AA53" i="1"/>
  <c r="S53" i="1" s="1"/>
  <c r="H54" i="1" s="1"/>
  <c r="I53" i="11"/>
  <c r="O53" i="7"/>
  <c r="AP53" i="1"/>
  <c r="T53" i="1" s="1"/>
  <c r="I54" i="1" s="1"/>
  <c r="AO54" i="1" s="1"/>
  <c r="J53" i="11"/>
  <c r="G53" i="2"/>
  <c r="Z53" i="2" s="1"/>
  <c r="P53" i="7" l="1"/>
  <c r="F53" i="9"/>
  <c r="C54" i="11"/>
  <c r="AC54" i="7"/>
  <c r="AQ54" i="8"/>
  <c r="BI54" i="1"/>
  <c r="V54" i="10"/>
  <c r="AK54" i="5"/>
  <c r="C53" i="8"/>
  <c r="BJ54" i="1"/>
  <c r="E66" i="8" l="1"/>
  <c r="AA54" i="8"/>
  <c r="B54" i="8" s="1"/>
  <c r="Y53" i="2"/>
  <c r="X53" i="2" s="1"/>
  <c r="CG66" i="8" l="1"/>
  <c r="P66" i="8" s="1"/>
  <c r="R66" i="8" s="1"/>
  <c r="M66" i="2"/>
  <c r="DD66" i="8"/>
  <c r="G66" i="1" s="1"/>
  <c r="N66" i="8" s="1"/>
  <c r="D54" i="2"/>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P67" i="8"/>
  <c r="R67" i="8" s="1"/>
  <c r="M67" i="2"/>
  <c r="DD67" i="8"/>
  <c r="G67" i="1" s="1"/>
  <c r="N67" i="8" s="1"/>
  <c r="D55" i="2"/>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R68" i="8" s="1"/>
  <c r="M68" i="2"/>
  <c r="DD68" i="8"/>
  <c r="G68" i="1" s="1"/>
  <c r="N68" i="8" s="1"/>
  <c r="D56" i="2"/>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D69" i="8"/>
  <c r="G69" i="1" s="1"/>
  <c r="N69" i="8" s="1"/>
  <c r="M69" i="2"/>
  <c r="P69" i="8"/>
  <c r="R69" i="8" s="1"/>
  <c r="D57" i="2"/>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D70" i="8"/>
  <c r="G70" i="1" s="1"/>
  <c r="N70" i="8" s="1"/>
  <c r="CG70" i="8"/>
  <c r="P70" i="8" s="1"/>
  <c r="R70" i="8" s="1"/>
  <c r="B58" i="8"/>
  <c r="D58" i="2" s="1"/>
  <c r="H58" i="11"/>
  <c r="AB58" i="7"/>
  <c r="AJ58" i="7" s="1"/>
  <c r="E58" i="2"/>
  <c r="L58" i="2" s="1"/>
  <c r="AW58" i="8"/>
  <c r="U58" i="2" l="1"/>
  <c r="W57" i="2" s="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Z59" i="2" s="1"/>
  <c r="V60" i="10"/>
  <c r="AC60" i="7"/>
  <c r="C60" i="11"/>
  <c r="BI60" i="1"/>
  <c r="AQ60" i="8"/>
  <c r="AK60" i="5"/>
  <c r="V59" i="8"/>
  <c r="T59" i="8"/>
  <c r="W59" i="8" s="1"/>
  <c r="I59" i="11"/>
  <c r="O59" i="7"/>
  <c r="C59" i="8" l="1"/>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Z61" i="2" s="1"/>
  <c r="H61" i="2"/>
  <c r="F61" i="1"/>
  <c r="J61" i="11" l="1"/>
  <c r="AP61" i="1"/>
  <c r="T61" i="1" s="1"/>
  <c r="I62" i="1" s="1"/>
  <c r="AO62" i="1" s="1"/>
  <c r="O61" i="7"/>
  <c r="I61" i="11"/>
  <c r="AQ62" i="8"/>
  <c r="BI62" i="1"/>
  <c r="AK62" i="5"/>
  <c r="V62" i="10"/>
  <c r="C62" i="11"/>
  <c r="T61" i="8"/>
  <c r="W61" i="8" s="1"/>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s="1"/>
  <c r="BJ63" i="1" l="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Z63" i="2" s="1"/>
  <c r="I55" i="4"/>
  <c r="C64" i="11"/>
  <c r="J55" i="4"/>
  <c r="AQ64" i="8"/>
  <c r="V64" i="10"/>
  <c r="AK64" i="5"/>
  <c r="AC64" i="7"/>
  <c r="BI64" i="1"/>
  <c r="I63" i="11"/>
  <c r="O63" i="7"/>
  <c r="V63" i="8"/>
  <c r="T63" i="8"/>
  <c r="W63" i="8" s="1"/>
  <c r="BJ64" i="1" l="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s="1"/>
  <c r="F64" i="9" l="1"/>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T65" i="8"/>
  <c r="W65" i="8" s="1"/>
  <c r="V65" i="8"/>
  <c r="I65" i="11"/>
  <c r="O65" i="7"/>
  <c r="AA66" i="8" l="1"/>
  <c r="DD81" i="8"/>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O66" i="7"/>
  <c r="I66" i="11"/>
  <c r="AA67" i="8" l="1"/>
  <c r="C66" i="8"/>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H42" i="4"/>
  <c r="H43" i="4" s="1"/>
  <c r="F43" i="4"/>
  <c r="AA77" i="8" l="1"/>
  <c r="DD90" i="8"/>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I77" i="11"/>
  <c r="O77" i="7"/>
  <c r="V77" i="8"/>
  <c r="T77" i="8"/>
  <c r="W77" i="8" s="1"/>
  <c r="AA77" i="1"/>
  <c r="S77" i="1" s="1"/>
  <c r="H78" i="1" s="1"/>
  <c r="AA78" i="8" l="1"/>
  <c r="CG97" i="8"/>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8" i="1"/>
  <c r="S78" i="1" s="1"/>
  <c r="H79" i="1" s="1"/>
  <c r="AA79" i="8" l="1"/>
  <c r="DD104" i="8"/>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l="1"/>
  <c r="DD111" i="8"/>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I80" i="11"/>
  <c r="O80" i="7"/>
  <c r="V80" i="8"/>
  <c r="T80" i="8"/>
  <c r="W80" i="8" s="1"/>
  <c r="AA81" i="8" l="1"/>
  <c r="CG118" i="8"/>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V81" i="8"/>
  <c r="T81" i="8"/>
  <c r="W81" i="8" s="1"/>
  <c r="V82" i="10"/>
  <c r="AQ82" i="8"/>
  <c r="AC82" i="7"/>
  <c r="AK82" i="5"/>
  <c r="C82" i="11"/>
  <c r="BI82" i="1"/>
  <c r="O81" i="7"/>
  <c r="I81" i="11"/>
  <c r="AA82" i="8" l="1"/>
  <c r="DD125" i="8"/>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O82" i="7"/>
  <c r="I82" i="11"/>
  <c r="V82" i="8"/>
  <c r="T82" i="8"/>
  <c r="W82" i="8" s="1"/>
  <c r="AA83" i="8" l="1"/>
  <c r="DD132" i="8"/>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l="1"/>
  <c r="BJ91" i="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<sst xmlns="http://schemas.openxmlformats.org/spreadsheetml/2006/main" count="3027" uniqueCount="1133">
  <si>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</si>
  <si>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</si>
  <si>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</si>
  <si>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</si>
  <si>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</si>
  <si>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</si>
  <si>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</si>
  <si>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</si>
  <si>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</si>
  <si>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</si>
  <si>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</si>
  <si>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</si>
  <si>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</si>
  <si>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</si>
  <si>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</si>
  <si>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</si>
  <si>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</si>
  <si>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</si>
  <si>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</si>
  <si>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</si>
  <si>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</si>
  <si>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</si>
  <si>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</si>
  <si>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</si>
  <si>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</si>
  <si>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</si>
  <si>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</si>
  <si>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</si>
  <si>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</si>
  <si>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</si>
  <si>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</si>
  <si>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</si>
  <si>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</si>
  <si>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</si>
  <si>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</si>
  <si>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</si>
  <si>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</si>
  <si>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</si>
  <si>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</si>
  <si>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</si>
  <si>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</si>
  <si>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</si>
  <si>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</si>
  <si>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</si>
  <si>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</si>
  <si>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</si>
  <si>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</si>
  <si>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</si>
  <si>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</si>
  <si>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</si>
  <si>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</si>
  <si>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</si>
  <si>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</si>
  <si>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</si>
  <si>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</si>
  <si>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</si>
  <si>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</si>
  <si>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</si>
  <si>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</si>
  <si>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</si>
  <si>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</si>
  <si>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</si>
  <si>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</si>
  <si>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</si>
  <si>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</si>
  <si>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</si>
  <si>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</si>
  <si>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</si>
  <si>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</si>
  <si>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</si>
  <si>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</si>
  <si>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</si>
  <si>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</si>
  <si>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</si>
  <si>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</si>
  <si>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</si>
  <si>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</si>
  <si>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</si>
  <si>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</si>
  <si>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</si>
  <si>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</si>
  <si>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</si>
  <si>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</si>
  <si>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</si>
  <si>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</si>
  <si>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</si>
  <si>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</si>
  <si>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</si>
  <si>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</si>
  <si>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</si>
  <si>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</si>
  <si>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</si>
  <si>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</si>
  <si>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</si>
  <si>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</si>
  <si>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</si>
  <si>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</si>
  <si>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</si>
  <si>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</si>
  <si>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</si>
  <si>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</si>
  <si>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</si>
  <si>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</si>
  <si>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</si>
  <si>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</si>
  <si>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</si>
  <si>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</si>
  <si>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</si>
  <si>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</si>
  <si>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</si>
  <si>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</si>
  <si>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</si>
  <si>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</si>
  <si>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</si>
  <si>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</si>
  <si>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</si>
  <si>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</si>
  <si>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</si>
  <si>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</si>
  <si>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</si>
  <si>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</si>
  <si>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</si>
  <si>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</si>
  <si>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</si>
  <si>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</si>
  <si>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</si>
  <si>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</si>
  <si>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</si>
  <si>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</si>
  <si>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</si>
  <si>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</si>
  <si>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</si>
  <si>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</si>
  <si>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</si>
  <si>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</si>
  <si>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</si>
  <si>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</si>
  <si>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</si>
  <si>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</si>
  <si>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</si>
  <si>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</si>
  <si>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</si>
  <si>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</si>
  <si>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</si>
  <si>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</si>
  <si>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</si>
  <si>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</si>
  <si>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</si>
  <si>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</si>
  <si>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</si>
  <si>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</si>
  <si>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</si>
  <si>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</si>
  <si>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</si>
  <si>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</si>
  <si>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</si>
  <si>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</si>
  <si>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</si>
  <si>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</si>
  <si>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</si>
  <si>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</si>
  <si>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</si>
  <si>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</si>
  <si>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</si>
  <si>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</si>
  <si>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</si>
  <si>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</si>
  <si>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</si>
  <si>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</si>
  <si>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</si>
  <si>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</si>
  <si>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</si>
  <si>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</si>
  <si>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</si>
  <si>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</si>
  <si>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</si>
  <si>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</si>
  <si>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</si>
  <si>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</si>
  <si>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</si>
  <si>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</si>
  <si>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</si>
  <si>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</si>
  <si>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</si>
  <si>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</si>
  <si>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</si>
  <si>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</si>
  <si>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</si>
  <si>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</si>
  <si>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</si>
  <si>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</si>
  <si>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</si>
  <si>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</si>
  <si>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</si>
  <si>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</si>
  <si>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</si>
  <si>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</si>
  <si>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</si>
  <si>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</si>
  <si>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</si>
  <si>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</si>
  <si>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</si>
  <si>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</si>
  <si>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</si>
  <si>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</si>
  <si>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</si>
  <si>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</si>
  <si>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</si>
  <si>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</si>
  <si>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</si>
  <si>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</si>
  <si>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</si>
  <si>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</si>
  <si>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</si>
  <si>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</si>
  <si>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</si>
  <si>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</si>
  <si>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</si>
  <si>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</si>
  <si>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</si>
  <si>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</si>
  <si>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</si>
  <si>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</si>
  <si>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</si>
  <si>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</si>
  <si>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</si>
  <si>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</si>
  <si>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</si>
  <si>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</si>
  <si>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</si>
  <si>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</si>
  <si>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</si>
  <si>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</si>
  <si>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</si>
  <si>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</si>
  <si>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</si>
  <si>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</si>
  <si>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</si>
  <si>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</si>
  <si>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</si>
  <si>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</si>
  <si>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</si>
  <si>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</si>
  <si>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</si>
  <si>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</si>
  <si>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</si>
  <si>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</si>
  <si>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</si>
  <si>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</si>
  <si>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</si>
  <si>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</si>
  <si>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</si>
  <si>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</si>
  <si>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</si>
  <si>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</si>
  <si>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</si>
  <si>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</si>
  <si>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</si>
  <si>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</si>
  <si>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</si>
  <si>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</si>
  <si>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</si>
  <si>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</si>
  <si>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</si>
  <si>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</si>
  <si>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</si>
  <si>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</si>
  <si>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</si>
  <si>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</si>
  <si>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</si>
  <si>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</si>
  <si>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</si>
  <si>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</si>
  <si>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</si>
  <si>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</si>
  <si>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</si>
  <si>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</si>
  <si>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</si>
  <si>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</si>
  <si>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</si>
  <si>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</si>
  <si>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</si>
  <si>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</si>
  <si>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</si>
  <si>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</si>
  <si>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</si>
  <si>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</si>
  <si>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</si>
  <si>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</si>
  <si>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</si>
  <si>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</si>
  <si>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</si>
  <si>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</si>
  <si>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</si>
  <si>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</si>
  <si>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</si>
  <si>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</si>
  <si>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</si>
  <si>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</si>
  <si>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</si>
  <si>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</si>
  <si>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</si>
  <si>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</si>
  <si>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</si>
  <si>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</si>
  <si>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</si>
  <si>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</si>
  <si>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</si>
  <si>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</si>
  <si>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</si>
  <si>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</si>
  <si>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</si>
  <si>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</si>
  <si>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</si>
  <si>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</si>
  <si>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</si>
  <si>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</si>
  <si>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</si>
  <si>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</si>
  <si>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</si>
  <si>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</si>
  <si>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</si>
  <si>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</si>
  <si>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</si>
  <si>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</si>
  <si>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</si>
  <si>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</si>
  <si>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</si>
  <si>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</si>
  <si>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</si>
  <si>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</si>
  <si>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</si>
  <si>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</si>
  <si>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</si>
  <si>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</si>
  <si>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</si>
  <si>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</si>
  <si>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</si>
  <si>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</si>
  <si>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</si>
  <si>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</si>
  <si>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</si>
  <si>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</si>
  <si>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</si>
  <si>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</si>
  <si>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</si>
  <si>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</si>
  <si>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</si>
  <si>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</si>
  <si>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</si>
  <si>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</si>
  <si>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</si>
  <si>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</si>
  <si>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</si>
  <si>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</si>
  <si>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</si>
  <si>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</si>
  <si>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</si>
  <si>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</si>
  <si>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</si>
  <si>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</si>
  <si>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</si>
  <si>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</si>
  <si>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</si>
  <si>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</si>
  <si>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</si>
  <si>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</si>
  <si>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</si>
  <si>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</si>
  <si>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</si>
  <si>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</si>
  <si>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</si>
  <si>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</si>
  <si>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</si>
  <si>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</si>
  <si>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</si>
  <si>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</si>
  <si>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</si>
  <si>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</si>
  <si>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</si>
  <si>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</si>
  <si>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</si>
  <si>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</si>
  <si>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</si>
  <si>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</si>
  <si>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</si>
  <si>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</si>
  <si>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</si>
  <si>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</si>
  <si>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</si>
  <si>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</si>
  <si>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</si>
  <si>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</si>
  <si>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</si>
  <si>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</si>
  <si>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</si>
  <si>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</si>
  <si>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</si>
  <si>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</si>
  <si>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</si>
  <si>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</si>
  <si>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</si>
  <si>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</si>
  <si>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</si>
  <si>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</si>
  <si>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</si>
  <si>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</si>
  <si>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</si>
  <si>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</si>
  <si>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</si>
  <si>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</si>
  <si>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</si>
  <si>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</si>
  <si>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</si>
  <si>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</si>
  <si>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</si>
  <si>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</si>
  <si>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</si>
  <si>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</si>
  <si>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</si>
  <si>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</si>
  <si>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</si>
  <si>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</si>
  <si>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</si>
  <si>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</si>
  <si>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</si>
  <si>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</si>
  <si>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</si>
  <si>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</si>
  <si>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</si>
  <si>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</si>
  <si>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</si>
  <si>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</si>
  <si>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</si>
  <si>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</si>
  <si>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</si>
  <si>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</si>
  <si>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</si>
  <si>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</si>
  <si>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</si>
  <si>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</si>
  <si>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</si>
  <si>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</si>
  <si>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</si>
  <si>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</si>
  <si>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</si>
  <si>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</si>
  <si>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</si>
  <si>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</si>
  <si>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</si>
  <si>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</si>
  <si>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</si>
  <si>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</si>
  <si>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</si>
  <si>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</si>
  <si>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</si>
  <si>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</si>
  <si>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</si>
  <si>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</si>
  <si>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</si>
  <si>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</si>
  <si>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</si>
  <si>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</si>
  <si>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</si>
  <si>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</si>
  <si>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</si>
  <si>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</si>
  <si>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</si>
  <si>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</si>
  <si>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</si>
  <si>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</si>
  <si>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</si>
  <si>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</si>
  <si>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</si>
  <si>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</si>
  <si>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</si>
  <si>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</si>
  <si>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</si>
  <si>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</si>
  <si>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</si>
  <si>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</si>
  <si>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</si>
  <si>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</si>
  <si>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</si>
  <si>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</si>
  <si>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</si>
  <si>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</si>
  <si>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</si>
  <si>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</si>
  <si>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</si>
  <si>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</si>
  <si>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</si>
  <si>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</si>
  <si>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</si>
  <si>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</si>
  <si>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</si>
  <si>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</si>
  <si>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</si>
  <si>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</si>
  <si>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</si>
  <si>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</si>
  <si>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</si>
  <si>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</si>
  <si>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</si>
  <si>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</si>
  <si>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</si>
  <si>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</si>
  <si>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</si>
  <si>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</si>
  <si>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</si>
  <si>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</si>
  <si>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</si>
  <si>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</si>
  <si>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</si>
  <si>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</si>
  <si>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</si>
  <si>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</si>
  <si>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</si>
  <si>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</si>
  <si>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</si>
  <si>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</si>
  <si>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</si>
  <si>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</si>
  <si>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</si>
  <si>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</si>
  <si>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</si>
  <si>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</si>
  <si>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</si>
  <si>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</si>
  <si>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</si>
  <si>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</si>
  <si>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</si>
  <si>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</si>
  <si>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</si>
  <si>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</si>
  <si>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</si>
  <si>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</si>
  <si>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</si>
  <si>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</si>
  <si>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</si>
  <si>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</si>
  <si>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</si>
  <si>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</si>
  <si>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</si>
  <si>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</si>
  <si>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</si>
  <si>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</si>
  <si>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</si>
  <si>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</si>
  <si>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</si>
  <si>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</si>
  <si>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</si>
  <si>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</si>
  <si>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</si>
  <si>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</si>
  <si>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</si>
  <si>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</si>
  <si>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</si>
  <si>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</si>
  <si>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</si>
  <si>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</si>
  <si>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</si>
  <si>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</si>
  <si>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</si>
  <si>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</si>
  <si>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</si>
  <si>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</si>
  <si>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</si>
  <si>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</si>
  <si>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</si>
  <si>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</si>
  <si>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</si>
  <si>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</si>
  <si>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</si>
  <si>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</si>
  <si>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</si>
  <si>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</si>
  <si>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</si>
  <si>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</si>
  <si>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</si>
  <si>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</si>
  <si>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</si>
  <si>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</si>
  <si>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</si>
  <si>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</si>
  <si>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</si>
  <si>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</si>
  <si>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</si>
  <si>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</si>
  <si>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</si>
  <si>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</si>
  <si>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</si>
  <si>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</si>
  <si>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</si>
  <si>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</si>
  <si>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</si>
  <si>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</si>
  <si>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</si>
  <si>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</si>
  <si>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</si>
  <si>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</si>
  <si>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</si>
  <si>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</si>
  <si>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</si>
  <si>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</si>
  <si>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</si>
  <si>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</si>
  <si>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</si>
  <si>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</si>
  <si>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</si>
  <si>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</si>
  <si>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</si>
  <si>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</si>
  <si>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</si>
  <si>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</si>
  <si>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</si>
  <si>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</si>
  <si>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</si>
  <si>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</si>
  <si>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</si>
  <si>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</si>
  <si>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</si>
  <si>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</si>
  <si>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</si>
  <si>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</si>
  <si>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</si>
  <si>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</si>
  <si>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</si>
  <si>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</si>
  <si>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</si>
  <si>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</si>
  <si>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</si>
  <si>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</si>
  <si>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</si>
  <si>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</si>
  <si>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</si>
  <si>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</si>
  <si>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</si>
  <si>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</si>
  <si>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</si>
  <si>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</si>
  <si>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</si>
  <si>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</si>
  <si>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</si>
  <si>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</si>
  <si>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</si>
  <si>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</si>
  <si>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</si>
  <si>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</si>
  <si>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</si>
  <si>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</si>
  <si>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</si>
  <si>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</si>
  <si>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</si>
  <si>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</si>
  <si>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</si>
  <si>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</si>
  <si>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</si>
  <si>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</si>
  <si>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</si>
  <si>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</si>
  <si>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</si>
  <si>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</si>
  <si>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</si>
  <si>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</si>
  <si>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</si>
  <si>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</si>
  <si>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</si>
  <si>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</si>
  <si>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</si>
  <si>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</si>
  <si>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</si>
  <si>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</si>
  <si>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</si>
  <si>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</si>
  <si>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</si>
  <si>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</si>
  <si>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</si>
  <si>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</si>
  <si>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</si>
  <si>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</si>
  <si>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</si>
  <si>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</si>
  <si>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</si>
  <si>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</si>
  <si>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</si>
  <si>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</si>
  <si>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</si>
  <si>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</si>
  <si>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</si>
  <si>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</si>
  <si>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</si>
  <si>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</si>
  <si>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</si>
  <si>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</si>
  <si>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</si>
  <si>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</si>
  <si>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</si>
  <si>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</si>
  <si>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</si>
  <si>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</si>
  <si>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</si>
  <si>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</si>
  <si>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</si>
  <si>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</si>
  <si>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</si>
  <si>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</si>
  <si>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</si>
  <si>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</si>
  <si>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</si>
  <si>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</si>
  <si>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</si>
  <si>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</si>
  <si>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</si>
  <si>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</si>
  <si>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</si>
  <si>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</si>
  <si>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</si>
  <si>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</si>
  <si>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</si>
  <si>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</si>
  <si>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</si>
  <si>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</si>
  <si>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</si>
  <si>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</si>
  <si>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</si>
  <si>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</si>
  <si>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</si>
  <si>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</si>
  <si>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</si>
  <si>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</si>
  <si>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</si>
  <si>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</si>
  <si>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</si>
  <si>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</si>
  <si>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</si>
  <si>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</si>
  <si>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</si>
  <si>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</si>
  <si>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</si>
  <si>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</si>
  <si>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</si>
  <si>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</si>
  <si>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</si>
  <si>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</si>
  <si>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</si>
  <si>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</si>
  <si>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</si>
  <si>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</si>
  <si>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</si>
  <si>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</si>
  <si>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</si>
  <si>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</si>
  <si>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</si>
  <si>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</si>
  <si>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</si>
  <si>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</si>
  <si>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</si>
  <si>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</si>
  <si>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</si>
  <si>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</si>
  <si>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</si>
  <si>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</si>
  <si>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</si>
  <si>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</si>
  <si>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</si>
  <si>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</si>
  <si>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</si>
  <si>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</si>
  <si>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</si>
  <si>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</si>
  <si>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</si>
  <si>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</si>
  <si>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</si>
  <si>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</si>
  <si>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</si>
  <si>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</si>
  <si>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</si>
  <si>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</si>
  <si>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</si>
  <si>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</si>
  <si>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</si>
  <si>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</si>
  <si>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</si>
  <si>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</si>
  <si>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</si>
  <si>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</si>
  <si>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</si>
  <si>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</si>
  <si>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</si>
  <si>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</si>
  <si>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</si>
  <si>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</si>
  <si>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</si>
  <si>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</si>
  <si>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</si>
  <si>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</si>
  <si>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</si>
  <si>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</si>
  <si>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</si>
  <si>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</si>
  <si>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</si>
  <si>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</si>
  <si>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</si>
  <si>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</si>
  <si>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</si>
  <si>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</si>
  <si>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</si>
  <si>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</si>
  <si>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</si>
  <si>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</si>
  <si>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</si>
  <si>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</si>
  <si>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</si>
  <si>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</si>
  <si>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</si>
  <si>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</si>
  <si>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</si>
  <si>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</si>
  <si>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</si>
  <si>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</si>
  <si>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</si>
  <si>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</si>
  <si>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</si>
  <si>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</si>
  <si>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</si>
  <si>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</si>
  <si>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</si>
  <si>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</si>
  <si>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</si>
  <si>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</si>
  <si>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</si>
  <si>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</si>
  <si>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</si>
  <si>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</si>
  <si>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</si>
  <si>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</si>
  <si>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</si>
  <si>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</si>
  <si>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</si>
  <si>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</si>
  <si>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</si>
  <si>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</si>
  <si>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</si>
  <si>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</si>
  <si>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</si>
  <si>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</si>
  <si>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</si>
  <si>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</si>
  <si>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</si>
  <si>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</si>
  <si>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</si>
  <si>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</si>
  <si>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</si>
  <si>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</si>
  <si>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</si>
  <si>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</si>
  <si>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</si>
  <si>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</si>
  <si>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</si>
  <si>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</si>
  <si>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</si>
  <si>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</si>
  <si>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</si>
  <si>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</si>
  <si>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</si>
  <si>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</si>
  <si>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</si>
  <si>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</si>
  <si>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</si>
  <si>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</si>
  <si>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</si>
  <si>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</si>
  <si>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</si>
  <si>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</si>
  <si>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</si>
  <si>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</si>
  <si>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</si>
  <si>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</si>
  <si>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</si>
  <si>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</si>
  <si>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</si>
  <si>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</si>
  <si>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</si>
  <si>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</si>
  <si>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</si>
  <si>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</si>
  <si>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</si>
  <si>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</si>
  <si>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</si>
  <si>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</si>
  <si>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</si>
  <si>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</si>
  <si>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</si>
  <si>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</si>
  <si>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</si>
  <si>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</si>
  <si>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</si>
  <si>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</si>
  <si>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</si>
  <si>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</si>
  <si>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</si>
  <si>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</si>
  <si>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</si>
  <si>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</si>
  <si>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</si>
  <si>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</si>
  <si>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</si>
  <si>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</si>
  <si>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</si>
  <si>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</si>
  <si>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</si>
  <si>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</si>
  <si>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</si>
  <si>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</si>
  <si>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</si>
  <si>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</si>
  <si>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</si>
  <si>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</si>
  <si>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</si>
  <si>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</si>
  <si>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</si>
  <si>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</si>
  <si>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</si>
  <si>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</si>
  <si>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</si>
  <si>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</si>
  <si>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</si>
  <si>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</si>
  <si>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</si>
  <si>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</si>
  <si>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</si>
  <si>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</si>
  <si>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</si>
  <si>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</si>
  <si>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</si>
  <si>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</si>
  <si>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</si>
  <si>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</si>
  <si>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</si>
  <si>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</si>
  <si>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</si>
  <si>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</si>
  <si>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</si>
  <si>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</si>
  <si>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</si>
  <si>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</si>
  <si>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</si>
  <si>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</si>
  <si>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</si>
  <si>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</si>
  <si>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</si>
  <si>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</si>
  <si>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</si>
  <si>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</si>
  <si>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</si>
  <si>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</si>
  <si>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</si>
  <si>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</si>
  <si>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</si>
  <si>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</si>
  <si>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</si>
  <si>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</si>
  <si>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</si>
  <si>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</si>
  <si>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</si>
  <si>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</si>
  <si>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</si>
  <si>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</si>
  <si>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</si>
  <si>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</si>
  <si>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</si>
  <si>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</si>
  <si>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</si>
  <si>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</si>
  <si>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</si>
  <si>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</si>
  <si>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</si>
  <si>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</si>
  <si>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</si>
  <si>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</si>
  <si>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</si>
  <si>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</si>
  <si>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</si>
  <si>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</si>
  <si>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</si>
  <si>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</si>
  <si>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</si>
  <si>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</si>
  <si>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</si>
  <si>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</si>
  <si>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</si>
  <si>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</si>
  <si>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</si>
  <si>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</si>
  <si>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</si>
  <si>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</si>
  <si>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</si>
  <si>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</si>
  <si>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</si>
  <si>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</si>
  <si>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</si>
  <si>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</si>
  <si>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</si>
  <si>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</si>
  <si>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</si>
  <si>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</si>
  <si>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</si>
  <si>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</si>
  <si>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</si>
  <si>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</si>
  <si>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</si>
  <si>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</si>
  <si>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</si>
  <si>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</si>
  <si>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</si>
  <si>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</si>
  <si>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</si>
  <si>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</si>
  <si>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</si>
  <si>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</si>
  <si>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</si>
  <si>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</si>
  <si>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</si>
  <si>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</si>
  <si>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</si>
  <si>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</si>
  <si>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</si>
  <si>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</si>
  <si>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</si>
  <si>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</si>
  <si>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</si>
  <si>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</si>
  <si>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</si>
  <si>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</si>
  <si>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</si>
  <si>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</si>
  <si>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</si>
  <si>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</si>
  <si>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</si>
  <si>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</si>
  <si>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</si>
  <si>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</si>
  <si>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</si>
  <si>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</si>
  <si>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</si>
  <si>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</si>
  <si>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</si>
  <si>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</si>
  <si>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</si>
  <si>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</si>
  <si>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</si>
  <si>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</si>
  <si>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</si>
  <si>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</si>
  <si>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</si>
  <si>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</si>
  <si>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</si>
  <si>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</si>
  <si>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</si>
  <si>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</si>
  <si>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</si>
  <si>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</si>
  <si>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</si>
  <si>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</si>
  <si>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</si>
  <si>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</si>
  <si>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</si>
  <si>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</si>
  <si>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</si>
  <si>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</si>
  <si>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</si>
  <si>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</si>
  <si>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</si>
  <si>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</si>
  <si>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</si>
  <si>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</si>
  <si>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</si>
  <si>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</si>
  <si>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</si>
  <si>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</si>
  <si>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</si>
  <si>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</si>
  <si>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</si>
  <si>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</si>
  <si>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</si>
  <si>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</si>
  <si>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</si>
  <si>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</si>
  <si>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</si>
  <si>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</si>
  <si>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</si>
  <si>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</si>
  <si>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</si>
  <si>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</si>
  <si>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</si>
  <si>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</si>
  <si>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</si>
  <si>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</si>
  <si>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</si>
  <si>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</si>
  <si>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</si>
  <si>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</si>
  <si>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</si>
  <si>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</si>
  <si>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</si>
  <si>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</si>
  <si>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</si>
  <si>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</si>
  <si>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</si>
  <si>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</si>
  <si>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</si>
  <si>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</si>
  <si>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</si>
  <si>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</si>
  <si>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</si>
  <si>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</si>
  <si>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</si>
  <si>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</si>
  <si>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</si>
  <si>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</si>
  <si>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</si>
  <si>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</si>
  <si>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</si>
  <si>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</si>
  <si>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</si>
  <si>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</si>
  <si>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</si>
  <si>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</si>
  <si>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</si>
  <si>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</si>
  <si>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</si>
  <si>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Round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</si>
</sst>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7">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6"/>
      <tableStyleElement type="headerRow" dxfId="1005"/>
      <tableStyleElement type="totalRow" dxfId="1004"/>
      <tableStyleElement type="firstColumn" dxfId="1003"/>
      <tableStyleElement type="lastColumn" dxfId="1002"/>
      <tableStyleElement type="firstRowStripe" dxfId="1001"/>
      <tableStyleElement type="secondRowStripe" dxfId="1000"/>
      <tableStyleElement type="firstColumnStripe" dxfId="999"/>
    </tableStyle>
    <tableStyle name="TableStyleLight1 3" pivot="0" count="8" xr9:uid="{40048D91-B7B4-48AD-ADA3-F7B5F24E3A0B}">
      <tableStyleElement type="wholeTable" dxfId="998"/>
      <tableStyleElement type="headerRow" dxfId="997"/>
      <tableStyleElement type="totalRow" dxfId="996"/>
      <tableStyleElement type="firstColumn" dxfId="995"/>
      <tableStyleElement type="lastColumn" dxfId="994"/>
      <tableStyleElement type="firstRowStripe" dxfId="993"/>
      <tableStyleElement type="secondRowStripe" dxfId="992"/>
      <tableStyleElement type="firstColumnStripe" dxfId="991"/>
    </tableStyle>
    <tableStyle name="TableStyleLight1 3 2" pivot="0" count="8" xr9:uid="{C5C8B11A-65E1-47E8-8B6A-A638EA763C9D}">
      <tableStyleElement type="wholeTable" dxfId="990"/>
      <tableStyleElement type="headerRow" dxfId="989"/>
      <tableStyleElement type="totalRow" dxfId="988"/>
      <tableStyleElement type="firstColumn" dxfId="987"/>
      <tableStyleElement type="lastColumn" dxfId="986"/>
      <tableStyleElement type="firstRowStripe" dxfId="985"/>
      <tableStyleElement type="secondRowStripe" dxfId="984"/>
      <tableStyleElement type="firstColumnStripe" dxfId="983"/>
    </tableStyle>
    <tableStyle name="TableStyleLight1 4" pivot="0" count="8" xr9:uid="{879439EA-876F-405F-B69E-85273FF10F93}">
      <tableStyleElement type="wholeTable" dxfId="982"/>
      <tableStyleElement type="headerRow" dxfId="981"/>
      <tableStyleElement type="totalRow" dxfId="980"/>
      <tableStyleElement type="firstColumn" dxfId="979"/>
      <tableStyleElement type="lastColumn" dxfId="978"/>
      <tableStyleElement type="firstRowStripe" dxfId="977"/>
      <tableStyleElement type="secondRowStripe" dxfId="976"/>
      <tableStyleElement type="firstColumnStripe" dxfId="975"/>
    </tableStyle>
    <tableStyle name="TableStyleLight1 4 2" pivot="0" count="8" xr9:uid="{A2A787F1-3FC0-4774-93F6-6F67EEF4DC05}">
      <tableStyleElement type="wholeTable" dxfId="974"/>
      <tableStyleElement type="headerRow" dxfId="973"/>
      <tableStyleElement type="totalRow" dxfId="972"/>
      <tableStyleElement type="firstColumn" dxfId="971"/>
      <tableStyleElement type="lastColumn" dxfId="970"/>
      <tableStyleElement type="firstRowStripe" dxfId="969"/>
      <tableStyleElement type="secondRowStripe" dxfId="968"/>
      <tableStyleElement type="firstColumnStripe" dxfId="967"/>
    </tableStyle>
    <tableStyle name="TableStyleLight1 5" pivot="0" count="8" xr9:uid="{CB689928-D93B-4088-A9C6-560B4B9C5E75}">
      <tableStyleElement type="wholeTable" dxfId="966"/>
      <tableStyleElement type="headerRow" dxfId="965"/>
      <tableStyleElement type="totalRow" dxfId="964"/>
      <tableStyleElement type="firstColumn" dxfId="963"/>
      <tableStyleElement type="lastColumn" dxfId="962"/>
      <tableStyleElement type="firstRowStripe" dxfId="961"/>
      <tableStyleElement type="secondRowStripe" dxfId="960"/>
      <tableStyleElement type="firstColumnStripe" dxfId="959"/>
    </tableStyle>
    <tableStyle name="TableStyleLight1 5 2" pivot="0" count="8" xr9:uid="{7B8F54C5-86FC-4F37-89FD-016FBCC24E05}">
      <tableStyleElement type="wholeTable" dxfId="958"/>
      <tableStyleElement type="headerRow" dxfId="957"/>
      <tableStyleElement type="totalRow" dxfId="956"/>
      <tableStyleElement type="firstColumn" dxfId="955"/>
      <tableStyleElement type="lastColumn" dxfId="954"/>
      <tableStyleElement type="firstRowStripe" dxfId="953"/>
      <tableStyleElement type="secondRowStripe" dxfId="952"/>
      <tableStyleElement type="firstColumnStripe" dxfId="951"/>
    </tableStyle>
    <tableStyle name="TableStyleLight1 5 2 2" pivot="0" count="8" xr9:uid="{03577705-4D4B-4BC8-BE21-E9B4AACE52E1}">
      <tableStyleElement type="wholeTable" dxfId="950"/>
      <tableStyleElement type="headerRow" dxfId="949"/>
      <tableStyleElement type="totalRow" dxfId="948"/>
      <tableStyleElement type="firstColumn" dxfId="947"/>
      <tableStyleElement type="lastColumn" dxfId="946"/>
      <tableStyleElement type="firstRowStripe" dxfId="945"/>
      <tableStyleElement type="secondRowStripe" dxfId="944"/>
      <tableStyleElement type="firstColumnStripe" dxfId="94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6" dataDxfId="935">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4">
      <calculatedColumnFormula>_xlfn.SINGLE(INDEX(TblRaces[],MATCH(race,TblRaces[Race],0),4))</calculatedColumnFormula>
    </tableColumn>
    <tableColumn id="2" xr3:uid="{00000000-0010-0000-0000-000002000000}" name="Offense" dataDxfId="933">
      <calculatedColumnFormula>_xlfn.IFNA(INDEX(TblRaces[],MATCH(TblUnits[[#This Row],[Unit Names]],TblRaces[Unitname],0),5),"")</calculatedColumnFormula>
    </tableColumn>
    <tableColumn id="3" xr3:uid="{00000000-0010-0000-0000-000003000000}" name="Defense" dataDxfId="932">
      <calculatedColumnFormula>_xlfn.IFNA(INDEX(TblRaces[],MATCH(TblUnits[[#This Row],[Unit Names]],TblRaces[Unitname],0),6),"")</calculatedColumnFormula>
    </tableColumn>
    <tableColumn id="4" xr3:uid="{00000000-0010-0000-0000-000004000000}" name="Platinum" dataDxfId="931">
      <calculatedColumnFormula>_xlfn.IFNA(INDEX(TblRaces[],MATCH(TblUnits[[#This Row],[Unit Names]],TblRaces[Unitname],0),7),"")</calculatedColumnFormula>
    </tableColumn>
    <tableColumn id="5" xr3:uid="{00000000-0010-0000-0000-000005000000}" name="Ore" dataDxfId="930">
      <calculatedColumnFormula>_xlfn.IFNA(INDEX(TblRaces[],MATCH(TblUnits[[#This Row],[Unit Names]],TblRaces[Unitname],0),8),"")</calculatedColumnFormula>
    </tableColumn>
    <tableColumn id="6" xr3:uid="{00000000-0010-0000-0000-000006000000}" name="Networth" dataDxfId="92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8" dataDxfId="926" headerRowBorderDxfId="927" tableBorderDxfId="925">
  <autoFilter ref="H14:I32" xr:uid="{6EDA5300-DB26-4799-A5D1-5432AC102827}">
    <filterColumn colId="0" hiddenButton="1"/>
    <filterColumn colId="1" hiddenButton="1"/>
  </autoFilter>
  <tableColumns count="2">
    <tableColumn id="1" xr3:uid="{C93253AD-A598-462C-985D-E538FB5404AF}" name="Race Bonuses" dataDxfId="924"/>
    <tableColumn id="2" xr3:uid="{7301230A-1354-4459-BA19-9D8AE9608978}" name="Bonus" dataDxfId="92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2" dataDxfId="921" tableBorderDxfId="920">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9"/>
    <tableColumn id="2" xr3:uid="{F7BA9D3F-F979-435F-AF55-B8562C7F08C8}" name=" " dataDxfId="918"/>
    <tableColumn id="3" xr3:uid="{C661B1D0-1EAD-42B7-889A-9265EA75CB1D}" name="Offense" dataDxfId="917"/>
    <tableColumn id="4" xr3:uid="{594F8FE6-285D-432D-AB90-DE26655C8963}" name="Bonus" dataDxfId="916"/>
    <tableColumn id="5" xr3:uid="{1A4EBEB0-1016-4D5D-920D-08D8AD7AFC97}" name="OP Mod" dataDxfId="915"/>
    <tableColumn id="6" xr3:uid="{0A455978-2417-4AD7-8969-95433ADAC6F4}" name="Defense" dataDxfId="914"/>
    <tableColumn id="7" xr3:uid="{3C4FEC10-2BEB-4EC0-AA98-F67CC8DBE5B5}" name="DP Bonus" dataDxfId="913"/>
    <tableColumn id="8" xr3:uid="{9CE669CC-5E7B-4E7B-8FFE-265EB626E935}" name="DP Mod" dataDxfId="912"/>
    <tableColumn id="9" xr3:uid="{7DE0C022-18E9-48B5-8835-9B63E8CC1CDF}" name="." dataDxfId="91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0" dataDxfId="908" headerRowBorderDxfId="909" tableBorderDxfId="907">
  <autoFilter ref="H47:J51" xr:uid="{86CCA094-2F84-4D6A-BB34-AED37B4839D4}">
    <filterColumn colId="0" hiddenButton="1"/>
    <filterColumn colId="1" hiddenButton="1"/>
    <filterColumn colId="2" hiddenButton="1"/>
  </autoFilter>
  <tableColumns count="3">
    <tableColumn id="1" xr3:uid="{E0152EC7-4145-4063-BAB4-B6301A014F4B}" name="Type" dataDxfId="906"/>
    <tableColumn id="2" xr3:uid="{FAE1A1FE-F8EC-48F0-A8AF-ADF4B1F44E93}" name="Raw" dataDxfId="905"/>
    <tableColumn id="3" xr3:uid="{AFD4C97E-F124-4CC9-8087-32A6EB65C3D5}" name="Modded" dataDxfId="90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3" dataDxfId="901" headerRowBorderDxfId="902" tableBorderDxfId="900">
  <autoFilter ref="H54:J57" xr:uid="{4A95BFF0-5AE4-4064-BA31-9F687E8E34BD}">
    <filterColumn colId="0" hiddenButton="1"/>
    <filterColumn colId="1" hiddenButton="1"/>
    <filterColumn colId="2" hiddenButton="1"/>
  </autoFilter>
  <tableColumns count="3">
    <tableColumn id="1" xr3:uid="{ACCDFB1C-E1AE-4F10-BB67-59F2B9780D01}" name="Hour" dataDxfId="899"/>
    <tableColumn id="2" xr3:uid="{277A266C-0AEF-4864-99C7-1E807FF68978}" name="Amount" dataDxfId="898"/>
    <tableColumn id="3" xr3:uid="{DD724D20-8039-4E15-A45D-F535D999ED97}" name="Without Training" dataDxfId="89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6" dataDxfId="895" totalsRowDxfId="893" tableBorderDxfId="894">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2" totalsRowDxfId="891"/>
    <tableColumn id="2" xr3:uid="{739DBC51-BC77-4631-B107-088DC25245EB}" name="Amount" totalsRowFunction="sum" dataDxfId="890" totalsRowDxfId="889"/>
    <tableColumn id="3" xr3:uid="{41BF49B0-731E-480A-A25D-802B4380182E}" name="Relative" totalsRowFunction="custom" totalsRowDxfId="88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7" dataDxfId="886" tableBorderDxfId="885">
  <autoFilter ref="D46:F69" xr:uid="{6C8ACB43-975F-416A-A510-CF883452891C}">
    <filterColumn colId="0" hiddenButton="1"/>
    <filterColumn colId="1" hiddenButton="1"/>
    <filterColumn colId="2" hiddenButton="1"/>
  </autoFilter>
  <tableColumns count="3">
    <tableColumn id="1" xr3:uid="{97F6A0D7-4C71-45E8-A9DA-F3DBEC3693D1}" name="Acres" dataDxfId="884"/>
    <tableColumn id="2" xr3:uid="{70370623-AE12-4AC1-B3BC-5FA6F33097E0}" name=" " dataDxfId="883"/>
    <tableColumn id="3" xr3:uid="{76F2AA18-B160-4225-A8AB-03D1370169AB}" name="   " dataDxfId="88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1" dataDxfId="879" headerRowBorderDxfId="880" tableBorderDxfId="878">
  <autoFilter ref="D14:E18" xr:uid="{AF658822-94AE-4FD8-9D6D-E660E1B5C629}">
    <filterColumn colId="0" hiddenButton="1"/>
    <filterColumn colId="1" hiddenButton="1"/>
  </autoFilter>
  <tableColumns count="2">
    <tableColumn id="1" xr3:uid="{EFD90BA2-CBAC-4BDB-9434-40FB9C2485F4}" name="Date&amp;Time" dataDxfId="877"/>
    <tableColumn id="2" xr3:uid="{CCEF9A0F-7383-4941-A440-9E2452942487}" name="." dataDxfId="87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9" dataDxfId="868" totalsRowDxfId="867">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6" totalsRowDxfId="865">
      <calculatedColumnFormula>TblRezone[[#This Row],[Hour]]</calculatedColumnFormula>
    </tableColumn>
    <tableColumn id="2" xr3:uid="{7657952B-D9DB-46FC-BD8D-612DECDC04FD}" name="Time" dataDxfId="864" totalsRowDxfId="863">
      <calculatedColumnFormula>TblImps[[#This Row],[Time]]</calculatedColumnFormula>
    </tableColumn>
    <tableColumn id="3" xr3:uid="{767542B9-4E58-42E2-85BA-5C1DB6108363}" name="Peasants" data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17" totalsRowDxfId="816"/>
    <tableColumn id="28" xr3:uid="{B271B9C7-94D1-498F-9FBB-69DF5F1BCE3F}" name="Growth" dataDxfId="815" totalsRowDxfId="814"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3" totalsRowDxfId="81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3" dataDxfId="801" headerRowBorderDxfId="802" tableBorderDxfId="80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9"/>
    <tableColumn id="2" xr3:uid="{A509F8BB-FCD1-4951-8F3F-2AE2B32FB91D}" name="Time" dataDxfId="798">
      <calculatedColumnFormula>TblImps[[#This Row],[Time]]</calculatedColumnFormula>
    </tableColumn>
    <tableColumn id="3" xr3:uid="{BD173BCD-6C73-484D-BDFC-2CBFE8B32234}" name="Plat Bonus" dataDxfId="797"/>
    <tableColumn id="4" xr3:uid="{9A9B3DEC-EBEC-4801-BF4F-F90BBBCDF331}" name="." dataDxfId="796"/>
    <tableColumn id="5" xr3:uid="{6F9B5905-FA1D-4099-B9CC-6BE237355D58}" name="Land" dataDxfId="795">
      <calculatedColumnFormula>TblConstr[[#This Row],[Land]]</calculatedColumnFormula>
    </tableColumn>
    <tableColumn id="6" xr3:uid="{5ADA8DA4-36DC-4D4F-AE4E-76BDD26AF270}" name="Peasants" dataDxfId="794">
      <calculatedColumnFormula>TblPop[[#This Row],[Peasants]]</calculatedColumnFormula>
    </tableColumn>
    <tableColumn id="7" xr3:uid="{EE7F0FC7-4D30-4144-88EE-9A05AD7BF609}" name="Networth" dataDxfId="793">
      <calculatedColumnFormula>TblMili[[#This Row],[Networth (2)]]</calculatedColumnFormula>
    </tableColumn>
    <tableColumn id="8" xr3:uid="{F7B8E7A7-7AD4-4D83-8297-946670C39E55}" name="Platinum" dataDxfId="79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9">
      <calculatedColumnFormula>OFFSET(TblProd[[#This Row],[Mana]],-1,0)+OFFSET(TblProd[[#This Row],[Mana/hr]],-1,0)- TblProd[[#This Row],[Expenses Mana]]</calculatedColumnFormula>
    </tableColumn>
    <tableColumn id="12" xr3:uid="{C80C4246-7273-429F-BE79-86B1B4181061}" name="Ore" dataDxfId="788">
      <calculatedColumnFormula>OFFSET(TblProd[[#This Row],[Ore]],-1,0)+OFFSET(TblProd[[#This Row],[Ore/hr]],-1,0) -TblProd[[#This Row],[Expenses Ore]]</calculatedColumnFormula>
    </tableColumn>
    <tableColumn id="13" xr3:uid="{4174B9D9-5881-42F2-A514-2A7372C2B486}" name="Gems" dataDxfId="787">
      <calculatedColumnFormula>OFFSET(TblProd[[#This Row],[Gems]],-1,0)+OFFSET(TblProd[[#This Row],[Gems/hr]],-1,0) - TblProd[[#This Row],[Expenses Gems]]</calculatedColumnFormula>
    </tableColumn>
    <tableColumn id="14" xr3:uid="{C9DF5508-173B-4E9B-BD32-3313FC0AECA9}" name="Boats" dataDxfId="786">
      <calculatedColumnFormula>OFFSET(TblProd[[#This Row],[Boats]],-1,0)+OFFSET(TblProd[[#This Row],[Boats/hr]],-1,0)</calculatedColumnFormula>
    </tableColumn>
    <tableColumn id="15" xr3:uid="{C2EE37F5-4C79-4BD9-BE97-5B3BBB490CD3}" name="Prestige" dataDxfId="785">
      <calculatedColumnFormula>OFFSET(TblProd[[#This Row],[Prestige]],-1,0)</calculatedColumnFormula>
    </tableColumn>
    <tableColumn id="16" xr3:uid="{5EEA2772-71AB-4FF8-BF5F-D1D5B4044943}" name="Techpoints" dataDxfId="78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3">
      <calculatedColumnFormula>MAX(3900,_xlfn.CEILING.MATH(3600+TblProd[[#This Row],[Land]]*0.65+OFFSET(TblTech[[#This Row],[Sum of tech]],-1,0)*150))</calculatedColumnFormula>
    </tableColumn>
    <tableColumn id="18" xr3:uid="{BC60D6AE-146D-440E-93B9-050DE2CAED7A}" name=".." dataDxfId="782"/>
    <tableColumn id="19" xr3:uid="{F7A6187F-1DDE-45C0-B221-8BA0937C4E35}" name="Plat/hr" dataDxfId="781">
      <calculatedColumnFormula>ROUNDDOWN(TblProd[[#This Row],[Raw Plat/hr]]*(1+TblProd[[#This Row],[Bonus Plat/hr]]),0)</calculatedColumnFormula>
    </tableColumn>
    <tableColumn id="20" xr3:uid="{EBA5F35A-607A-475E-9357-98AF551D44A6}" name="Food/hr" dataDxfId="780">
      <calculatedColumnFormula>ROUND(TblProd[[#This Row],[Raw Food/hr]]*(1+TblProd[[#This Row],[Bonus Food/hr]])-TblProd[[#This Row],[Food decay]]-TblProd[[#This Row],[Food eaten]],0)</calculatedColumnFormula>
    </tableColumn>
    <tableColumn id="21" xr3:uid="{D75AA2A6-F107-4144-8A7D-4BE575236288}" name="Lumber/hr" dataDxfId="779">
      <calculatedColumnFormula>ROUND(TblProd[[#This Row],[Raw Lumber/hr]]*(1+TblProd[[#This Row],[Bonus Lumber/hr]])-TblProd[[#This Row],[Lumber rot]],0)</calculatedColumnFormula>
    </tableColumn>
    <tableColumn id="22" xr3:uid="{4AA82FE8-7AD6-4F9E-B8A1-627CE2E70CE0}" name="Mana/hr" dataDxfId="778">
      <calculatedColumnFormula>ROUND(TblProd[[#This Row],[Raw Mana/hr]]*(1+TblProd[[#This Row],[Bonus Mana/hr]])-TblProd[[#This Row],[Mana drain]],0)</calculatedColumnFormula>
    </tableColumn>
    <tableColumn id="23" xr3:uid="{86A49F4B-CDA3-4B61-B4D9-8830178E715E}" name="Ore/hr" dataDxfId="777">
      <calculatedColumnFormula>ROUNDDOWN(TblProd[[#This Row],[Raw Ore/hr]]*(1+TblProd[[#This Row],[Bonux Ore/hr]]),0)</calculatedColumnFormula>
    </tableColumn>
    <tableColumn id="24" xr3:uid="{F7C3BCF1-3F12-4405-8E19-ED1B9D20D049}" name="Gems/hr" dataDxfId="776">
      <calculatedColumnFormula>ROUNDDOWN(TblProd[[#This Row],[Raw Gems/hr]]*(1+TblProd[[#This Row],[Bonus Gems/hr]]),0)</calculatedColumnFormula>
    </tableColumn>
    <tableColumn id="25" xr3:uid="{E754A630-9007-4F8A-A8B7-C56609E09275}" name="Boats/hr" dataDxfId="775">
      <calculatedColumnFormula>OFFSET(TblConstr[[#This Row],[Tot Doc]],1,0)*dock_boats_hr * (1 + tech_4_1*TblTech[[#This Row],[4-1]])</calculatedColumnFormula>
    </tableColumn>
    <tableColumn id="26" xr3:uid="{8666710D-F3A4-4016-AA32-8D95B9BFFE3D}" name="…" dataDxfId="774"/>
    <tableColumn id="27" xr3:uid="{BE5DAA3C-8D26-4E0F-87D4-E9FE3E149040}" name="Raw Plat/hr" dataDxfId="773">
      <calculatedColumnFormula>TblPop[[#This Row],[Peasants]]*tax*TblPop[[#This Row],[Employment]] + (Construction!AZ5+Construction!BX5)*(alch_plat+(Magic!AM4&gt;0)*alchemist_flame_bonus)</calculatedColumnFormula>
    </tableColumn>
    <tableColumn id="28" xr3:uid="{72437831-3C94-4E01-9B66-637CE9F1FC37}" name="Raw Food/hr" dataDxfId="772">
      <calculatedColumnFormula>TblConstr[[#This Row],[Tot Farm]]*farm_food + TblConstr[[#This Row],[Tot Doc]]*dock_food</calculatedColumnFormula>
    </tableColumn>
    <tableColumn id="29" xr3:uid="{6327048A-17B4-47F0-A6D6-4DF606F8872E}" name="Raw Lumber/hr" dataDxfId="771">
      <calculatedColumnFormula>TblConstr[[#This Row],[Tot Ly]]*ly_lumber + TblConstr[[#This Row],[Tot Hav]]*fh_lumber</calculatedColumnFormula>
    </tableColumn>
    <tableColumn id="30" xr3:uid="{9564EF02-956D-4988-B195-94F7CC0C966B}" name="Raw Mana/hr" dataDxfId="770">
      <calculatedColumnFormula>OFFSET(TblConstr[[#This Row],[Tot Tow]],1,0)*(tower_mana + tech_4_5*TblTech[[#This Row],[4-5]]) + OFFSET(TblConstr[[#This Row],[Tot WG]],1,0)*wg_mana_prod</calculatedColumnFormula>
    </tableColumn>
    <tableColumn id="31" xr3:uid="{1FCC3E78-11E8-4286-A9C0-F9F5FA32B54A}" name="Raw Ore/hr" dataDxfId="769">
      <calculatedColumnFormula>OFFSET(TblConstr[[#This Row],[Tot OM]],1,0)*om_ore+IF(race="Dwarf",ROUNDDOWN(TblMili[[#This Row],[Unit 2]]*0.4,0),)</calculatedColumnFormula>
    </tableColumn>
    <tableColumn id="32" xr3:uid="{8AFDB340-E76D-4906-8F67-515703AD5439}" name="Raw Gems/hr" dataDxfId="768">
      <calculatedColumnFormula>OFFSET(TblConstr[[#This Row],[Tot DM]],1,0)*dm_gems</calculatedColumnFormula>
    </tableColumn>
    <tableColumn id="33" xr3:uid="{E86B471A-FB4B-478C-B269-80AA28A99240}" name="...." dataDxfId="767"/>
    <tableColumn id="34" xr3:uid="{9F134F8D-9272-4F13-BEA1-036303BDF806}" name="Bonus Plat/hr" dataDxfId="766">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5">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3">
      <calculatedColumnFormula>race_mana_bonus+ 0 + TblImps[[#This Row],[Spires]] + tech_1_2*TblTech[[#This Row],[1-2]] + tech_3_4*TblTech[[#This Row],[3-4]]</calculatedColumnFormula>
    </tableColumn>
    <tableColumn id="38" xr3:uid="{86499F2E-9498-4D5B-8626-C51CB440415E}" name="Bonux Ore/hr" dataDxfId="76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1">
      <calculatedColumnFormula>race_gem_bonus+ tech_3_2*TblTech[[#This Row],[3-2]] + tech_4_3*TblTech[[#This Row],[4-3]] + tech_6_2*TblTech[[#This Row],[6-2]]</calculatedColumnFormula>
    </tableColumn>
    <tableColumn id="40" xr3:uid="{13CEE817-130E-4D49-8EA9-E724A91FD06F}" name="…." dataDxfId="760"/>
    <tableColumn id="41" xr3:uid="{6AD9C25C-A77A-4288-B914-DEAB151F3EBD}" name="Food decay" dataDxfId="759">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8">
      <calculatedColumnFormula>(1+race_food_consumption)*TblPop[[#This Row],[Total]]*food_per_person*(1+tech_1_10*TblTech[[#This Row],[1-10]]+tech_7_5*TblTech[[#This Row],[7-5]])</calculatedColumnFormula>
    </tableColumn>
    <tableColumn id="43" xr3:uid="{2D142E97-FF43-492A-B271-A145B85E0BF3}" name="Lumber rot" dataDxfId="757">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6">
      <calculatedColumnFormula>TblProd[[#This Row],[Mana]]*mana_drain * (1 + tech_2_1*TblTech[[#This Row],[2-1]] + tech_2_8*TblTech[[#This Row],[2-8]])</calculatedColumnFormula>
    </tableColumn>
    <tableColumn id="45" xr3:uid="{D3D223E8-8991-4557-84CB-F59345A9686F}" name="….." dataDxfId="755"/>
    <tableColumn id="46" xr3:uid="{0EFE67ED-4C56-4E46-B6BE-B5FAFB53783E}" name="Expenses Platinum" dataDxfId="75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3">
      <calculatedColumnFormula>TblConstr[[#This Row],[Total Lum Cost]]+TblImps[[#This Row],[L1]]-TblProd[[#This Row],[Bank Lumber]] + Military!$CM$25*TblMili[[#This Row],[Sec. rec. Cost]]</calculatedColumnFormula>
    </tableColumn>
    <tableColumn id="48" xr3:uid="{3C88EFC6-8DA5-40ED-A97A-2AAFD0B3B6AD}" name="Expenses Mana" dataDxfId="752">
      <calculatedColumnFormula>TblMagic[[#This Row],[Mana cost]] + Military!$CM$26*TblMili[[#This Row],[Sec. rec. Cost]]</calculatedColumnFormula>
    </tableColumn>
    <tableColumn id="49" xr3:uid="{1E4E3815-206F-4A61-AE33-CA14E995FDCB}" name="Expenses Ore" dataDxfId="751">
      <calculatedColumnFormula>Military!$CM$24*TblMili[[#This Row],[Sec. rec. Cost]]+TblImps[[#This Row],[O1]]-TblProd[[#This Row],[Bank Ore]]</calculatedColumnFormula>
    </tableColumn>
    <tableColumn id="50" xr3:uid="{8DF861B9-6D00-413F-82A6-CB9FB4344D68}" name="Expenses Gems" dataDxfId="750">
      <calculatedColumnFormula>TblImps[[#This Row],[G1]]-TblProd[[#This Row],[Bank Gems]]</calculatedColumnFormula>
    </tableColumn>
    <tableColumn id="51" xr3:uid="{B251D943-2DAF-44E5-BCC8-D6734C7115AC}" name="…..." dataDxfId="749"/>
    <tableColumn id="52" xr3:uid="{4B9E6D84-D900-4020-9F03-31B7E7CFFDDD}" name="Guard" dataDxfId="748">
      <calculatedColumnFormula>IF(TblProd[[#This Row],[Set Guard]]&lt;&gt;"",TblProd[[#This Row],[Set Guard]],OFFSET(TblProd[[#This Row],[Guard]],-1,0))</calculatedColumnFormula>
    </tableColumn>
    <tableColumn id="53" xr3:uid="{1F4E66ED-8544-4DEE-A238-E9BA6D663684}" name="Set Guard" dataDxfId="747"/>
    <tableColumn id="54" xr3:uid="{1D4B089E-CFD3-41C4-BDA0-74070303A629}" name="Hour (2)" dataDxfId="746">
      <calculatedColumnFormula>TblProd[[#This Row],[Hour]]</calculatedColumnFormula>
    </tableColumn>
    <tableColumn id="55" xr3:uid="{13D8CC8A-81E1-41BB-9F87-384EE02343C0}" name="Bank Plat" dataDxfId="745">
      <calculatedColumnFormula>-TblProd[[#This Row],[Bank Lumber]] / 2 + -TblProd[[#This Row],[Bank Gems]] * 2 + -TblProd[[#This Row],[Bank Ore]] / 2</calculatedColumnFormula>
    </tableColumn>
    <tableColumn id="56" xr3:uid="{41D3199A-B537-41B8-A35D-AB3FAE3A7763}" name="Bank Lumber" dataDxfId="744"/>
    <tableColumn id="57" xr3:uid="{F8C6B652-BED5-46E0-B507-4A728112F421}" name="Bank Ore" dataDxfId="743"/>
    <tableColumn id="58" xr3:uid="{0A836235-2002-4186-985F-CF495776E28E}" name="Bank Gems" dataDxfId="742"/>
    <tableColumn id="59" xr3:uid="{56B680F7-B10A-487B-B563-4297DE674256}" name="Time (2)" dataDxfId="741">
      <calculatedColumnFormula>TblProd[[#This Row],[Time]]</calculatedColumnFormula>
    </tableColumn>
    <tableColumn id="60" xr3:uid="{B3E3CCBD-6079-4735-A75E-072E37E0325B}" name="Ok?" dataDxfId="74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9">
      <calculatedColumnFormula>TblProd[[#This Row],[Platinum]]</calculatedColumnFormula>
    </tableColumn>
    <tableColumn id="62" xr3:uid="{BAE994A1-A5C4-42FD-B88E-93A7F2337723}" name="Stats Food" dataDxfId="738">
      <calculatedColumnFormula>TblProd[[#This Row],[Food]]</calculatedColumnFormula>
    </tableColumn>
    <tableColumn id="63" xr3:uid="{8FF996E7-6950-42AE-80FE-25BD3D3ADB81}" name="Stats Lumber" dataDxfId="737">
      <calculatedColumnFormula>TblProd[[#This Row],[Lumber]]</calculatedColumnFormula>
    </tableColumn>
    <tableColumn id="64" xr3:uid="{4E3282B4-65CE-45FC-B881-93C3F98E36E0}" name="Stats Mana" dataDxfId="736">
      <calculatedColumnFormula>TblProd[[#This Row],[Mana]]</calculatedColumnFormula>
    </tableColumn>
    <tableColumn id="65" xr3:uid="{C1490C22-CEF7-430F-B6CC-F7FDA2F90C17}" name="Stats Ore" dataDxfId="73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6" dataDxfId="714" totalsRowDxfId="712" headerRowBorderDxfId="715" tableBorderDxfId="713">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1" totalsRowDxfId="710">
      <calculatedColumnFormula>TblRezone[[#This Row],[Hour]]</calculatedColumnFormula>
    </tableColumn>
    <tableColumn id="1" xr3:uid="{16A4A80A-781E-4E74-BC12-3B194ED2F6BF}" name="Barren" dataDxfId="709" totalsRowDxfId="708">
      <calculatedColumnFormula>SUM(TblConstr[[#This Row],[Plain]:[Water]])</calculatedColumnFormula>
    </tableColumn>
    <tableColumn id="2" xr3:uid="{F83194BF-B786-4A33-B371-25BE7289AC68}" name="Buildings" dataDxfId="707" totalsRowDxfId="706">
      <calculatedColumnFormula>SUM(TblConstr[[#This Row],[Tot Hom]:[Tot Doc]])</calculatedColumnFormula>
    </tableColumn>
    <tableColumn id="3" xr3:uid="{343846C5-19E9-4357-B5DD-B105ACEC8C2C}" name="Incoming" dataDxfId="705" totalsRowDxfId="704"/>
    <tableColumn id="4" xr3:uid="{A20911DB-7155-4794-AD46-07AAD44BDAFE}" name="." dataDxfId="703" totalsRowDxfId="702"/>
    <tableColumn id="5" xr3:uid="{279706A5-BDE6-4F21-9D4E-93DD796722CB}" name="Land" dataDxfId="701" totalsRowDxfId="700">
      <calculatedColumnFormula>TblConstr[[#This Row],[Barren]]+TblConstr[[#This Row],[Buildings]]+TblConstr[[#This Row],[Incoming]]</calculatedColumnFormula>
    </tableColumn>
    <tableColumn id="6" xr3:uid="{8D16C913-6FBB-42B5-890E-7AA3F7D780F3}" name="Plain" dataDxfId="699" totalsRowDxfId="698">
      <calculatedColumnFormula>OFFSET(TblConstr[[#This Row],[Plain]],-1,0)+TblConstr[[#This Row],[Ch_Plain]]</calculatedColumnFormula>
    </tableColumn>
    <tableColumn id="7" xr3:uid="{ECABDC59-2CFA-4924-832F-64BD947684FE}" name="Forest" dataDxfId="697" totalsRowDxfId="696">
      <calculatedColumnFormula>OFFSET(TblConstr[[#This Row],[Forest]],-1,0)+TblConstr[[#This Row],[Ch_Forest]]</calculatedColumnFormula>
    </tableColumn>
    <tableColumn id="8" xr3:uid="{AD888BC9-7B2A-431B-912B-F76B183C4BC2}" name="Mountain" dataDxfId="695" totalsRowDxfId="694">
      <calculatedColumnFormula>OFFSET(TblConstr[[#This Row],[Mountain]],-1,0)+TblConstr[[#This Row],[Ch_Mountain]]</calculatedColumnFormula>
    </tableColumn>
    <tableColumn id="9" xr3:uid="{B9F107CC-9E87-47F0-9669-7B4E32869962}" name="Hill" dataDxfId="693" totalsRowDxfId="692">
      <calculatedColumnFormula>OFFSET(TblConstr[[#This Row],[Hill]],-1,0)+TblConstr[[#This Row],[Ch_Hill]]</calculatedColumnFormula>
    </tableColumn>
    <tableColumn id="10" xr3:uid="{8067675A-D7AC-461C-B5B4-B2FDA278D46E}" name="Swamp" dataDxfId="691" totalsRowDxfId="690">
      <calculatedColumnFormula>OFFSET(TblConstr[[#This Row],[Swamp]],-1,0)+TblConstr[[#This Row],[Ch_Swamp]]</calculatedColumnFormula>
    </tableColumn>
    <tableColumn id="11" xr3:uid="{F6E4B820-D719-41FF-A537-55FE6AFBAF0E}" name="Cavern" dataDxfId="689" totalsRowDxfId="688">
      <calculatedColumnFormula>OFFSET(TblConstr[[#This Row],[Cavern]],-1,0)+TblConstr[[#This Row],[Ch_Cavern]]</calculatedColumnFormula>
    </tableColumn>
    <tableColumn id="12" xr3:uid="{54552E9E-E771-4104-87F6-20952C6A2D90}" name="Water" dataDxfId="687" totalsRowDxfId="686">
      <calculatedColumnFormula>OFFSET(TblConstr[[#This Row],[Water]],-1,0)+TblConstr[[#This Row],[Ch_Water]]</calculatedColumnFormula>
    </tableColumn>
    <tableColumn id="112" xr3:uid="{68F0FBE6-EBED-4B66-81D6-A19DB934C48D}" name="Hour  " dataDxfId="685" totalsRowDxfId="684">
      <calculatedColumnFormula>TblRezone[[#This Row],[Hour]]</calculatedColumnFormula>
    </tableColumn>
    <tableColumn id="14" xr3:uid="{6A739C2B-FED1-46DE-A6EC-2761E132E225}" name="Hom" dataDxfId="683" totalsRowDxfId="682"/>
    <tableColumn id="15" xr3:uid="{E50EB7D2-A060-4B91-920B-B3335EF23400}" name="Alc" dataDxfId="681" totalsRowDxfId="680"/>
    <tableColumn id="16" xr3:uid="{E3F8F390-578A-46F4-8079-68503504AE5A}" name="Far" dataDxfId="679" totalsRowDxfId="678"/>
    <tableColumn id="17" xr3:uid="{CC502929-3E3E-483C-AA45-1E8DC6E6F788}" name="Smi" dataDxfId="677" totalsRowDxfId="676"/>
    <tableColumn id="18" xr3:uid="{2849017C-83D2-48CF-BAFC-E8180F6B87B3}" name="Mas" dataDxfId="675" totalsRowDxfId="674"/>
    <tableColumn id="19" xr3:uid="{902080F0-045E-460C-8A94-D28082F0684A}" name="Ly" dataDxfId="673" totalsRowDxfId="672"/>
    <tableColumn id="20" xr3:uid="{74F11359-7A83-40C9-8D72-4E7342A4C5F6}" name="Hav" dataDxfId="671" totalsRowDxfId="670"/>
    <tableColumn id="21" xr3:uid="{2F4CD982-1BA1-4887-BEEF-D1CEDDFDCD98}" name="OM" dataDxfId="669" totalsRowDxfId="668"/>
    <tableColumn id="22" xr3:uid="{8FB86139-1373-407A-B799-7C5D49EF3A26}" name="GN" dataDxfId="667" totalsRowDxfId="666"/>
    <tableColumn id="23" xr3:uid="{283576BE-DC2F-4C4A-B83A-40303ED03A64}" name="Fac" dataDxfId="665" totalsRowDxfId="664"/>
    <tableColumn id="24" xr3:uid="{5CFB0CBF-3773-41F6-9B86-E1678AA28900}" name="GT" dataDxfId="663" totalsRowDxfId="662"/>
    <tableColumn id="25" xr3:uid="{19E4F682-9015-4478-9312-A3022D1FEEE9}" name="Bar" dataDxfId="661" totalsRowDxfId="660"/>
    <tableColumn id="26" xr3:uid="{013252D4-D385-4331-9170-92B5C8BB4C64}" name="Shr" dataDxfId="659" totalsRowDxfId="658"/>
    <tableColumn id="27" xr3:uid="{D4B27941-E688-419F-8B6F-B73F6CF2AB5B}" name="Tow" dataDxfId="657" totalsRowDxfId="656"/>
    <tableColumn id="28" xr3:uid="{17047BB4-364B-45DB-830B-858C7BD30B39}" name="Tem" dataDxfId="655" totalsRowDxfId="654"/>
    <tableColumn id="29" xr3:uid="{8910E8E2-8D7F-45E2-8559-CB4F40D25EB8}" name="WG" dataDxfId="653" totalsRowDxfId="652"/>
    <tableColumn id="30" xr3:uid="{BDAAD77D-88DB-4E61-9C07-44CAE4913F4B}" name="DM" dataDxfId="651" totalsRowDxfId="650"/>
    <tableColumn id="31" xr3:uid="{BFDB5F50-9A23-4E21-AEF0-8F150174C5D9}" name="Sch" dataDxfId="649" totalsRowDxfId="648"/>
    <tableColumn id="32" xr3:uid="{F4596035-B7F8-4B94-9B36-37B190EBF2F5}" name="Doc" dataDxfId="647" totalsRowDxfId="646"/>
    <tableColumn id="33" xr3:uid="{B506678F-5C96-41A2-B16E-01903002457C}" name="time" dataDxfId="645" totalsRowDxfId="644">
      <calculatedColumnFormula>TblImps[[#This Row],[Time]]</calculatedColumnFormula>
    </tableColumn>
    <tableColumn id="34" xr3:uid="{BBF9E4A7-4AD1-4256-838E-84E222A5E5B5}" name="Facs -DB" dataDxfId="643" totalsRowDxfId="642" dataCellStyle="Percent">
      <calculatedColumnFormula>MIN(25%,(TblConstr[[#This Row],[Tot Fac]]+TblConstr[[#This Row],[Dest Fac]])/(TblConstr[[#This Row],[Land]]-TblExplore[[#This Row],[Land Bonus]]*20))</calculatedColumnFormula>
    </tableColumn>
    <tableColumn id="35" xr3:uid="{CE9651FB-E7AA-4AC3-9369-D03ACA26B669}" name="Facs DB" dataDxfId="641" totalsRowDxfId="640" dataCellStyle="Percent">
      <calculatedColumnFormula>MIN(25%,(TblConstr[[#This Row],[Tot Fac]]+TblConstr[[#This Row],[Dest Fac]])/TblConstr[[#This Row],[Land]])</calculatedColumnFormula>
    </tableColumn>
    <tableColumn id="36" xr3:uid="{09991F89-DEAA-4698-A25A-D13F6565EDD4}" name="Platinum" dataDxfId="639" totalsRowDxfId="638">
      <calculatedColumnFormula>TblProd[[#This Row],[Platinum]]</calculatedColumnFormula>
    </tableColumn>
    <tableColumn id="37" xr3:uid="{98B47891-EB31-4D7F-8AC4-80255A877681}" name="Lumber" dataDxfId="637" totalsRowDxfId="636">
      <calculatedColumnFormula>TblProd[[#This Row],[Lumber]]</calculatedColumnFormula>
    </tableColumn>
    <tableColumn id="38" xr3:uid="{4BCC987F-ABDB-4939-B66E-9E39DDB56076}"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3" totalsRowDxfId="632">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1" totalsRowDxfId="63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9" totalsRowDxfId="628">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7" totalsRowDxfId="626">
      <calculatedColumnFormula>TblConstr[[#This Row],[build -db]]*TblConstr[[#This Row],[CPA Platinum -DB]] + TblConstr[[#This Row],[build db]]*TblConstr[[#This Row],[CPA Platinum DB]]</calculatedColumnFormula>
    </tableColumn>
    <tableColumn id="43" xr3:uid="{F2E3CBCF-A243-4043-87E8-17546293A159}" name="Total Lum Cost" dataDxfId="625" totalsRowDxfId="624">
      <calculatedColumnFormula>TblConstr[[#This Row],[build -db]]*TblConstr[[#This Row],[CPA Lumber -DB]]+TblConstr[[#This Row],[build db]]*TblConstr[[#This Row],[CPA Lumber DB]]</calculatedColumnFormula>
    </tableColumn>
    <tableColumn id="44" xr3:uid="{119F0A26-AFE5-4C99-86DF-E2019D697B1F}" name="build -db" dataDxfId="623" totalsRowDxfId="622">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1" totalsRowDxfId="620">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9" totalsRowDxfId="618"/>
    <tableColumn id="47" xr3:uid="{2AB27BA8-C2B6-44FC-89D1-B8C469C03A31}" name="RCPA Platinum " dataDxfId="617" totalsRowDxfId="616">
      <calculatedColumnFormula>ROUND((TblConstr[[#This Row],[Land]]-250 - IF(TblExplore[[#This Row],[Land Bonus]]&lt;&gt;0,20,0))*1.25 + 850 + 0,0)</calculatedColumnFormula>
    </tableColumn>
    <tableColumn id="48" xr3:uid="{745E4D31-3689-4F62-A15B-2D5399E746CA}" name="RCPA Lumber" dataDxfId="615">
      <calculatedColumnFormula>ROUND((TblConstr[[#This Row],[Land]]-250 - IF(TblExplore[[#This Row],[Land Bonus]]&lt;&gt;0,20,0))*0.285 + 87.5 + 0/4.25,0)</calculatedColumnFormula>
    </tableColumn>
    <tableColumn id="49" xr3:uid="{619C112A-EE5A-4710-AF52-5843FF4DB054}" name="…" dataDxfId="614" totalsRowDxfId="613"/>
    <tableColumn id="50" xr3:uid="{F2846ED2-FD2C-4B82-8D89-DEC4D6C89C45}" name="Tot Hom" dataDxfId="612" totalsRowDxfId="611">
      <calculatedColumnFormula array="1">IF(TblConstr[[#This Row],[Hour]:[Hour]]&gt;12,OFFSET(TblConstr[[#This Row],[Hom]],-12,0),0)+OFFSET(TblConstr[[#This Row],[Tot Hom]],-1,0)-TblConstr[[#This Row],[Dest Hom]]</calculatedColumnFormula>
    </tableColumn>
    <tableColumn id="51" xr3:uid="{3A820279-E5AD-460C-8EA2-56927C664532}" name="Tot Alc" dataDxfId="610" totalsRowDxfId="609">
      <calculatedColumnFormula array="1">IF(TblConstr[[#This Row],[Hour]:[Hour]]&gt;12,OFFSET(TblConstr[[#This Row],[Alc]],-12,0),0)+OFFSET(TblConstr[[#This Row],[Tot Alc]],-1,0)-TblConstr[[#This Row],[Dest Alc]]</calculatedColumnFormula>
    </tableColumn>
    <tableColumn id="52" xr3:uid="{2F201F1F-E604-470C-A21C-EF43882A5460}" name="Tot Farm" dataDxfId="608" totalsRowDxfId="607">
      <calculatedColumnFormula array="1">IF(TblConstr[[#This Row],[Hour]:[Hour]]&gt;12,OFFSET(TblConstr[[#This Row],[Far]],-12,0),0)+OFFSET(TblConstr[[#This Row],[Tot Farm]],-1,0)-TblConstr[[#This Row],[Dest Farm]]</calculatedColumnFormula>
    </tableColumn>
    <tableColumn id="53" xr3:uid="{CF25F1ED-4CEE-4702-9FD7-472555CAE1E7}" name="Tot Smi" dataDxfId="606" totalsRowDxfId="605">
      <calculatedColumnFormula array="1">IF(TblConstr[[#This Row],[Hour]:[Hour]]&gt;12,OFFSET(TblConstr[[#This Row],[Smi]],-12,0),0)+OFFSET(TblConstr[[#This Row],[Tot Smi]],-1,0)-TblConstr[[#This Row],[Dest Smi]]</calculatedColumnFormula>
    </tableColumn>
    <tableColumn id="54" xr3:uid="{AA2380E5-3483-49DB-91B7-F7447D6C17A7}" name="Tot Mas" dataDxfId="604" totalsRowDxfId="603">
      <calculatedColumnFormula array="1">IF(TblConstr[[#This Row],[Hour]:[Hour]]&gt;12,OFFSET(TblConstr[[#This Row],[Mas]],-12,0),0)+OFFSET(TblConstr[[#This Row],[Tot Mas]],-1,0)-TblConstr[[#This Row],[Dest Mas]]</calculatedColumnFormula>
    </tableColumn>
    <tableColumn id="55" xr3:uid="{9983477D-EC22-4053-88C9-D53436C89351}" name="Tot Ly" dataDxfId="602" totalsRowDxfId="601">
      <calculatedColumnFormula array="1">IF(TblConstr[[#This Row],[Hour]:[Hour]]&gt;12,OFFSET(TblConstr[[#This Row],[Ly]],-12,0),0)+OFFSET(TblConstr[[#This Row],[Tot Ly]],-1,0)-TblConstr[[#This Row],[Dest Ly]]</calculatedColumnFormula>
    </tableColumn>
    <tableColumn id="56" xr3:uid="{0A8A610F-D674-4772-9EB7-EC610164DF60}" name="Tot Hav" dataDxfId="600" totalsRowDxfId="599">
      <calculatedColumnFormula array="1">IF(TblConstr[[#This Row],[Hour]:[Hour]]&gt;12,OFFSET(TblConstr[[#This Row],[Hav]],-12,0),0)+OFFSET(TblConstr[[#This Row],[Tot Hav]],-1,0)-TblConstr[[#This Row],[Dest Hav]]</calculatedColumnFormula>
    </tableColumn>
    <tableColumn id="57" xr3:uid="{40570349-3AA5-42B4-9820-CC736C2D1B3D}" name="Tot OM" dataDxfId="598" totalsRowDxfId="597">
      <calculatedColumnFormula array="1">IF(TblConstr[[#This Row],[Hour]:[Hour]]&gt;12,OFFSET(TblConstr[[#This Row],[OM]],-12,0),0)+OFFSET(TblConstr[[#This Row],[Tot OM]],-1,0)-TblConstr[[#This Row],[Dest OM]]</calculatedColumnFormula>
    </tableColumn>
    <tableColumn id="58" xr3:uid="{D7C1895E-C93F-4CEE-BB20-88F13C3DA864}" name="Tot GN" dataDxfId="596" totalsRowDxfId="595">
      <calculatedColumnFormula array="1">IF(TblConstr[[#This Row],[Hour]:[Hour]]&gt;12,OFFSET(TblConstr[[#This Row],[GN]],-12,0),0)+OFFSET(TblConstr[[#This Row],[Tot GN]],-1,0)-TblConstr[[#This Row],[Dest GN]]</calculatedColumnFormula>
    </tableColumn>
    <tableColumn id="59" xr3:uid="{6C106580-CB33-4C2F-8B4D-856AC68AA85B}" name="Tot Fac" dataDxfId="594" totalsRowDxfId="593">
      <calculatedColumnFormula array="1">IF(TblConstr[[#This Row],[Hour]:[Hour]]&gt;12,OFFSET(TblConstr[[#This Row],[Fac]],-12,0),0)+OFFSET(TblConstr[[#This Row],[Tot Fac]],-1,0)-TblConstr[[#This Row],[Dest Fac]]</calculatedColumnFormula>
    </tableColumn>
    <tableColumn id="60" xr3:uid="{D3A39C76-EE6D-4C40-B64E-12EE496ACF75}" name="Tot GT" dataDxfId="592" totalsRowDxfId="591">
      <calculatedColumnFormula array="1">IF(TblConstr[[#This Row],[Hour]:[Hour]]&gt;12,OFFSET(TblConstr[[#This Row],[GT]],-12,0),0)+OFFSET(TblConstr[[#This Row],[Tot GT]],-1,0)-TblConstr[[#This Row],[Dest GT]]</calculatedColumnFormula>
    </tableColumn>
    <tableColumn id="61" xr3:uid="{3C88629E-DBB8-4626-8826-42DE21B8CCF3}" name="Tot Bar" dataDxfId="590" totalsRowDxfId="589">
      <calculatedColumnFormula array="1">IF(TblConstr[[#This Row],[Hour]:[Hour]]&gt;12,OFFSET(TblConstr[[#This Row],[Bar]],-12,0),0)+OFFSET(TblConstr[[#This Row],[Tot Bar]],-1,0)-TblConstr[[#This Row],[Dest Bar]]</calculatedColumnFormula>
    </tableColumn>
    <tableColumn id="62" xr3:uid="{9B339DEA-0599-4758-9D02-2BCE3EA7ACC3}" name="Tot Shr" dataDxfId="588" totalsRowDxfId="587">
      <calculatedColumnFormula array="1">IF(TblConstr[[#This Row],[Hour]:[Hour]]&gt;12,OFFSET(TblConstr[[#This Row],[Shr]],-12,0),0)+OFFSET(TblConstr[[#This Row],[Tot Shr]],-1,0)-TblConstr[[#This Row],[Dest Shr]]</calculatedColumnFormula>
    </tableColumn>
    <tableColumn id="63" xr3:uid="{BC8AAD30-881D-4FF0-9567-7FF1D9791913}" name="Tot Tow" dataDxfId="586" totalsRowDxfId="585">
      <calculatedColumnFormula array="1">IF(TblConstr[[#This Row],[Hour]:[Hour]]&gt;12,OFFSET(TblConstr[[#This Row],[Tow]],-12,0),0)+OFFSET(TblConstr[[#This Row],[Tot Tow]],-1,0)-TblConstr[[#This Row],[Dest Tow]]</calculatedColumnFormula>
    </tableColumn>
    <tableColumn id="64" xr3:uid="{59A3F80D-5052-4FDF-AF65-62DB182FD6A6}" name="Tot Tem" dataDxfId="584" totalsRowDxfId="583">
      <calculatedColumnFormula array="1">IF(TblConstr[[#This Row],[Hour]:[Hour]]&gt;12,OFFSET(TblConstr[[#This Row],[Tem]],-12,0),0)+OFFSET(TblConstr[[#This Row],[Tot Tem]],-1,0)-TblConstr[[#This Row],[Dest Tem]]</calculatedColumnFormula>
    </tableColumn>
    <tableColumn id="65" xr3:uid="{00A352BB-E75B-4E3F-AC3D-1D0DC0813148}" name="Tot WG" dataDxfId="582" totalsRowDxfId="581">
      <calculatedColumnFormula array="1">IF(TblConstr[[#This Row],[Hour]:[Hour]]&gt;12,OFFSET(TblConstr[[#This Row],[WG]],-12,0),0)+OFFSET(TblConstr[[#This Row],[Tot WG]],-1,0)-TblConstr[[#This Row],[Dest WG]]</calculatedColumnFormula>
    </tableColumn>
    <tableColumn id="66" xr3:uid="{AC79E3B7-8BF6-4AEF-AACC-9BCCADEEE9EC}" name="Tot DM" dataDxfId="580" totalsRowDxfId="579">
      <calculatedColumnFormula array="1">IF(TblConstr[[#This Row],[Hour]:[Hour]]&gt;12,OFFSET(TblConstr[[#This Row],[DM]],-12,0),0)+OFFSET(TblConstr[[#This Row],[Tot DM]],-1,0)-TblConstr[[#This Row],[Dest DM]]</calculatedColumnFormula>
    </tableColumn>
    <tableColumn id="67" xr3:uid="{0CFFF054-0F8D-4B14-9366-77ABD3382DE4}" name="Tot Sch" dataDxfId="578" totalsRowDxfId="577">
      <calculatedColumnFormula array="1">IF(TblConstr[[#This Row],[Hour]:[Hour]]&gt;12,OFFSET(TblConstr[[#This Row],[Sch]],-12,0),0)+OFFSET(TblConstr[[#This Row],[Tot Sch]],-1,0)-TblConstr[[#This Row],[Dest Sch]]</calculatedColumnFormula>
    </tableColumn>
    <tableColumn id="68" xr3:uid="{EEBD7864-CCF1-4E52-A4D7-93474D156483}" name="Tot Doc" dataDxfId="576" totalsRowDxfId="575">
      <calculatedColumnFormula array="1">IF(TblConstr[[#This Row],[Hour]:[Hour]]&gt;12,OFFSET(TblConstr[[#This Row],[Doc]],-12,0),0)+OFFSET(TblConstr[[#This Row],[Tot Doc]],-1,0)-TblConstr[[#This Row],[Dest Doc]]</calculatedColumnFormula>
    </tableColumn>
    <tableColumn id="69" xr3:uid="{9CB7D1EC-8231-4E29-AF89-78480EAACCBE}" name="…." dataDxfId="574" totalsRowDxfId="573"/>
    <tableColumn id="70" xr3:uid="{8AB60EC6-2503-4C64-93B5-EF0A15817646}" name="….." dataDxfId="572" totalsRowDxfId="571"/>
    <tableColumn id="71" xr3:uid="{E322C618-2AF7-4E39-8C00-05DB78D1E3E1}" name="Land (2)" dataDxfId="570" totalsRowDxfId="569">
      <calculatedColumnFormula>TblConstr[[#This Row],[Land]]</calculatedColumnFormula>
    </tableColumn>
    <tableColumn id="72" xr3:uid="{03634B5C-154E-4AC8-80E1-BA13BC9D96CD}" name="Time (2)" dataDxfId="568" totalsRowDxfId="567">
      <calculatedColumnFormula>TblImps[[#This Row],[Time]]</calculatedColumnFormula>
    </tableColumn>
    <tableColumn id="73" xr3:uid="{B2BF9056-6EBE-4C01-A8BD-B72B49E563E4}" name="…..." dataDxfId="566" totalsRowDxfId="565"/>
    <tableColumn id="74" xr3:uid="{E1DF0DF3-108E-4B1D-AD0D-B0438E0119B4}" name="Dest Hom" dataDxfId="564" totalsRowDxfId="563"/>
    <tableColumn id="75" xr3:uid="{E9A56C16-CD83-4CF4-801D-3F07F7F4410E}" name="Dest Alc" dataDxfId="562" totalsRowDxfId="561"/>
    <tableColumn id="76" xr3:uid="{83CFBDA2-FADE-4B08-B33E-9C2E9F9BF768}" name="Dest Farm" dataDxfId="560" totalsRowDxfId="559"/>
    <tableColumn id="77" xr3:uid="{19187257-0444-44F4-9D3D-6D0323F40019}" name="Dest Smi" dataDxfId="558" totalsRowDxfId="557"/>
    <tableColumn id="78" xr3:uid="{868AFE18-6FA1-48AB-ABF5-2F2AEFE5F988}" name="Dest Mas" dataDxfId="556" totalsRowDxfId="555"/>
    <tableColumn id="79" xr3:uid="{177B6B53-2F11-4209-8387-13A45749227F}" name="Dest Ly" dataDxfId="554" totalsRowDxfId="553"/>
    <tableColumn id="80" xr3:uid="{7546C506-76A9-4C40-A0E7-9A9D9E5AABE5}" name="Dest Hav" dataDxfId="552" totalsRowDxfId="551"/>
    <tableColumn id="81" xr3:uid="{ADDB86A6-E781-4DBE-8117-6F690916DDFA}" name="Dest OM" dataDxfId="550" totalsRowDxfId="549"/>
    <tableColumn id="82" xr3:uid="{B9BF98EC-18BF-465D-9531-8B38D89E91A0}" name="Dest GN" dataDxfId="548" totalsRowDxfId="547"/>
    <tableColumn id="83" xr3:uid="{E7A6D253-F3B2-42C8-99DD-B144C58FC0C5}" name="Dest Fac" dataDxfId="546" totalsRowDxfId="545"/>
    <tableColumn id="84" xr3:uid="{17104BBD-FC27-4D10-B29C-0273D3241FF4}" name="Dest GT" dataDxfId="544" totalsRowDxfId="543"/>
    <tableColumn id="85" xr3:uid="{99559D62-4D78-440A-98FE-DEBB129B435F}" name="Dest Bar" dataDxfId="542" totalsRowDxfId="541"/>
    <tableColumn id="86" xr3:uid="{9B2EEB8C-2FE8-47EE-A3E2-DC10DB45C7AB}" name="Dest Shr" dataDxfId="540" totalsRowDxfId="539"/>
    <tableColumn id="87" xr3:uid="{514D2AAA-E6E3-475E-9F65-8C732A78896D}" name="Dest Tow" dataDxfId="538" totalsRowDxfId="537"/>
    <tableColumn id="88" xr3:uid="{FAB7F148-62FD-4A01-9E52-E72AB5D98A80}" name="Dest Tem" dataDxfId="536" totalsRowDxfId="535"/>
    <tableColumn id="89" xr3:uid="{51F0AAF8-EA25-41BB-8274-29128D8E9309}" name="Dest WG" dataDxfId="534" totalsRowDxfId="533"/>
    <tableColumn id="90" xr3:uid="{B5DD0E4A-F9DA-46DF-AC1D-4C082F96D4FD}" name="Dest DM" dataDxfId="532" totalsRowDxfId="531"/>
    <tableColumn id="91" xr3:uid="{8374E536-FAFB-4695-B2E9-40E6A61A9D8E}" name="Dest Sch" dataDxfId="530" totalsRowDxfId="529"/>
    <tableColumn id="92" xr3:uid="{AB6E075B-E076-40E6-B2ED-7DBD5C2545B9}" name="Dest Doc" dataDxfId="528" totalsRowDxfId="527"/>
    <tableColumn id="93" xr3:uid="{A4B6EEF5-D4D4-4B9E-B020-F892CB1DC5F1}" name="…...." dataDxfId="526" totalsRowDxfId="525"/>
    <tableColumn id="94" xr3:uid="{A8785F66-A063-4182-BB5F-F2E489C44B8C}" name="Ch_Plain" dataDxfId="524" totalsRowDxfId="52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2" totalsRowDxfId="52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0" totalsRowDxfId="51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8" totalsRowDxfId="51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6" totalsRowDxfId="51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4" totalsRowDxfId="51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2" totalsRowDxfId="51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0" totalsRowDxfId="509">
      <calculatedColumnFormula>IF(Explore!S4=1,20) - TblConstr[[#This Row],[Hom]] + TblConstr[[#This Row],[Dest Hom]]</calculatedColumnFormula>
    </tableColumn>
    <tableColumn id="102" xr3:uid="{A18B5339-7B5E-4FF1-B44C-54D91E2619B1}" name="…....." dataDxfId="508" totalsRowDxfId="507"/>
    <tableColumn id="103" xr3:uid="{4E3EEDB6-D8CB-4DA1-AC9F-29019C9A6FFC}" name="Total Plain" dataDxfId="506" totalsRowDxfId="505"/>
    <tableColumn id="104" xr3:uid="{669C7BA0-B3F2-47DA-B10D-81C2466FF6F3}" name="Total Forest" dataDxfId="504" totalsRowDxfId="503"/>
    <tableColumn id="105" xr3:uid="{B6EE778A-6E52-44FF-8691-B86F1650C2C2}" name="Total Mountain" dataDxfId="502" totalsRowDxfId="501"/>
    <tableColumn id="106" xr3:uid="{5FF89BD6-7921-4110-AD96-EA8B54555F1C}" name="Total Hill" dataDxfId="500" totalsRowDxfId="499"/>
    <tableColumn id="107" xr3:uid="{F920559E-5C73-4899-BC53-A9BA9E7DFC0C}" name="Total Swamp" dataDxfId="498" totalsRowDxfId="497"/>
    <tableColumn id="108" xr3:uid="{6462BCCF-F375-4DEC-B000-637E1187AA5E}" name="Total Cavern" dataDxfId="496" totalsRowDxfId="495"/>
    <tableColumn id="109" xr3:uid="{D966B8E0-E2CD-4374-AF05-B86C330B3BD4}" name="Total Water" dataDxfId="494" totalsRowDxfId="493"/>
    <tableColumn id="110" xr3:uid="{170A4E12-F563-448F-8964-EB5CA71BA3AF}" name="Homeland" dataDxfId="492" totalsRowDxfId="49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0" totalsRowDxfId="489"/>
    <tableColumn id="114" xr3:uid="{EDC1B5E1-1E93-4946-BEC7-453EF5B18C9F}" name="Farms" dataDxfId="488" totalsRowDxfId="487">
      <calculatedColumnFormula>MAX(BA4-BA3,0)</calculatedColumnFormula>
    </tableColumn>
    <tableColumn id="115" xr3:uid="{1D02A65C-E8F6-4B66-A5EB-3699A9BE61C5}" name="Docks" totalsRowFunction="sum" dataDxfId="486" totalsRowDxfId="48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0" dataDxfId="469" tableBorderDxfId="46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7">
      <calculatedColumnFormula>TblRezone[[#This Row],[Hour]]</calculatedColumnFormula>
    </tableColumn>
    <tableColumn id="2" xr3:uid="{DFB120B6-BC70-4091-A005-99D4961CB538}" name="Land" dataDxfId="466">
      <calculatedColumnFormula>TblConstr[[#This Row],[Land]]</calculatedColumnFormula>
    </tableColumn>
    <tableColumn id="3" xr3:uid="{05C32193-1764-4A8E-B877-789E51BD1927}" name="." dataDxfId="465"/>
    <tableColumn id="4" xr3:uid="{2DBA3229-29BD-4F1F-B6CD-9E822C9071D7}" name="Plains" dataDxfId="464">
      <calculatedColumnFormula>TblConstr[[#This Row],[Plain]]</calculatedColumnFormula>
    </tableColumn>
    <tableColumn id="5" xr3:uid="{3D1FE633-D61E-4157-92AE-5E68F0C48770}" name="Forest" dataDxfId="463">
      <calculatedColumnFormula>TblConstr[[#This Row],[Forest]]</calculatedColumnFormula>
    </tableColumn>
    <tableColumn id="6" xr3:uid="{D9ABEDC6-9211-428A-B587-3CA9C3BF9744}" name="Mountn" dataDxfId="462">
      <calculatedColumnFormula>TblConstr[[#This Row],[Mountain]]</calculatedColumnFormula>
    </tableColumn>
    <tableColumn id="7" xr3:uid="{190BAA64-9D9E-4080-878D-BF035387620E}" name="Hills" dataDxfId="461">
      <calculatedColumnFormula>TblConstr[[#This Row],[Hill]]</calculatedColumnFormula>
    </tableColumn>
    <tableColumn id="8" xr3:uid="{812744CE-DEB7-4A8A-8374-CD5852E8C168}" name="Swamp" dataDxfId="460">
      <calculatedColumnFormula>TblConstr[[#This Row],[Swamp]]</calculatedColumnFormula>
    </tableColumn>
    <tableColumn id="9" xr3:uid="{96D79F63-015A-4655-975B-A1C99185A034}" name="Caverns" dataDxfId="459">
      <calculatedColumnFormula>TblConstr[[#This Row],[Cavern]]</calculatedColumnFormula>
    </tableColumn>
    <tableColumn id="10" xr3:uid="{607DA3E5-8D4A-44F4-A35C-DDAF32BE627C}" name="Water" dataDxfId="458">
      <calculatedColumnFormula>TblConstr[[#This Row],[Water]]</calculatedColumnFormula>
    </tableColumn>
    <tableColumn id="11" xr3:uid="{12EC2AC2-5FD3-4D82-8C37-DB70DCC56DC2}" name="Column2" dataDxfId="457"/>
    <tableColumn id="12" xr3:uid="{B171FE82-C8DE-44A1-89CE-409ED8DDD9D4}" name="Column3" dataDxfId="456"/>
    <tableColumn id="13" xr3:uid="{8C0085EE-E99F-4C98-9D66-144A50E3623C}" name="Column4" dataDxfId="455"/>
    <tableColumn id="14" xr3:uid="{5686D8FB-FF86-4148-AF9E-C03A97A84AF3}" name="Smithies" dataDxfId="454" dataCellStyle="Percent">
      <calculatedColumnFormula>TblMili[[#This Row],[Smithies]]</calculatedColumnFormula>
    </tableColumn>
    <tableColumn id="15" xr3:uid="{A0DC0A41-1987-4EE6-99BA-624DB6ACB9BF}" name="Employm." dataDxfId="453" dataCellStyle="Percent">
      <calculatedColumnFormula>TblPop[[#This Row],[Employment]]</calculatedColumnFormula>
    </tableColumn>
    <tableColumn id="16" xr3:uid="{7B85DEA6-C72D-4EAB-B18F-155B3A80E27B}" name="Popul." dataDxfId="452" dataCellStyle="Percent">
      <calculatedColumnFormula>TblImps[[#This Row],[Population]]</calculatedColumnFormula>
    </tableColumn>
    <tableColumn id="17" xr3:uid="{0BE33934-A790-4489-A3A2-E553E3C4AAEE}" name="Land (2)" dataDxfId="451">
      <calculatedColumnFormula>TblExplore[[#This Row],[Land]]</calculatedColumnFormula>
    </tableColumn>
    <tableColumn id="18" xr3:uid="{1EE849E8-6296-4479-BDA2-30E4622212E0}" name="Hour (2)" dataDxfId="450">
      <calculatedColumnFormula>TblExplore[[#This Row],[Hour]]</calculatedColumnFormula>
    </tableColumn>
    <tableColumn id="19" xr3:uid="{802EC67C-58E0-4E2B-9471-52B76B3F516A}" name="Land Bonus" dataDxfId="449"/>
    <tableColumn id="20" xr3:uid="{B1DC4E54-695A-4FE1-A303-67B047732E38}" name="Plains Explore" dataDxfId="448"/>
    <tableColumn id="21" xr3:uid="{28A63039-E9F4-4C91-BC61-38AFA90CBBA3}" name="Forest Explore" dataDxfId="447"/>
    <tableColumn id="22" xr3:uid="{52A3F218-67B7-4353-9DCD-90E402F80D3A}" name="Mountain Explore" dataDxfId="446"/>
    <tableColumn id="23" xr3:uid="{CADD78BB-1A84-4EF1-B568-74D7A7333BED}" name="Hill Explore" dataDxfId="445"/>
    <tableColumn id="24" xr3:uid="{86B12DCD-5E50-4631-800C-3D06D0C8407F}" name="Swamp Explore" dataDxfId="444"/>
    <tableColumn id="25" xr3:uid="{41A3F8D1-C19F-4B01-A125-BD6C5BE75F1D}" name="Cavern Explore" dataDxfId="443"/>
    <tableColumn id="26" xr3:uid="{DD83E77E-8C71-44A7-BF29-B8595544CC0D}" name="Water Explore" dataDxfId="442"/>
    <tableColumn id="27" xr3:uid="{6F68BDB2-663F-44CE-A108-1184CFBBBFB9}" name="Time" dataDxfId="441">
      <calculatedColumnFormula>TblImps[[#This Row],[Real time]]</calculatedColumnFormula>
    </tableColumn>
    <tableColumn id="28" xr3:uid="{0FBA88C1-4190-4A95-897B-20B88A072234}" name="Draftees" dataDxfId="440">
      <calculatedColumnFormula>TblMili[[#This Row],[Draftees]]</calculatedColumnFormula>
    </tableColumn>
    <tableColumn id="29" xr3:uid="{4EFD1992-02FD-4356-A327-EBEED01908DD}" name="Platinum" dataDxfId="439">
      <calculatedColumnFormula>TblProd[[#This Row],[Platinum]]</calculatedColumnFormula>
    </tableColumn>
    <tableColumn id="30" xr3:uid="{3D9A7B33-B273-4A01-8F7D-822B1BEB344B}" name=".." dataDxfId="438"/>
    <tableColumn id="31" xr3:uid="{EDB0F070-B31D-4B00-90A6-0A190E3CA80B}" name="Land-DB" dataDxfId="437">
      <calculatedColumnFormula>TblExplore[[#This Row],[Land]]-TblExplore[[#This Row],[Land Bonus]]*20</calculatedColumnFormula>
    </tableColumn>
    <tableColumn id="32" xr3:uid="{B94D1074-50E9-44F1-8957-6BE450DE4BF0}" name="Plat/acre" dataDxfId="436">
      <calculatedColumnFormula>ROUND(MAX(0.6*TblExplore[[#This Row],[Land-DB]]^1.299,850)*(1+ tech_2_6*Techs!AC4 + tech_2_9*Techs!AF4 + tech_3_7*Techs!AN4 + Overview!$I$32),0)</calculatedColumnFormula>
    </tableColumn>
    <tableColumn id="33" xr3:uid="{F0CBDA56-E75F-4156-B9BD-681857934D22}" name="Draftees/acre" dataDxfId="43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4">
      <calculatedColumnFormula>SUM(TblExplore[[#This Row],[Plains Explore]:[Water Explore]])*TblExplore[[#This Row],[Plat/acre]]</calculatedColumnFormula>
    </tableColumn>
    <tableColumn id="35" xr3:uid="{61575F8F-5343-43C9-858D-AF8501368779}" name="Draftees (2)" dataDxfId="433">
      <calculatedColumnFormula>SUM(TblExplore[[#This Row],[Plains Explore]:[Water Explore]])*TblExplore[[#This Row],[Draftees/acre]]</calculatedColumnFormula>
    </tableColumn>
    <tableColumn id="36" xr3:uid="{BD4C2C0C-7F81-4BE8-9828-9CFCFFAFF394}" name="Max Explore" dataDxfId="43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2" dataDxfId="421" tableBorderDxfId="42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9">
      <calculatedColumnFormula>TblConstr[[#This Row],[Land]]</calculatedColumnFormula>
    </tableColumn>
    <tableColumn id="2" xr3:uid="{09D3C0EB-2481-406C-ABC2-3B9FE0683D68}" name="Plains" dataDxfId="418">
      <calculatedColumnFormula>TblConstr[[#This Row],[Plain]]</calculatedColumnFormula>
    </tableColumn>
    <tableColumn id="3" xr3:uid="{E95763D4-88E5-487A-9912-CB5FED512375}" name="Forest" dataDxfId="417">
      <calculatedColumnFormula>TblConstr[[#This Row],[Forest]]</calculatedColumnFormula>
    </tableColumn>
    <tableColumn id="4" xr3:uid="{62B2173B-885E-48E7-B615-089739267B8E}" name="Mountains" dataDxfId="416">
      <calculatedColumnFormula>TblConstr[[#This Row],[Mountain]]</calculatedColumnFormula>
    </tableColumn>
    <tableColumn id="5" xr3:uid="{4FA61465-41A2-4497-AB2D-7B63B7113E12}" name="Hills" dataDxfId="415">
      <calculatedColumnFormula>TblConstr[[#This Row],[Hill]]</calculatedColumnFormula>
    </tableColumn>
    <tableColumn id="6" xr3:uid="{FC27A0D5-6BB5-414B-8DEB-98AD07E7EBFF}" name="Swamp" dataDxfId="414">
      <calculatedColumnFormula>TblConstr[[#This Row],[Swamp]]</calculatedColumnFormula>
    </tableColumn>
    <tableColumn id="7" xr3:uid="{E95EDCE9-4D0A-4F4F-80D0-F52A495BDAE2}" name="Caverns" dataDxfId="413">
      <calculatedColumnFormula>TblConstr[[#This Row],[Cavern]]</calculatedColumnFormula>
    </tableColumn>
    <tableColumn id="8" xr3:uid="{4D162EFF-D831-41C8-9A17-B9113296E43B}" name="Water" dataDxfId="412">
      <calculatedColumnFormula>TblConstr[[#This Row],[Water]]</calculatedColumnFormula>
    </tableColumn>
    <tableColumn id="9" xr3:uid="{D55A4201-089D-415F-8D4D-3ECCCB36C63A}" name="." dataDxfId="411"/>
    <tableColumn id="10" xr3:uid="{DD5BAECA-959B-44B4-BFE4-04100EF42CEE}" name="Hour" dataDxfId="410">
      <calculatedColumnFormula>J3+1</calculatedColumnFormula>
    </tableColumn>
    <tableColumn id="11" xr3:uid="{BBC04AC2-481C-43B9-8F7E-DA11BD9865DF}" name="Time" dataDxfId="409">
      <calculatedColumnFormula>TblImps[[#This Row],[Real time]]</calculatedColumnFormula>
    </tableColumn>
    <tableColumn id="12" xr3:uid="{D6C776EF-706C-4E21-B5A7-00C9AD08F8F2}" name="Plains Rezone" dataDxfId="408"/>
    <tableColumn id="13" xr3:uid="{8517A176-425D-4D28-9953-4EC1AA93C82D}" name="Forest Rezone" dataDxfId="407"/>
    <tableColumn id="14" xr3:uid="{6C6986FB-4B34-4620-9F5C-E204CA007C29}" name="Mountain Rezone" dataDxfId="406"/>
    <tableColumn id="15" xr3:uid="{A238C8DA-37C8-4B93-BDB9-803627A51455}" name="Hill Rezone" dataDxfId="405"/>
    <tableColumn id="16" xr3:uid="{6F93D167-46BB-49F9-99E2-4FE4FA89F6F6}" name="Swamp Rezone" dataDxfId="404"/>
    <tableColumn id="17" xr3:uid="{2891557D-037E-43FE-B080-6B5406778FAE}" name="Cavern Rezone" dataDxfId="403"/>
    <tableColumn id="18" xr3:uid="{C6630C4B-97F3-4512-833F-587ADB90804D}" name="Water Rezone" dataDxfId="402"/>
    <tableColumn id="19" xr3:uid="{71938840-BA0F-4F0E-90C2-866B3EEED32E}" name="Total acres" dataDxfId="401">
      <calculatedColumnFormula>SUMIF(TblRezone[[#This Row],[Plains Rezone]:[Water Rezone]],"&gt;0")</calculatedColumnFormula>
    </tableColumn>
    <tableColumn id="20" xr3:uid="{A48C796B-764B-4744-95D2-0DB5292F5562}" name="Ok?" dataDxfId="400">
      <calculatedColumnFormula>IF(SUM(TblRezone[[#This Row],[Plains Rezone]:[Water Rezone]])=0,"Ok","Nope")</calculatedColumnFormula>
    </tableColumn>
    <tableColumn id="21" xr3:uid="{2EBFAAC1-440A-44F3-A930-C229C35B9BD3}" name=".." dataDxfId="399"/>
    <tableColumn id="22" xr3:uid="{2020F260-8DB5-44E6-A131-B44D79AF6B62}" name="Platinum" dataDxfId="398">
      <calculatedColumnFormula>TblProd[[#This Row],[Platinum]]</calculatedColumnFormula>
    </tableColumn>
    <tableColumn id="23" xr3:uid="{81A5A213-A750-4DD5-8456-6B104D493CA4}" name="…" dataDxfId="397"/>
    <tableColumn id="24" xr3:uid="{8EF28125-DA30-4482-ADE4-2B916A90CAD2}" name="Plat/acre" dataDxfId="39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5">
      <calculatedColumnFormula>TblRezone[[#This Row],[Total acres]]*TblRezone[[#This Row],[Plat/acre]]</calculatedColumnFormula>
    </tableColumn>
    <tableColumn id="26" xr3:uid="{685D7DEA-DD3C-4385-BEC6-C5DBEEE6B44D}" name="…." dataDxfId="394"/>
    <tableColumn id="27" xr3:uid="{44BE000A-0846-46D4-B9B4-8728EC5881AB}" name="Plat/acre*" dataDxfId="393">
      <calculatedColumnFormula>250+0.6*(TblRezone[[#This Row],[Land]]-250)</calculatedColumnFormula>
    </tableColumn>
    <tableColumn id="28" xr3:uid="{3AFBA97F-9340-4669-BF68-67D7B351BBD4}" name="….." dataDxfId="392"/>
    <tableColumn id="29" xr3:uid="{D8C9DC04-80EE-49BF-BEDB-6FEC536A5F93}" name="Facs" dataDxfId="39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3" dataDxfId="381" headerRowBorderDxfId="382" tableBorderDxfId="380">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9">
      <calculatedColumnFormula>TblRezone[[#This Row],[Hour]]</calculatedColumnFormula>
    </tableColumn>
    <tableColumn id="2" xr3:uid="{EAC413AF-EC0E-4C34-B6C3-F5AE2181B0A0}" name="Military" dataDxfId="378">
      <calculatedColumnFormula>SUM(TblMili[[#This Row],[Unit 1]:[Archmages]])+SUM(TblMili[[#This Row],[Train Unit 1]:[Train Unit 4]])+TblMili[[#This Row],[Draftees]]</calculatedColumnFormula>
    </tableColumn>
    <tableColumn id="3" xr3:uid="{B9847F02-8883-462E-B245-62A25138A973}" name="Military%" dataDxfId="377">
      <calculatedColumnFormula>TblPop[[#This Row],[Military%]]</calculatedColumnFormula>
    </tableColumn>
    <tableColumn id="4" xr3:uid="{873B66D3-9A4C-4CF2-ADD1-BF3696F9A721}" name="." dataDxfId="376"/>
    <tableColumn id="5" xr3:uid="{FC5A3C7C-0387-4B98-9BB7-AC3A387EAFF0}" name="Unit 1" dataDxfId="375">
      <calculatedColumnFormula>OFFSET(TblMili[[#This Row],[Unit 1]],-1,0) - TblMili[[#This Row],[Release Unit 1]]</calculatedColumnFormula>
    </tableColumn>
    <tableColumn id="6" xr3:uid="{A8BE2C9D-1318-46BD-B50B-D87014E90395}" name="Unit 2" dataDxfId="374">
      <calculatedColumnFormula>OFFSET(TblMili[[#This Row],[Unit 2]],-1,0)-TblMili[[#This Row],[Release Unit 2]]</calculatedColumnFormula>
    </tableColumn>
    <tableColumn id="7" xr3:uid="{49487FD4-4EF4-4722-A4A4-FCC0DD98F9F2}" name="Unit 3" dataDxfId="373">
      <calculatedColumnFormula>OFFSET(TblMili[[#This Row],[Unit 3]],-1,0)-TblMili[[#This Row],[Release Unit 3]]</calculatedColumnFormula>
    </tableColumn>
    <tableColumn id="8" xr3:uid="{739E7790-2960-445C-A5B2-C6064A881CDF}" name="Unit 4" dataDxfId="372">
      <calculatedColumnFormula>OFFSET(TblMili[[#This Row],[Unit 4]],-1,0)-TblMili[[#This Row],[Release Unit 4]]</calculatedColumnFormula>
    </tableColumn>
    <tableColumn id="9" xr3:uid="{0DB25EC0-D296-415A-BF65-DA60D7174CD2}" name="Spies" dataDxfId="371">
      <calculatedColumnFormula>OFFSET(TblMili[[#This Row],[Spies]],-1,0)-TblMili[[#This Row],[Release Spies]]</calculatedColumnFormula>
    </tableColumn>
    <tableColumn id="109" xr3:uid="{1E772BA5-219C-4FDC-ABC4-BDFC09C3EC97}" name="Archspies" dataDxfId="370"/>
    <tableColumn id="10" xr3:uid="{1B32AEAE-0DB3-4DD4-8543-1BD37596FD6C}" name="Wizards" dataDxfId="369">
      <calculatedColumnFormula>OFFSET(TblMili[[#This Row],[Wizards]],-1,0)-TblMili[[#This Row],[Release Wizards]]-TblMili[[#This Row],[Train AM]]</calculatedColumnFormula>
    </tableColumn>
    <tableColumn id="11" xr3:uid="{ED512AF5-16B2-421C-BF95-07157DB57B9D}" name="Archmages" dataDxfId="368">
      <calculatedColumnFormula>OFFSET(TblMili[[#This Row],[Archmages]],-1,0)-TblMili[[#This Row],[Release AM]]</calculatedColumnFormula>
    </tableColumn>
    <tableColumn id="12" xr3:uid="{CADE9B79-5861-46C5-8C69-B19C0F0551CF}" name=".." dataDxfId="367"/>
    <tableColumn id="13" xr3:uid="{18901E43-A967-4D1C-A56F-B4449A6C28E5}" name="Networth" dataDxfId="366">
      <calculatedColumnFormula>TblProd[[#This Row],[Networth]]</calculatedColumnFormula>
    </tableColumn>
    <tableColumn id="14" xr3:uid="{2F50B0FF-1C90-493E-BE67-86AFE22B6059}" name="…" dataDxfId="365"/>
    <tableColumn id="15" xr3:uid="{800A8F5F-B777-4995-AD6F-4DF929E0A477}" name="Raw" dataDxfId="364">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3">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2">
      <calculatedColumnFormula>TblMili[[#This Row],[Raw]]*(1+TblMili[[#This Row],[Mods_Off]])</calculatedColumnFormula>
    </tableColumn>
    <tableColumn id="18" xr3:uid="{49AD1BCC-C9BC-46CD-8B38-93838D61E9DD}" name="Non Draft" dataDxfId="361">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60">
      <calculatedColumnFormula>TblMili[[#This Row],[Non Draft]]+TblMili[[#This Row],[Draftees]]</calculatedColumnFormula>
    </tableColumn>
    <tableColumn id="20" xr3:uid="{C64B2C83-F9B3-427D-8326-C6954139623D}" name="Mods_Def" dataDxfId="359">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8" dataCellStyle="Comma">
      <calculatedColumnFormula>TblMili[[#This Row],[Non Draft]] * (1 + TblMili[[#This Row],[Mods_Def]])</calculatedColumnFormula>
    </tableColumn>
    <tableColumn id="22" xr3:uid="{EA8914C0-CD98-4E5C-A923-EA0F9E30F1EA}" name="Draft (mod)" dataDxfId="357">
      <calculatedColumnFormula>TblMili[[#This Row],[Draft]] * (1 + TblMili[[#This Row],[Mods_Def]])</calculatedColumnFormula>
    </tableColumn>
    <tableColumn id="23" xr3:uid="{EAC9356D-CE42-4256-BB93-BF208B480555}" name="Land" dataDxfId="356">
      <calculatedColumnFormula>TblConstr[[#This Row],[Land]]</calculatedColumnFormula>
    </tableColumn>
    <tableColumn id="24" xr3:uid="{D4A87242-2EDC-47D9-8CA4-84D822469E1B}" name="Set" dataDxfId="355"/>
    <tableColumn id="25" xr3:uid="{448088C9-E1C1-47E6-9443-BE83ECC5C2F2}" name="Draftrate" dataDxfId="354" dataCellStyle="Percent">
      <calculatedColumnFormula>IF(TblMili[[#This Row],[Set]]&lt;&gt;"",TblMili[[#This Row],[Set]],OFFSET(TblMili[[#This Row],[Draftrate]],-1,0))</calculatedColumnFormula>
    </tableColumn>
    <tableColumn id="26" xr3:uid="{EE8F6844-A68F-416E-B5A0-7B6FA4C5DE98}" name="Draftees" dataDxfId="353">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2"/>
    <tableColumn id="28" xr3:uid="{0B20A7CE-7BB6-4469-889B-DF744233C462}" name="Smithies" dataDxfId="351" dataCellStyle="Percent">
      <calculatedColumnFormula>(TblConstr[[#This Row],[Tot Smi]]+TblConstr[[#This Row],[Dest Smi]])/(TblConstr[[#This Row],[Land]]-TblExplore[[#This Row],[Land Bonus]]*20)</calculatedColumnFormula>
    </tableColumn>
    <tableColumn id="29" xr3:uid="{A03A8504-EBEF-4639-9EE4-238592848C94}" name="….." dataDxfId="350"/>
    <tableColumn id="30" xr3:uid="{4B521A36-EE77-42BE-850C-0D858F3717A6}" name="Hour (2)" dataDxfId="349">
      <calculatedColumnFormula>TblMili[[#This Row],[Hour]]</calculatedColumnFormula>
    </tableColumn>
    <tableColumn id="31" xr3:uid="{D44FE507-2C86-49D9-BC07-83C7B27BB255}" name="Time" dataDxfId="348">
      <calculatedColumnFormula>TblExplore[[#This Row],[Time]]</calculatedColumnFormula>
    </tableColumn>
    <tableColumn id="32" xr3:uid="{0DAD6AB9-2259-4821-8771-37863F1ED4CC}" name="Train Unit 1" dataDxfId="347"/>
    <tableColumn id="33" xr3:uid="{0E43B866-578B-4060-84D1-01656CB368A4}" name="Train Unit 2" dataDxfId="346"/>
    <tableColumn id="34" xr3:uid="{3AAC979B-4FF3-4EFF-8F6E-BD28BBE2B8BD}" name="Train Unit 3" dataDxfId="345"/>
    <tableColumn id="35" xr3:uid="{EC6B8083-BC72-4376-9760-2275CF62C1A6}" name="Train Unit 4" dataDxfId="344"/>
    <tableColumn id="36" xr3:uid="{DE15CA92-2C69-4205-88B3-DE37F5AAF9A6}" name="Train Spies" dataDxfId="343"/>
    <tableColumn id="107" xr3:uid="{917516D6-B00F-4F57-ADB0-6C22D2A96B9F}" name="Train AS" dataDxfId="342"/>
    <tableColumn id="37" xr3:uid="{97770C71-624D-4E73-A8AD-D79927F45908}" name="Train Wiz" dataDxfId="341"/>
    <tableColumn id="38" xr3:uid="{4E456233-AA67-4D90-9179-339EBD335F62}" name="Train AM" dataDxfId="340"/>
    <tableColumn id="111" xr3:uid="{54F0D0ED-12E4-4C6A-9A83-21A22A24F933}" name="DnD_Zombies" dataDxfId="0">
      <calculatedColumnFormula>ROUND(IF(AND(TblMagic[[#This Row],[Active DnD]]&lt;12,TblMagic[[#This Row],[Active DnD]]&gt;5),OFFSET(TblPop[[#This Row],[Draft Growth]],-1,0)*0.375,0),0)</calculatedColumnFormula>
    </tableColumn>
    <tableColumn id="39" xr3:uid="{29C90460-5421-4EA7-A4CB-BDA1C40BF8A1}" name="  " dataDxfId="339"/>
    <tableColumn id="40" xr3:uid="{2C04ED42-9AAF-4375-A8D4-18DA4B397FAA}" name="Platinum" dataDxfId="338">
      <calculatedColumnFormula>TblProd[[#This Row],[Platinum]]</calculatedColumnFormula>
    </tableColumn>
    <tableColumn id="41" xr3:uid="{122C6EDE-4C24-4A3C-9FA2-6A7942348604}" name="Secondary recource" dataDxfId="337">
      <calculatedColumnFormula>INDEX(TblProd[[#Headers],[Lumber]]:TblProd[[#This Row],[Ore]],COUNTA(TblProd[[#Headers],[Lumber]]:TblProd[[#This Row],[Lumber]]),MATCH(Military!$AR$2,TblProd[[#Headers],[Lumber]:[Ore]],0))</calculatedColumnFormula>
    </tableColumn>
    <tableColumn id="42" xr3:uid="{AD4D72D1-3860-48CA-B3DA-ADFB8307154A}" name="Plat Cost" dataDxfId="336">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5">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4">
      <calculatedColumnFormula>TblMili[[#This Row],[Hour]]</calculatedColumnFormula>
    </tableColumn>
    <tableColumn id="45" xr3:uid="{20B1F70F-03BF-43F5-9126-6B2FF45FE149}" name="Time " dataDxfId="333">
      <calculatedColumnFormula>TblMili[[#This Row],[Time]]</calculatedColumnFormula>
    </tableColumn>
    <tableColumn id="46" xr3:uid="{32831987-A30D-4329-BB1C-DB47E6B77B54}" name="Draftees22" dataDxfId="332">
      <calculatedColumnFormula>TblMili[[#This Row],[Draftees]]</calculatedColumnFormula>
    </tableColumn>
    <tableColumn id="47" xr3:uid="{7EBE7BE4-37D1-4B52-B049-F9BE4ABBBADC}" name="Release Draft" dataDxfId="331"/>
    <tableColumn id="48" xr3:uid="{C3BB0EE7-6180-4099-B663-EFA3F1503DB3}" name="Release Unit 1" dataDxfId="330"/>
    <tableColumn id="49" xr3:uid="{EDF7E463-807D-4CE2-B63E-18766260768C}" name="Release Unit 2" dataDxfId="329"/>
    <tableColumn id="50" xr3:uid="{A1BE9DD8-455A-4FAA-8154-5BB2D1A53261}" name="Release Unit 3" dataDxfId="328"/>
    <tableColumn id="51" xr3:uid="{4FE1D56E-EA47-4DF6-B5A4-E78C1D5F5774}" name="Release Unit 4" dataDxfId="327"/>
    <tableColumn id="52" xr3:uid="{F0F9CB78-BA40-4031-AC17-0AB88B159B60}" name="Release Spies" dataDxfId="326"/>
    <tableColumn id="108" xr3:uid="{118BE0C9-E863-4E5F-98D5-187B99319B85}" name="Release AS" dataDxfId="325"/>
    <tableColumn id="53" xr3:uid="{3CC7AC8A-814F-42C4-B491-A6DFD7A4A93E}" name="Release Wizards" dataDxfId="324"/>
    <tableColumn id="54" xr3:uid="{BCB616C3-3465-4473-B27B-B25584160E71}" name="Release AM" dataDxfId="323"/>
    <tableColumn id="55" xr3:uid="{6B6EC03F-2A6A-47EB-A7F1-0DFE335A330A}" name="   " dataDxfId="322"/>
    <tableColumn id="56" xr3:uid="{71F6F49D-CD22-4E5F-BBB5-61150307312C}" name="WG's" dataDxfId="321">
      <calculatedColumnFormula>TblConstr[[#This Row],[Tot WG]]/TblConstr[[#This Row],[Land]]</calculatedColumnFormula>
    </tableColumn>
    <tableColumn id="57" xr3:uid="{B8AC3F70-AED4-4E5E-9FFD-FF94CB39B791}" name="FH's" dataDxfId="320">
      <calculatedColumnFormula>TblConstr[[#This Row],[Tot Hav]]/TblConstr[[#This Row],[Land]]</calculatedColumnFormula>
    </tableColumn>
    <tableColumn id="58" xr3:uid="{140FE3B0-18E6-43AA-A625-E817354E2D53}" name="OP Plat" dataDxfId="319">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8">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7">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6">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5">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4">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3">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2">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1">
      <calculatedColumnFormula>ROUNDUP((1-MIN(ROUND(fh_spy_cost_red*TblMili[[#This Row],[FH''s]],4),fh_spy_cost_cap)+ tech_1_9*TblTech[[#This Row],[1-9]] + tech_9_1*TblTech[[#This Row],[9-1]])*spy_plat,0)</calculatedColumnFormula>
    </tableColumn>
    <tableColumn id="110" xr3:uid="{E3910BF3-0412-473B-852A-F6A0FE497DE5}" name="ASs Cost" dataDxfId="310">
      <calculatedColumnFormula>ROUNDUP((1-MIN(ROUND(fh_spy_cost_red*TblMili[[#This Row],[FH''s]],4),fh_spy_cost_cap)+ tech_1_9*TblTech[[#This Row],[1-9]] + tech_9_1*TblTech[[#This Row],[9-1]])*archspy_plat,0)</calculatedColumnFormula>
    </tableColumn>
    <tableColumn id="67" xr3:uid="{CDB40042-773A-4CE1-B670-B62BC884A947}" name="Wizzies cost" dataDxfId="309">
      <calculatedColumnFormula>ROUNDUP((1-MIN(ROUND(wg_wiz_cost_bonus*TblMili[[#This Row],[WG''s]],4),wg_wiz_cost_cap) + tech_1_9_2*TblTech[[#This Row],[1-9]] + tech_9_1_2*TblTech[[#This Row],[9-1]])*wizard_plat,0)</calculatedColumnFormula>
    </tableColumn>
    <tableColumn id="68" xr3:uid="{1053234A-AE18-4A82-94FC-D94692087DE3}" name="AMs cost" dataDxfId="308">
      <calculatedColumnFormula>ROUNDUP((1-MIN(ROUND(wg_wiz_cost_bonus*TblMili[[#This Row],[WG''s]],4),wg_wiz_cost_cap) + tech_1_9_2*TblTech[[#This Row],[1-9]] + tech_9_1_2*TblTech[[#This Row],[9-1]])*archmage_plat,0)</calculatedColumnFormula>
    </tableColumn>
    <tableColumn id="69" xr3:uid="{9D11DA92-CF6B-4838-B51B-494833977486}" name="Column1" dataDxfId="307"/>
    <tableColumn id="70" xr3:uid="{1F713D65-CE26-4E75-AF9C-1E2610D02FB6}" name="Hill" dataDxfId="306">
      <calculatedColumnFormula>TblConstr[[#This Row],[Homeland]]/TblConstr[[#This Row],[Land]]</calculatedColumnFormula>
    </tableColumn>
    <tableColumn id="71" xr3:uid="{FBD620E0-8F97-4BED-916D-A8962B459E13}" name="WG" dataDxfId="305">
      <calculatedColumnFormula>TblMili[[#This Row],[WG''s]]</calculatedColumnFormula>
    </tableColumn>
    <tableColumn id="72" xr3:uid="{0F482B90-6164-42A0-AC1A-EB6CBE2239E0}" name="Mystic" dataDxfId="304">
      <calculatedColumnFormula>IF(mystic_cap="none",TblMili[[#This Row],[Hill]]/mystic_bonus,MIN(mystic_cap,TblMili[[#This Row],[Hill]]/mystic_bonus))</calculatedColumnFormula>
    </tableColumn>
    <tableColumn id="73" xr3:uid="{2FD25056-5068-463F-8553-3D2CFBDBD80D}" name="Druid (op)" dataDxfId="303">
      <calculatedColumnFormula>IF(druid_op_cap="none",TblMili[[#This Row],[Hill]]/druid_op_bonus,MIN(druid_op_cap,TblMili[[#This Row],[Hill]]/druid_op_bonus))</calculatedColumnFormula>
    </tableColumn>
    <tableColumn id="74" xr3:uid="{53018DF3-E735-41C7-A3D0-8E634866C57E}" name="Druid (dp)" dataDxfId="302">
      <calculatedColumnFormula>IF(druid_dp_cap="none",TblMili[[#This Row],[Hill]]/druid_dp_bonus,MIN(druid_dp_cap,TblMili[[#This Row],[Hill]]/druid_dp_bonus))</calculatedColumnFormula>
    </tableColumn>
    <tableColumn id="75" xr3:uid="{7F4EE74D-9905-4DF0-A5F6-DDC9D0115356}" name="Dryad" dataDxfId="301">
      <calculatedColumnFormula>MIN(dryad_cap,TblMili[[#This Row],[Hill]]/dryad_bonus)</calculatedColumnFormula>
    </tableColumn>
    <tableColumn id="76" xr3:uid="{E7F9826C-05CD-49D4-95DF-ECCD467D1341}" name="Rockapult" dataDxfId="300">
      <calculatedColumnFormula>MIN(rocka_cap,TblMili[[#This Row],[Hill]]/rocka_bonus)</calculatedColumnFormula>
    </tableColumn>
    <tableColumn id="77" xr3:uid="{A26FFF73-DC56-4E66-8A0E-51A9C837AE8D}" name="Spellblade" dataDxfId="299">
      <calculatedColumnFormula>MIN(adept_op_cap,TblMili[[#This Row],[WG]]/adept_op_bonus)</calculatedColumnFormula>
    </tableColumn>
    <tableColumn id="78" xr3:uid="{A5F9372F-5EBA-4E5A-AB3F-5A786DE5FEB0}" name="Adept-DP" dataDxfId="298">
      <calculatedColumnFormula>MIN(adept_dp_cap,TblMili[[#This Row],[WG]]/adept_dp_bonus)</calculatedColumnFormula>
    </tableColumn>
    <tableColumn id="79" xr3:uid="{FF50DABE-A375-4222-848D-9C4D1D0FC999}" name="Beasts" dataDxfId="297">
      <calculatedColumnFormula>MIN(TblMili[[#This Row],[Unit 3]],TblMili[[#This Row],[Unit 2]])*2</calculatedColumnFormula>
    </tableColumn>
    <tableColumn id="80" xr3:uid="{FFCDA044-2FD9-4119-B82B-7914D887B7F4}" name="Overlords" dataDxfId="296">
      <calculatedColumnFormula>MIN(TblMili[[#This Row],[Unit 1]],TblMili[[#This Row],[Unit 4]])*2</calculatedColumnFormula>
    </tableColumn>
    <tableColumn id="81" xr3:uid="{00DE2C4D-2323-42A0-B749-2FB5F4E28DBF}" name="Frost Mage" dataDxfId="295">
      <calculatedColumnFormula>MIN(frost_mage_cap,TblMili[[#This Row],[Hill]]/frost_mage_bonus)</calculatedColumnFormula>
    </tableColumn>
    <tableColumn id="82" xr3:uid="{BB055F70-3593-48E8-A32F-2C3BC4E6D218}" name="Ice Elemental" dataDxfId="294">
      <calculatedColumnFormula>MIN(ice_elem_cap,TblMili[[#This Row],[Raw (2)]]*ice_elem_bonus)</calculatedColumnFormula>
    </tableColumn>
    <tableColumn id="83" xr3:uid="{1158BE59-7C9D-4D41-AE99-4249CB18E29F}" name="Orc" dataDxfId="293">
      <calculatedColumnFormula>MIN(bone_breaker_cap,250/bone_breaker_bonus)</calculatedColumnFormula>
    </tableColumn>
    <tableColumn id="84" xr3:uid="{76252BAC-90E5-49A7-B5F9-E399F71EA45D}" name="Nox" dataDxfId="292">
      <calculatedColumnFormula>MIN(nox_nightshade_cap,TblConstr[[#This Row],[Homeland]]/TblConstr[[#This Row],[Land]]/nox_nightshade_swamp_bonus)</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1" dataDxfId="259" headerRowBorderDxfId="260" tableBorderDxfId="258">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Spires" dataDxfId="87">
      <calculatedColumnFormula>(1+Overview!$I$28 + tech_7_1*TblTech[[#This Row],[7-1]])*SUM(TblImps[[#This Row],[P4]:[G4]])+OFFSET(TblImps[[#This Row],[Σ Spires]],-1,0)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Harbor" dataDxfId="84">
      <calculatedColumnFormula>(1+Overview!$I$28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5" dataDxfId="34" tableBorderDxfId="33">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5" dataDxfId="4">
  <autoFilter ref="D94:D100"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9" t="s">
        <v>450</v>
      </c>
      <c r="B1" s="459"/>
      <c r="C1" s="459"/>
      <c r="D1" s="459"/>
      <c r="E1" s="459"/>
      <c r="F1" s="459"/>
      <c r="G1" s="459"/>
      <c r="H1" s="459"/>
      <c r="I1" s="459"/>
      <c r="J1" s="459"/>
      <c r="K1" s="459"/>
      <c r="L1" s="460"/>
      <c r="M1" s="466" t="s">
        <v>1039</v>
      </c>
      <c r="N1" s="467"/>
      <c r="O1" s="468"/>
    </row>
    <row r="2" spans="1:15" s="44" customFormat="1" ht="12.75" customHeight="1" x14ac:dyDescent="0.2">
      <c r="A2" s="493" t="s">
        <v>1076</v>
      </c>
      <c r="B2" s="494"/>
      <c r="C2" s="494"/>
      <c r="D2" s="494"/>
      <c r="E2" s="494"/>
      <c r="F2" s="494"/>
      <c r="G2" s="494"/>
      <c r="H2" s="494"/>
      <c r="I2" s="494"/>
      <c r="J2" s="494"/>
      <c r="K2" s="494"/>
      <c r="L2" s="495"/>
      <c r="M2" s="481" t="s">
        <v>1107</v>
      </c>
      <c r="N2" s="482"/>
      <c r="O2" s="483"/>
    </row>
    <row r="3" spans="1:15" s="44" customFormat="1" x14ac:dyDescent="0.2">
      <c r="A3" s="493"/>
      <c r="B3" s="494"/>
      <c r="C3" s="494"/>
      <c r="D3" s="494"/>
      <c r="E3" s="494"/>
      <c r="F3" s="494"/>
      <c r="G3" s="494"/>
      <c r="H3" s="494"/>
      <c r="I3" s="494"/>
      <c r="J3" s="494"/>
      <c r="K3" s="494"/>
      <c r="L3" s="495"/>
      <c r="M3" s="481"/>
      <c r="N3" s="482"/>
      <c r="O3" s="483"/>
    </row>
    <row r="4" spans="1:15" s="44" customFormat="1" x14ac:dyDescent="0.2">
      <c r="A4" s="493"/>
      <c r="B4" s="494"/>
      <c r="C4" s="494"/>
      <c r="D4" s="494"/>
      <c r="E4" s="494"/>
      <c r="F4" s="494"/>
      <c r="G4" s="494"/>
      <c r="H4" s="494"/>
      <c r="I4" s="494"/>
      <c r="J4" s="494"/>
      <c r="K4" s="494"/>
      <c r="L4" s="495"/>
      <c r="M4" s="481"/>
      <c r="N4" s="482"/>
      <c r="O4" s="483"/>
    </row>
    <row r="5" spans="1:15" s="44" customFormat="1" x14ac:dyDescent="0.2">
      <c r="A5" s="493"/>
      <c r="B5" s="494"/>
      <c r="C5" s="494"/>
      <c r="D5" s="494"/>
      <c r="E5" s="494"/>
      <c r="F5" s="494"/>
      <c r="G5" s="494"/>
      <c r="H5" s="494"/>
      <c r="I5" s="494"/>
      <c r="J5" s="494"/>
      <c r="K5" s="494"/>
      <c r="L5" s="495"/>
      <c r="M5" s="481"/>
      <c r="N5" s="482"/>
      <c r="O5" s="483"/>
    </row>
    <row r="6" spans="1:15" s="44" customFormat="1" x14ac:dyDescent="0.2">
      <c r="A6" s="493"/>
      <c r="B6" s="494"/>
      <c r="C6" s="494"/>
      <c r="D6" s="494"/>
      <c r="E6" s="494"/>
      <c r="F6" s="494"/>
      <c r="G6" s="494"/>
      <c r="H6" s="494"/>
      <c r="I6" s="494"/>
      <c r="J6" s="494"/>
      <c r="K6" s="494"/>
      <c r="L6" s="495"/>
      <c r="M6" s="481"/>
      <c r="N6" s="482"/>
      <c r="O6" s="483"/>
    </row>
    <row r="7" spans="1:15" s="44" customFormat="1" ht="13.5" thickBot="1" x14ac:dyDescent="0.25">
      <c r="A7" s="496"/>
      <c r="B7" s="497"/>
      <c r="C7" s="497"/>
      <c r="D7" s="497"/>
      <c r="E7" s="497"/>
      <c r="F7" s="497"/>
      <c r="G7" s="497"/>
      <c r="H7" s="497"/>
      <c r="I7" s="497"/>
      <c r="J7" s="497"/>
      <c r="K7" s="497"/>
      <c r="L7" s="498"/>
      <c r="M7" s="481"/>
      <c r="N7" s="482"/>
      <c r="O7" s="483"/>
    </row>
    <row r="8" spans="1:15" s="44" customFormat="1" ht="15.75" x14ac:dyDescent="0.2">
      <c r="A8" s="461" t="s">
        <v>449</v>
      </c>
      <c r="B8" s="462"/>
      <c r="C8" s="462"/>
      <c r="D8" s="462"/>
      <c r="E8" s="462"/>
      <c r="F8" s="462"/>
      <c r="G8" s="462"/>
      <c r="H8" s="462"/>
      <c r="I8" s="463"/>
      <c r="J8" s="469" t="s">
        <v>1132</v>
      </c>
      <c r="K8" s="470"/>
      <c r="L8" s="471"/>
      <c r="M8" s="484"/>
      <c r="N8" s="485"/>
      <c r="O8" s="486"/>
    </row>
    <row r="9" spans="1:15" s="44" customFormat="1" ht="12.75" customHeight="1" x14ac:dyDescent="0.2">
      <c r="A9" s="464" t="s">
        <v>1038</v>
      </c>
      <c r="B9" s="465"/>
      <c r="C9" s="465"/>
      <c r="D9" s="465"/>
      <c r="E9" s="465"/>
      <c r="F9" s="465"/>
      <c r="G9" s="465"/>
      <c r="H9" s="465"/>
      <c r="I9" s="465"/>
      <c r="J9" s="472"/>
      <c r="K9" s="473"/>
      <c r="L9" s="474"/>
      <c r="M9" s="484"/>
      <c r="N9" s="485"/>
      <c r="O9" s="486"/>
    </row>
    <row r="10" spans="1:15" s="44" customFormat="1" ht="12.75" customHeight="1" x14ac:dyDescent="0.2">
      <c r="A10" s="464"/>
      <c r="B10" s="465"/>
      <c r="C10" s="465"/>
      <c r="D10" s="465"/>
      <c r="E10" s="465"/>
      <c r="F10" s="465"/>
      <c r="G10" s="465"/>
      <c r="H10" s="465"/>
      <c r="I10" s="465"/>
      <c r="J10" s="472"/>
      <c r="K10" s="473"/>
      <c r="L10" s="474"/>
      <c r="M10" s="484"/>
      <c r="N10" s="485"/>
      <c r="O10" s="486"/>
    </row>
    <row r="11" spans="1:15" s="44" customFormat="1" ht="12.75" customHeight="1" x14ac:dyDescent="0.2">
      <c r="A11" s="464"/>
      <c r="B11" s="465"/>
      <c r="C11" s="465"/>
      <c r="D11" s="465"/>
      <c r="E11" s="465"/>
      <c r="F11" s="465"/>
      <c r="G11" s="465"/>
      <c r="H11" s="465"/>
      <c r="I11" s="465"/>
      <c r="J11" s="472"/>
      <c r="K11" s="473"/>
      <c r="L11" s="474"/>
      <c r="M11" s="484"/>
      <c r="N11" s="485"/>
      <c r="O11" s="486"/>
    </row>
    <row r="12" spans="1:15" s="44" customFormat="1" ht="28.5" customHeight="1" thickBot="1" x14ac:dyDescent="0.25">
      <c r="A12" s="464"/>
      <c r="B12" s="465"/>
      <c r="C12" s="465"/>
      <c r="D12" s="465"/>
      <c r="E12" s="465"/>
      <c r="F12" s="465"/>
      <c r="G12" s="465"/>
      <c r="H12" s="465"/>
      <c r="I12" s="465"/>
      <c r="J12" s="475"/>
      <c r="K12" s="476"/>
      <c r="L12" s="477"/>
      <c r="M12" s="487"/>
      <c r="N12" s="488"/>
      <c r="O12" s="489"/>
    </row>
    <row r="13" spans="1:15" s="44" customFormat="1" ht="25.5" customHeight="1" thickBot="1" x14ac:dyDescent="0.25">
      <c r="A13" s="490" t="s">
        <v>257</v>
      </c>
      <c r="B13" s="491"/>
      <c r="C13" s="492"/>
      <c r="D13" s="492"/>
      <c r="E13" s="492"/>
      <c r="F13" s="492"/>
      <c r="G13" s="492"/>
      <c r="H13" s="492"/>
      <c r="I13" s="492"/>
      <c r="J13" s="492"/>
      <c r="K13" s="492"/>
      <c r="L13" s="492"/>
      <c r="M13" s="492"/>
      <c r="N13" s="492"/>
      <c r="O13" s="492"/>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45668</v>
      </c>
      <c r="D15" s="45" t="s">
        <v>323</v>
      </c>
      <c r="E15" s="53">
        <f>B15+(1+B16-1)/24+B18-6/24</f>
        <v>45667.75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45656.916732175923</v>
      </c>
      <c r="H16" s="45" t="s">
        <v>105</v>
      </c>
      <c r="I16" s="54">
        <f>INDEX(TblRaces[[Max population]:[Explore Cost]],MATCH(race,TblRaces[Race],0),MATCH(Table4[[#This Row],[Race Bonuses]],TblRaces[[#Headers],[Max population]:[Explore Cost]],0))</f>
        <v>0</v>
      </c>
      <c r="K16" s="457" t="s">
        <v>451</v>
      </c>
      <c r="L16" s="456"/>
      <c r="M16" s="456"/>
      <c r="N16" s="456"/>
      <c r="O16" s="51"/>
    </row>
    <row r="17" spans="1:15" s="44" customFormat="1" ht="12.75" customHeight="1" thickBot="1" x14ac:dyDescent="0.25">
      <c r="A17" s="45" t="s">
        <v>320</v>
      </c>
      <c r="B17" s="55">
        <f ca="1">TODAY()</f>
        <v>45656</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6"/>
      <c r="L17" s="456"/>
      <c r="M17" s="456"/>
      <c r="N17" s="456"/>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6"/>
      <c r="L18" s="456"/>
      <c r="M18" s="456"/>
      <c r="N18" s="456"/>
      <c r="O18" s="51"/>
    </row>
    <row r="19" spans="1:15" s="44" customFormat="1" x14ac:dyDescent="0.2">
      <c r="H19" s="45" t="s">
        <v>108</v>
      </c>
      <c r="I19" s="54">
        <f>INDEX(TblRaces[[Max population]:[Explore Cost]],MATCH(race,TblRaces[Race],0),MATCH(Table4[[#This Row],[Race Bonuses]],TblRaces[[#Headers],[Max population]:[Explore Cost]],0))</f>
        <v>0</v>
      </c>
      <c r="J19" s="49"/>
      <c r="K19" s="456"/>
      <c r="L19" s="456"/>
      <c r="M19" s="456"/>
      <c r="N19" s="456"/>
      <c r="O19" s="60"/>
    </row>
    <row r="20" spans="1:15" s="44" customFormat="1" x14ac:dyDescent="0.2">
      <c r="H20" s="45" t="s">
        <v>109</v>
      </c>
      <c r="I20" s="54">
        <f>INDEX(TblRaces[[Max population]:[Explore Cost]],MATCH(race,TblRaces[Race],0),MATCH(Table4[[#This Row],[Race Bonuses]],TblRaces[[#Headers],[Max population]:[Explore Cost]],0))</f>
        <v>0</v>
      </c>
      <c r="J20" s="49"/>
      <c r="K20" s="456"/>
      <c r="L20" s="456"/>
      <c r="M20" s="456"/>
      <c r="N20" s="456"/>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6"/>
      <c r="L21" s="456"/>
      <c r="M21" s="456"/>
      <c r="N21" s="456"/>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7"/>
      <c r="L23" s="457"/>
      <c r="M23" s="457"/>
      <c r="N23" s="45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57"/>
      <c r="L24" s="457"/>
      <c r="M24" s="457"/>
      <c r="N24" s="45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1300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57"/>
      <c r="L25" s="457"/>
      <c r="M25" s="457"/>
      <c r="N25" s="45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57"/>
      <c r="L26" s="457"/>
      <c r="M26" s="457"/>
      <c r="N26" s="45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57"/>
      <c r="L27" s="457"/>
      <c r="M27" s="457"/>
      <c r="N27" s="45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78" t="s">
        <v>376</v>
      </c>
      <c r="B33" s="456"/>
      <c r="C33" s="456"/>
      <c r="D33" s="456"/>
      <c r="E33" s="456"/>
      <c r="F33" s="456"/>
      <c r="G33" s="456"/>
      <c r="H33" s="456"/>
      <c r="I33" s="456"/>
      <c r="J33" s="479"/>
      <c r="K33" s="480"/>
      <c r="L33" s="480"/>
      <c r="M33" s="480"/>
      <c r="N33" s="480"/>
      <c r="O33" s="480"/>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4" t="s">
        <v>428</v>
      </c>
      <c r="L36" s="455"/>
      <c r="M36" s="455"/>
      <c r="N36" s="455"/>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5"/>
      <c r="L37" s="455"/>
      <c r="M37" s="455"/>
      <c r="N37" s="455"/>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5"/>
      <c r="L38" s="455"/>
      <c r="M38" s="455"/>
      <c r="N38" s="455"/>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7" t="s">
        <v>448</v>
      </c>
      <c r="L39" s="458"/>
      <c r="M39" s="458"/>
      <c r="N39" s="458"/>
      <c r="O39" s="51"/>
    </row>
    <row r="40" spans="1:15" ht="13.5" thickTop="1" x14ac:dyDescent="0.2">
      <c r="A40" s="101"/>
      <c r="B40" s="88"/>
      <c r="C40" s="102">
        <f ca="1">SUM(C36:C39)</f>
        <v>0</v>
      </c>
      <c r="E40" s="103">
        <f ca="1">SUM(E36:E39)</f>
        <v>0</v>
      </c>
      <c r="F40" s="35">
        <f ca="1">SUM(F36:F39)</f>
        <v>450</v>
      </c>
      <c r="H40" s="35">
        <f ca="1">SUM(H36:H39)</f>
        <v>450</v>
      </c>
      <c r="I40" s="84"/>
      <c r="J40" s="44"/>
      <c r="K40" s="458"/>
      <c r="L40" s="458"/>
      <c r="M40" s="458"/>
      <c r="N40" s="458"/>
      <c r="O40" s="51"/>
    </row>
    <row r="41" spans="1:15" x14ac:dyDescent="0.2">
      <c r="A41" s="104" t="s">
        <v>24</v>
      </c>
      <c r="B41" s="97">
        <f ca="1">F41</f>
        <v>626</v>
      </c>
      <c r="C41" s="104"/>
      <c r="E41" s="105"/>
      <c r="F41" s="97">
        <f ca="1">Military!AA76</f>
        <v>626</v>
      </c>
      <c r="H41" s="97">
        <f ca="1">F41*(1+$G$36)</f>
        <v>626</v>
      </c>
      <c r="I41" s="92" t="s">
        <v>419</v>
      </c>
      <c r="J41" s="44"/>
      <c r="K41" s="454" t="s">
        <v>446</v>
      </c>
      <c r="L41" s="455"/>
      <c r="M41" s="455"/>
      <c r="N41" s="455"/>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55"/>
      <c r="L42" s="455"/>
      <c r="M42" s="455"/>
      <c r="N42" s="455"/>
      <c r="O42" s="51"/>
    </row>
    <row r="43" spans="1:15" ht="13.5" thickTop="1" x14ac:dyDescent="0.2">
      <c r="C43" s="104"/>
      <c r="E43" s="105"/>
      <c r="F43" s="35">
        <f ca="1">F41+F40+F42</f>
        <v>1076</v>
      </c>
      <c r="H43" s="103">
        <f ca="1">H41+H40+H42</f>
        <v>1076</v>
      </c>
      <c r="I43" s="92"/>
      <c r="J43" s="44"/>
      <c r="K43" s="456"/>
      <c r="L43" s="456"/>
      <c r="M43" s="456"/>
      <c r="N43" s="456"/>
      <c r="O43" s="51"/>
    </row>
    <row r="44" spans="1:15" x14ac:dyDescent="0.2">
      <c r="A44" s="44"/>
      <c r="B44" s="44"/>
      <c r="C44" s="44"/>
      <c r="D44" s="453"/>
      <c r="E44" s="453"/>
      <c r="F44" s="453"/>
      <c r="G44" s="453"/>
      <c r="H44" s="453"/>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51" t="s">
        <v>287</v>
      </c>
      <c r="B73" s="452"/>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2" priority="3" stopIfTrue="1">
      <formula>$D$44&lt;&gt;""</formula>
    </cfRule>
  </conditionalFormatting>
  <conditionalFormatting sqref="E18">
    <cfRule type="cellIs" dxfId="941" priority="4" stopIfTrue="1" operator="equal">
      <formula>"""Yes"""</formula>
    </cfRule>
    <cfRule type="expression" dxfId="940" priority="5" stopIfTrue="1">
      <formula>ISERROR(E18)</formula>
    </cfRule>
  </conditionalFormatting>
  <conditionalFormatting sqref="E17">
    <cfRule type="cellIs" dxfId="939" priority="6" stopIfTrue="1" operator="lessThan">
      <formula>1</formula>
    </cfRule>
  </conditionalFormatting>
  <conditionalFormatting sqref="A30">
    <cfRule type="expression" dxfId="938" priority="1">
      <formula>$B$14&lt;&gt;"Dark Elf"</formula>
    </cfRule>
    <cfRule type="expression" dxfId="93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45667.75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ROUND(IF(TblPop[[#This Row],[Military%]]&lt;TblMili[[#This Row],[Draftrate]],ROUND(TblPop[[#This Row],[Peasants]]*Constants!$B$55,0), 0) * IF(AND(TblMagic[[#This Row],[Active DnD]]&lt;=12,TblMagic[[#This Row],[Active DnD]]&gt;6),1.6,1),0)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45667.791666666664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ROUND(IF(TblPop[[#This Row],[Military%]]&lt;TblMili[[#This Row],[Draftrate]],ROUND(TblPop[[#This Row],[Peasants]]*Constants!$B$55,0), 0) * IF(AND(TblMagic[[#This Row],[Active DnD]]&lt;=12,TblMagic[[#This Row],[Active DnD]]&gt;6),1.6,1),0)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45667.833333333328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ROUND(IF(TblPop[[#This Row],[Military%]]&lt;TblMili[[#This Row],[Draftrate]],ROUND(TblPop[[#This Row],[Peasants]]*Constants!$B$55,0), 0) * IF(AND(TblMagic[[#This Row],[Active DnD]]&lt;=12,TblMagic[[#This Row],[Active DnD]]&gt;6),1.6,1),0)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45667.874999999993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ROUND(IF(TblPop[[#This Row],[Military%]]&lt;TblMili[[#This Row],[Draftrate]],ROUND(TblPop[[#This Row],[Peasants]]*Constants!$B$55,0), 0) * IF(AND(TblMagic[[#This Row],[Active DnD]]&lt;=12,TblMagic[[#This Row],[Active DnD]]&gt;6),1.6,1),0)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45667.916666666657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ROUND(IF(TblPop[[#This Row],[Military%]]&lt;TblMili[[#This Row],[Draftrate]],ROUND(TblPop[[#This Row],[Peasants]]*Constants!$B$55,0), 0) * IF(AND(TblMagic[[#This Row],[Active DnD]]&lt;=12,TblMagic[[#This Row],[Active DnD]]&gt;6),1.6,1),0)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45667.958333333321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ROUND(IF(TblPop[[#This Row],[Military%]]&lt;TblMili[[#This Row],[Draftrate]],ROUND(TblPop[[#This Row],[Peasants]]*Constants!$B$55,0), 0) * IF(AND(TblMagic[[#This Row],[Active DnD]]&lt;=12,TblMagic[[#This Row],[Active DnD]]&gt;6),1.6,1),0)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45667.999999999985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ROUND(IF(TblPop[[#This Row],[Military%]]&lt;TblMili[[#This Row],[Draftrate]],ROUND(TblPop[[#This Row],[Peasants]]*Constants!$B$55,0), 0) * IF(AND(TblMagic[[#This Row],[Active DnD]]&lt;=12,TblMagic[[#This Row],[Active DnD]]&gt;6),1.6,1),0)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45668.04166666665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ROUND(IF(TblPop[[#This Row],[Military%]]&lt;TblMili[[#This Row],[Draftrate]],ROUND(TblPop[[#This Row],[Peasants]]*Constants!$B$55,0), 0) * IF(AND(TblMagic[[#This Row],[Active DnD]]&lt;=12,TblMagic[[#This Row],[Active DnD]]&gt;6),1.6,1),0)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45668.083333333314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ROUND(IF(TblPop[[#This Row],[Military%]]&lt;TblMili[[#This Row],[Draftrate]],ROUND(TblPop[[#This Row],[Peasants]]*Constants!$B$55,0), 0) * IF(AND(TblMagic[[#This Row],[Active DnD]]&lt;=12,TblMagic[[#This Row],[Active DnD]]&gt;6),1.6,1),0)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45668.124999999978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ROUND(IF(TblPop[[#This Row],[Military%]]&lt;TblMili[[#This Row],[Draftrate]],ROUND(TblPop[[#This Row],[Peasants]]*Constants!$B$55,0), 0) * IF(AND(TblMagic[[#This Row],[Active DnD]]&lt;=12,TblMagic[[#This Row],[Active DnD]]&gt;6),1.6,1),0)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45668.166666666642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ROUND(IF(TblPop[[#This Row],[Military%]]&lt;TblMili[[#This Row],[Draftrate]],ROUND(TblPop[[#This Row],[Peasants]]*Constants!$B$55,0), 0) * IF(AND(TblMagic[[#This Row],[Active DnD]]&lt;=12,TblMagic[[#This Row],[Active DnD]]&gt;6),1.6,1),0)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45668.208333333307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ROUND(IF(TblPop[[#This Row],[Military%]]&lt;TblMili[[#This Row],[Draftrate]],ROUND(TblPop[[#This Row],[Peasants]]*Constants!$B$55,0), 0) * IF(AND(TblMagic[[#This Row],[Active DnD]]&lt;=12,TblMagic[[#This Row],[Active DnD]]&gt;6),1.6,1),0)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45668.249999999971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ROUND(IF(TblPop[[#This Row],[Military%]]&lt;TblMili[[#This Row],[Draftrate]],ROUND(TblPop[[#This Row],[Peasants]]*Constants!$B$55,0), 0) * IF(AND(TblMagic[[#This Row],[Active DnD]]&lt;=12,TblMagic[[#This Row],[Active DnD]]&gt;6),1.6,1),0)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45668.291666666635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ROUND(IF(TblPop[[#This Row],[Military%]]&lt;TblMili[[#This Row],[Draftrate]],ROUND(TblPop[[#This Row],[Peasants]]*Constants!$B$55,0), 0) * IF(AND(TblMagic[[#This Row],[Active DnD]]&lt;=12,TblMagic[[#This Row],[Active DnD]]&gt;6),1.6,1),0)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45668.333333333299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ROUND(IF(TblPop[[#This Row],[Military%]]&lt;TblMili[[#This Row],[Draftrate]],ROUND(TblPop[[#This Row],[Peasants]]*Constants!$B$55,0), 0) * IF(AND(TblMagic[[#This Row],[Active DnD]]&lt;=12,TblMagic[[#This Row],[Active DnD]]&gt;6),1.6,1),0)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45668.374999999964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ROUND(IF(TblPop[[#This Row],[Military%]]&lt;TblMili[[#This Row],[Draftrate]],ROUND(TblPop[[#This Row],[Peasants]]*Constants!$B$55,0), 0) * IF(AND(TblMagic[[#This Row],[Active DnD]]&lt;=12,TblMagic[[#This Row],[Active DnD]]&gt;6),1.6,1),0)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45668.416666666628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ROUND(IF(TblPop[[#This Row],[Military%]]&lt;TblMili[[#This Row],[Draftrate]],ROUND(TblPop[[#This Row],[Peasants]]*Constants!$B$55,0), 0) * IF(AND(TblMagic[[#This Row],[Active DnD]]&lt;=12,TblMagic[[#This Row],[Active DnD]]&gt;6),1.6,1),0)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45668.458333333292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ROUND(IF(TblPop[[#This Row],[Military%]]&lt;TblMili[[#This Row],[Draftrate]],ROUND(TblPop[[#This Row],[Peasants]]*Constants!$B$55,0), 0) * IF(AND(TblMagic[[#This Row],[Active DnD]]&lt;=12,TblMagic[[#This Row],[Active DnD]]&gt;6),1.6,1),0)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45668.499999999956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ROUND(IF(TblPop[[#This Row],[Military%]]&lt;TblMili[[#This Row],[Draftrate]],ROUND(TblPop[[#This Row],[Peasants]]*Constants!$B$55,0), 0) * IF(AND(TblMagic[[#This Row],[Active DnD]]&lt;=12,TblMagic[[#This Row],[Active DnD]]&gt;6),1.6,1),0)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45668.541666666621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ROUND(IF(TblPop[[#This Row],[Military%]]&lt;TblMili[[#This Row],[Draftrate]],ROUND(TblPop[[#This Row],[Peasants]]*Constants!$B$55,0), 0) * IF(AND(TblMagic[[#This Row],[Active DnD]]&lt;=12,TblMagic[[#This Row],[Active DnD]]&gt;6),1.6,1),0)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45668.583333333285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ROUND(IF(TblPop[[#This Row],[Military%]]&lt;TblMili[[#This Row],[Draftrate]],ROUND(TblPop[[#This Row],[Peasants]]*Constants!$B$55,0), 0) * IF(AND(TblMagic[[#This Row],[Active DnD]]&lt;=12,TblMagic[[#This Row],[Active DnD]]&gt;6),1.6,1),0)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45668.624999999949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ROUND(IF(TblPop[[#This Row],[Military%]]&lt;TblMili[[#This Row],[Draftrate]],ROUND(TblPop[[#This Row],[Peasants]]*Constants!$B$55,0), 0) * IF(AND(TblMagic[[#This Row],[Active DnD]]&lt;=12,TblMagic[[#This Row],[Active DnD]]&gt;6),1.6,1),0)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45668.666666666613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ROUND(IF(TblPop[[#This Row],[Military%]]&lt;TblMili[[#This Row],[Draftrate]],ROUND(TblPop[[#This Row],[Peasants]]*Constants!$B$55,0), 0) * IF(AND(TblMagic[[#This Row],[Active DnD]]&lt;=12,TblMagic[[#This Row],[Active DnD]]&gt;6),1.6,1),0)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45668.708333333278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ROUND(IF(TblPop[[#This Row],[Military%]]&lt;TblMili[[#This Row],[Draftrate]],ROUND(TblPop[[#This Row],[Peasants]]*Constants!$B$55,0), 0) * IF(AND(TblMagic[[#This Row],[Active DnD]]&lt;=12,TblMagic[[#This Row],[Active DnD]]&gt;6),1.6,1),0)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45668.749999999942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ROUND(IF(TblPop[[#This Row],[Military%]]&lt;TblMili[[#This Row],[Draftrate]],ROUND(TblPop[[#This Row],[Peasants]]*Constants!$B$55,0), 0) * IF(AND(TblMagic[[#This Row],[Active DnD]]&lt;=12,TblMagic[[#This Row],[Active DnD]]&gt;6),1.6,1),0)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45668.791666666606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ROUND(IF(TblPop[[#This Row],[Military%]]&lt;TblMili[[#This Row],[Draftrate]],ROUND(TblPop[[#This Row],[Peasants]]*Constants!$B$55,0), 0) * IF(AND(TblMagic[[#This Row],[Active DnD]]&lt;=12,TblMagic[[#This Row],[Active DnD]]&gt;6),1.6,1),0)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45668.83333333327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ROUND(IF(TblPop[[#This Row],[Military%]]&lt;TblMili[[#This Row],[Draftrate]],ROUND(TblPop[[#This Row],[Peasants]]*Constants!$B$55,0), 0) * IF(AND(TblMagic[[#This Row],[Active DnD]]&lt;=12,TblMagic[[#This Row],[Active DnD]]&gt;6),1.6,1),0)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45668.874999999935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ROUND(IF(TblPop[[#This Row],[Military%]]&lt;TblMili[[#This Row],[Draftrate]],ROUND(TblPop[[#This Row],[Peasants]]*Constants!$B$55,0), 0) * IF(AND(TblMagic[[#This Row],[Active DnD]]&lt;=12,TblMagic[[#This Row],[Active DnD]]&gt;6),1.6,1),0)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45668.916666666599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ROUND(IF(TblPop[[#This Row],[Military%]]&lt;TblMili[[#This Row],[Draftrate]],ROUND(TblPop[[#This Row],[Peasants]]*Constants!$B$55,0), 0) * IF(AND(TblMagic[[#This Row],[Active DnD]]&lt;=12,TblMagic[[#This Row],[Active DnD]]&gt;6),1.6,1),0)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45668.958333333263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ROUND(IF(TblPop[[#This Row],[Military%]]&lt;TblMili[[#This Row],[Draftrate]],ROUND(TblPop[[#This Row],[Peasants]]*Constants!$B$55,0), 0) * IF(AND(TblMagic[[#This Row],[Active DnD]]&lt;=12,TblMagic[[#This Row],[Active DnD]]&gt;6),1.6,1),0)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45668.999999999927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ROUND(IF(TblPop[[#This Row],[Military%]]&lt;TblMili[[#This Row],[Draftrate]],ROUND(TblPop[[#This Row],[Peasants]]*Constants!$B$55,0), 0) * IF(AND(TblMagic[[#This Row],[Active DnD]]&lt;=12,TblMagic[[#This Row],[Active DnD]]&gt;6),1.6,1),0)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45669.041666666591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ROUND(IF(TblPop[[#This Row],[Military%]]&lt;TblMili[[#This Row],[Draftrate]],ROUND(TblPop[[#This Row],[Peasants]]*Constants!$B$55,0), 0) * IF(AND(TblMagic[[#This Row],[Active DnD]]&lt;=12,TblMagic[[#This Row],[Active DnD]]&gt;6),1.6,1),0)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45669.083333333256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ROUND(IF(TblPop[[#This Row],[Military%]]&lt;TblMili[[#This Row],[Draftrate]],ROUND(TblPop[[#This Row],[Peasants]]*Constants!$B$55,0), 0) * IF(AND(TblMagic[[#This Row],[Active DnD]]&lt;=12,TblMagic[[#This Row],[Active DnD]]&gt;6),1.6,1),0)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45669.12499999992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ROUND(IF(TblPop[[#This Row],[Military%]]&lt;TblMili[[#This Row],[Draftrate]],ROUND(TblPop[[#This Row],[Peasants]]*Constants!$B$55,0), 0) * IF(AND(TblMagic[[#This Row],[Active DnD]]&lt;=12,TblMagic[[#This Row],[Active DnD]]&gt;6),1.6,1),0)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45669.166666666584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ROUND(IF(TblPop[[#This Row],[Military%]]&lt;TblMili[[#This Row],[Draftrate]],ROUND(TblPop[[#This Row],[Peasants]]*Constants!$B$55,0), 0) * IF(AND(TblMagic[[#This Row],[Active DnD]]&lt;=12,TblMagic[[#This Row],[Active DnD]]&gt;6),1.6,1),0)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45669.208333333248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ROUND(IF(TblPop[[#This Row],[Military%]]&lt;TblMili[[#This Row],[Draftrate]],ROUND(TblPop[[#This Row],[Peasants]]*Constants!$B$55,0), 0) * IF(AND(TblMagic[[#This Row],[Active DnD]]&lt;=12,TblMagic[[#This Row],[Active DnD]]&gt;6),1.6,1),0)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45669.249999999913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ROUND(IF(TblPop[[#This Row],[Military%]]&lt;TblMili[[#This Row],[Draftrate]],ROUND(TblPop[[#This Row],[Peasants]]*Constants!$B$55,0), 0) * IF(AND(TblMagic[[#This Row],[Active DnD]]&lt;=12,TblMagic[[#This Row],[Active DnD]]&gt;6),1.6,1),0)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45669.291666666577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ROUND(IF(TblPop[[#This Row],[Military%]]&lt;TblMili[[#This Row],[Draftrate]],ROUND(TblPop[[#This Row],[Peasants]]*Constants!$B$55,0), 0) * IF(AND(TblMagic[[#This Row],[Active DnD]]&lt;=12,TblMagic[[#This Row],[Active DnD]]&gt;6),1.6,1),0)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45669.333333333241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ROUND(IF(TblPop[[#This Row],[Military%]]&lt;TblMili[[#This Row],[Draftrate]],ROUND(TblPop[[#This Row],[Peasants]]*Constants!$B$55,0), 0) * IF(AND(TblMagic[[#This Row],[Active DnD]]&lt;=12,TblMagic[[#This Row],[Active DnD]]&gt;6),1.6,1),0)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45669.374999999905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ROUND(IF(TblPop[[#This Row],[Military%]]&lt;TblMili[[#This Row],[Draftrate]],ROUND(TblPop[[#This Row],[Peasants]]*Constants!$B$55,0), 0) * IF(AND(TblMagic[[#This Row],[Active DnD]]&lt;=12,TblMagic[[#This Row],[Active DnD]]&gt;6),1.6,1),0)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45669.41666666657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ROUND(IF(TblPop[[#This Row],[Military%]]&lt;TblMili[[#This Row],[Draftrate]],ROUND(TblPop[[#This Row],[Peasants]]*Constants!$B$55,0), 0) * IF(AND(TblMagic[[#This Row],[Active DnD]]&lt;=12,TblMagic[[#This Row],[Active DnD]]&gt;6),1.6,1),0)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45669.458333333234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ROUND(IF(TblPop[[#This Row],[Military%]]&lt;TblMili[[#This Row],[Draftrate]],ROUND(TblPop[[#This Row],[Peasants]]*Constants!$B$55,0), 0) * IF(AND(TblMagic[[#This Row],[Active DnD]]&lt;=12,TblMagic[[#This Row],[Active DnD]]&gt;6),1.6,1),0)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45669.499999999898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ROUND(IF(TblPop[[#This Row],[Military%]]&lt;TblMili[[#This Row],[Draftrate]],ROUND(TblPop[[#This Row],[Peasants]]*Constants!$B$55,0), 0) * IF(AND(TblMagic[[#This Row],[Active DnD]]&lt;=12,TblMagic[[#This Row],[Active DnD]]&gt;6),1.6,1),0)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45669.541666666562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ROUND(IF(TblPop[[#This Row],[Military%]]&lt;TblMili[[#This Row],[Draftrate]],ROUND(TblPop[[#This Row],[Peasants]]*Constants!$B$55,0), 0) * IF(AND(TblMagic[[#This Row],[Active DnD]]&lt;=12,TblMagic[[#This Row],[Active DnD]]&gt;6),1.6,1),0)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45669.583333333227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ROUND(IF(TblPop[[#This Row],[Military%]]&lt;TblMili[[#This Row],[Draftrate]],ROUND(TblPop[[#This Row],[Peasants]]*Constants!$B$55,0), 0) * IF(AND(TblMagic[[#This Row],[Active DnD]]&lt;=12,TblMagic[[#This Row],[Active DnD]]&gt;6),1.6,1),0)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45669.624999999891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ROUND(IF(TblPop[[#This Row],[Military%]]&lt;TblMili[[#This Row],[Draftrate]],ROUND(TblPop[[#This Row],[Peasants]]*Constants!$B$55,0), 0) * IF(AND(TblMagic[[#This Row],[Active DnD]]&lt;=12,TblMagic[[#This Row],[Active DnD]]&gt;6),1.6,1),0)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45669.666666666555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ROUND(IF(TblPop[[#This Row],[Military%]]&lt;TblMili[[#This Row],[Draftrate]],ROUND(TblPop[[#This Row],[Peasants]]*Constants!$B$55,0), 0) * IF(AND(TblMagic[[#This Row],[Active DnD]]&lt;=12,TblMagic[[#This Row],[Active DnD]]&gt;6),1.6,1),0)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45669.708333333219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ROUND(IF(TblPop[[#This Row],[Military%]]&lt;TblMili[[#This Row],[Draftrate]],ROUND(TblPop[[#This Row],[Peasants]]*Constants!$B$55,0), 0) * IF(AND(TblMagic[[#This Row],[Active DnD]]&lt;=12,TblMagic[[#This Row],[Active DnD]]&gt;6),1.6,1),0)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45669.749999999884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ROUND(IF(TblPop[[#This Row],[Military%]]&lt;TblMili[[#This Row],[Draftrate]],ROUND(TblPop[[#This Row],[Peasants]]*Constants!$B$55,0), 0) * IF(AND(TblMagic[[#This Row],[Active DnD]]&lt;=12,TblMagic[[#This Row],[Active DnD]]&gt;6),1.6,1),0)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45669.791666666548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ROUND(IF(TblPop[[#This Row],[Military%]]&lt;TblMili[[#This Row],[Draftrate]],ROUND(TblPop[[#This Row],[Peasants]]*Constants!$B$55,0), 0) * IF(AND(TblMagic[[#This Row],[Active DnD]]&lt;=12,TblMagic[[#This Row],[Active DnD]]&gt;6),1.6,1),0)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45669.833333333212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ROUND(IF(TblPop[[#This Row],[Military%]]&lt;TblMili[[#This Row],[Draftrate]],ROUND(TblPop[[#This Row],[Peasants]]*Constants!$B$55,0), 0) * IF(AND(TblMagic[[#This Row],[Active DnD]]&lt;=12,TblMagic[[#This Row],[Active DnD]]&gt;6),1.6,1),0)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45669.874999999876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ROUND(IF(TblPop[[#This Row],[Military%]]&lt;TblMili[[#This Row],[Draftrate]],ROUND(TblPop[[#This Row],[Peasants]]*Constants!$B$55,0), 0) * IF(AND(TblMagic[[#This Row],[Active DnD]]&lt;=12,TblMagic[[#This Row],[Active DnD]]&gt;6),1.6,1),0)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45669.916666666541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ROUND(IF(TblPop[[#This Row],[Military%]]&lt;TblMili[[#This Row],[Draftrate]],ROUND(TblPop[[#This Row],[Peasants]]*Constants!$B$55,0), 0) * IF(AND(TblMagic[[#This Row],[Active DnD]]&lt;=12,TblMagic[[#This Row],[Active DnD]]&gt;6),1.6,1),0)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45669.958333333205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ROUND(IF(TblPop[[#This Row],[Military%]]&lt;TblMili[[#This Row],[Draftrate]],ROUND(TblPop[[#This Row],[Peasants]]*Constants!$B$55,0), 0) * IF(AND(TblMagic[[#This Row],[Active DnD]]&lt;=12,TblMagic[[#This Row],[Active DnD]]&gt;6),1.6,1),0)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45669.999999999869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ROUND(IF(TblPop[[#This Row],[Military%]]&lt;TblMili[[#This Row],[Draftrate]],ROUND(TblPop[[#This Row],[Peasants]]*Constants!$B$55,0), 0) * IF(AND(TblMagic[[#This Row],[Active DnD]]&lt;=12,TblMagic[[#This Row],[Active DnD]]&gt;6),1.6,1),0)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45670.041666666533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ROUND(IF(TblPop[[#This Row],[Military%]]&lt;TblMili[[#This Row],[Draftrate]],ROUND(TblPop[[#This Row],[Peasants]]*Constants!$B$55,0), 0) * IF(AND(TblMagic[[#This Row],[Active DnD]]&lt;=12,TblMagic[[#This Row],[Active DnD]]&gt;6),1.6,1),0)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45670.083333333198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ROUND(IF(TblPop[[#This Row],[Military%]]&lt;TblMili[[#This Row],[Draftrate]],ROUND(TblPop[[#This Row],[Peasants]]*Constants!$B$55,0), 0) * IF(AND(TblMagic[[#This Row],[Active DnD]]&lt;=12,TblMagic[[#This Row],[Active DnD]]&gt;6),1.6,1),0)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45670.124999999862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ROUND(IF(TblPop[[#This Row],[Military%]]&lt;TblMili[[#This Row],[Draftrate]],ROUND(TblPop[[#This Row],[Peasants]]*Constants!$B$55,0), 0) * IF(AND(TblMagic[[#This Row],[Active DnD]]&lt;=12,TblMagic[[#This Row],[Active DnD]]&gt;6),1.6,1),0)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45670.166666666526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ROUND(IF(TblPop[[#This Row],[Military%]]&lt;TblMili[[#This Row],[Draftrate]],ROUND(TblPop[[#This Row],[Peasants]]*Constants!$B$55,0), 0) * IF(AND(TblMagic[[#This Row],[Active DnD]]&lt;=12,TblMagic[[#This Row],[Active DnD]]&gt;6),1.6,1),0)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45670.20833333319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ROUND(IF(TblPop[[#This Row],[Military%]]&lt;TblMili[[#This Row],[Draftrate]],ROUND(TblPop[[#This Row],[Peasants]]*Constants!$B$55,0), 0) * IF(AND(TblMagic[[#This Row],[Active DnD]]&lt;=12,TblMagic[[#This Row],[Active DnD]]&gt;6),1.6,1),0)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45670.249999999854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ROUND(IF(TblPop[[#This Row],[Military%]]&lt;TblMili[[#This Row],[Draftrate]],ROUND(TblPop[[#This Row],[Peasants]]*Constants!$B$55,0), 0) * IF(AND(TblMagic[[#This Row],[Active DnD]]&lt;=12,TblMagic[[#This Row],[Active DnD]]&gt;6),1.6,1),0)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45670.291666666519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ROUND(IF(TblPop[[#This Row],[Military%]]&lt;TblMili[[#This Row],[Draftrate]],ROUND(TblPop[[#This Row],[Peasants]]*Constants!$B$55,0), 0) * IF(AND(TblMagic[[#This Row],[Active DnD]]&lt;=12,TblMagic[[#This Row],[Active DnD]]&gt;6),1.6,1),0)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45670.333333333183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ROUND(IF(TblPop[[#This Row],[Military%]]&lt;TblMili[[#This Row],[Draftrate]],ROUND(TblPop[[#This Row],[Peasants]]*Constants!$B$55,0), 0) * IF(AND(TblMagic[[#This Row],[Active DnD]]&lt;=12,TblMagic[[#This Row],[Active DnD]]&gt;6),1.6,1),0)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45670.374999999847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ROUND(IF(TblPop[[#This Row],[Military%]]&lt;TblMili[[#This Row],[Draftrate]],ROUND(TblPop[[#This Row],[Peasants]]*Constants!$B$55,0), 0) * IF(AND(TblMagic[[#This Row],[Active DnD]]&lt;=12,TblMagic[[#This Row],[Active DnD]]&gt;6),1.6,1),0)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45670.416666666511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ROUND(IF(TblPop[[#This Row],[Military%]]&lt;TblMili[[#This Row],[Draftrate]],ROUND(TblPop[[#This Row],[Peasants]]*Constants!$B$55,0), 0) * IF(AND(TblMagic[[#This Row],[Active DnD]]&lt;=12,TblMagic[[#This Row],[Active DnD]]&gt;6),1.6,1),0)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45670.458333333176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ROUND(IF(TblPop[[#This Row],[Military%]]&lt;TblMili[[#This Row],[Draftrate]],ROUND(TblPop[[#This Row],[Peasants]]*Constants!$B$55,0), 0) * IF(AND(TblMagic[[#This Row],[Active DnD]]&lt;=12,TblMagic[[#This Row],[Active DnD]]&gt;6),1.6,1),0)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45670.49999999984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ROUND(IF(TblPop[[#This Row],[Military%]]&lt;TblMili[[#This Row],[Draftrate]],ROUND(TblPop[[#This Row],[Peasants]]*Constants!$B$55,0), 0) * IF(AND(TblMagic[[#This Row],[Active DnD]]&lt;=12,TblMagic[[#This Row],[Active DnD]]&gt;6),1.6,1),0)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45670.541666666504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ROUND(IF(TblPop[[#This Row],[Military%]]&lt;TblMili[[#This Row],[Draftrate]],ROUND(TblPop[[#This Row],[Peasants]]*Constants!$B$55,0), 0) * IF(AND(TblMagic[[#This Row],[Active DnD]]&lt;=12,TblMagic[[#This Row],[Active DnD]]&gt;6),1.6,1),0)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45670.583333333168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ROUND(IF(TblPop[[#This Row],[Military%]]&lt;TblMili[[#This Row],[Draftrate]],ROUND(TblPop[[#This Row],[Peasants]]*Constants!$B$55,0), 0) * IF(AND(TblMagic[[#This Row],[Active DnD]]&lt;=12,TblMagic[[#This Row],[Active DnD]]&gt;6),1.6,1),0)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45670.624999999833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ROUND(IF(TblPop[[#This Row],[Military%]]&lt;TblMili[[#This Row],[Draftrate]],ROUND(TblPop[[#This Row],[Peasants]]*Constants!$B$55,0), 0) * IF(AND(TblMagic[[#This Row],[Active DnD]]&lt;=12,TblMagic[[#This Row],[Active DnD]]&gt;6),1.6,1),0)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45670.666666666497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ROUND(IF(TblPop[[#This Row],[Military%]]&lt;TblMili[[#This Row],[Draftrate]],ROUND(TblPop[[#This Row],[Peasants]]*Constants!$B$55,0), 0) * IF(AND(TblMagic[[#This Row],[Active DnD]]&lt;=12,TblMagic[[#This Row],[Active DnD]]&gt;6),1.6,1),0)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45670.708333333161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ROUND(IF(TblPop[[#This Row],[Military%]]&lt;TblMili[[#This Row],[Draftrate]],ROUND(TblPop[[#This Row],[Peasants]]*Constants!$B$55,0), 0) * IF(AND(TblMagic[[#This Row],[Active DnD]]&lt;=12,TblMagic[[#This Row],[Active DnD]]&gt;6),1.6,1),0)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45670.749999999825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45670.79166666649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ROUND(IF(TblPop[[#This Row],[Military%]]&lt;TblMili[[#This Row],[Draftrate]],ROUND(TblPop[[#This Row],[Peasants]]*Constants!$B$55,0), 0) * IF(AND(TblMagic[[#This Row],[Active DnD]]&lt;=12,TblMagic[[#This Row],[Active DnD]]&gt;6),1.6,1),0)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45670.833333333154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ROUND(IF(TblPop[[#This Row],[Military%]]&lt;TblMili[[#This Row],[Draftrate]],ROUND(TblPop[[#This Row],[Peasants]]*Constants!$B$55,0), 0) * IF(AND(TblMagic[[#This Row],[Active DnD]]&lt;=12,TblMagic[[#This Row],[Active DnD]]&gt;6),1.6,1),0)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45670.874999999818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ROUND(IF(TblPop[[#This Row],[Military%]]&lt;TblMili[[#This Row],[Draftrate]],ROUND(TblPop[[#This Row],[Peasants]]*Constants!$B$55,0), 0) * IF(AND(TblMagic[[#This Row],[Active DnD]]&lt;=12,TblMagic[[#This Row],[Active DnD]]&gt;6),1.6,1),0)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45670.916666666482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ROUND(IF(TblPop[[#This Row],[Military%]]&lt;TblMili[[#This Row],[Draftrate]],ROUND(TblPop[[#This Row],[Peasants]]*Constants!$B$55,0), 0) * IF(AND(TblMagic[[#This Row],[Active DnD]]&lt;=12,TblMagic[[#This Row],[Active DnD]]&gt;6),1.6,1),0)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45670.958333333147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ROUND(IF(TblPop[[#This Row],[Military%]]&lt;TblMili[[#This Row],[Draftrate]],ROUND(TblPop[[#This Row],[Peasants]]*Constants!$B$55,0), 0) * IF(AND(TblMagic[[#This Row],[Active DnD]]&lt;=12,TblMagic[[#This Row],[Active DnD]]&gt;6),1.6,1),0)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45670.999999999811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ROUND(IF(TblPop[[#This Row],[Military%]]&lt;TblMili[[#This Row],[Draftrate]],ROUND(TblPop[[#This Row],[Peasants]]*Constants!$B$55,0), 0) * IF(AND(TblMagic[[#This Row],[Active DnD]]&lt;=12,TblMagic[[#This Row],[Active DnD]]&gt;6),1.6,1),0)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45671.041666666475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ROUND(IF(TblPop[[#This Row],[Military%]]&lt;TblMili[[#This Row],[Draftrate]],ROUND(TblPop[[#This Row],[Peasants]]*Constants!$B$55,0), 0) * IF(AND(TblMagic[[#This Row],[Active DnD]]&lt;=12,TblMagic[[#This Row],[Active DnD]]&gt;6),1.6,1),0)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45671.083333333139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ROUND(IF(TblPop[[#This Row],[Military%]]&lt;TblMili[[#This Row],[Draftrate]],ROUND(TblPop[[#This Row],[Peasants]]*Constants!$B$55,0), 0) * IF(AND(TblMagic[[#This Row],[Active DnD]]&lt;=12,TblMagic[[#This Row],[Active DnD]]&gt;6),1.6,1),0)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45671.124999999804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ROUND(IF(TblPop[[#This Row],[Military%]]&lt;TblMili[[#This Row],[Draftrate]],ROUND(TblPop[[#This Row],[Peasants]]*Constants!$B$55,0), 0) * IF(AND(TblMagic[[#This Row],[Active DnD]]&lt;=12,TblMagic[[#This Row],[Active DnD]]&gt;6),1.6,1),0)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45671.166666666468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ROUND(IF(TblPop[[#This Row],[Military%]]&lt;TblMili[[#This Row],[Draftrate]],ROUND(TblPop[[#This Row],[Peasants]]*Constants!$B$55,0), 0) * IF(AND(TblMagic[[#This Row],[Active DnD]]&lt;=12,TblMagic[[#This Row],[Active DnD]]&gt;6),1.6,1),0)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45671.208333333132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ROUND(IF(TblPop[[#This Row],[Military%]]&lt;TblMili[[#This Row],[Draftrate]],ROUND(TblPop[[#This Row],[Peasants]]*Constants!$B$55,0), 0) * IF(AND(TblMagic[[#This Row],[Active DnD]]&lt;=12,TblMagic[[#This Row],[Active DnD]]&gt;6),1.6,1),0)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45671.249999999796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ROUND(IF(TblPop[[#This Row],[Military%]]&lt;TblMili[[#This Row],[Draftrate]],ROUND(TblPop[[#This Row],[Peasants]]*Constants!$B$55,0), 0) * IF(AND(TblMagic[[#This Row],[Active DnD]]&lt;=12,TblMagic[[#This Row],[Active DnD]]&gt;6),1.6,1),0)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45671.291666666461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ROUND(IF(TblPop[[#This Row],[Military%]]&lt;TblMili[[#This Row],[Draftrate]],ROUND(TblPop[[#This Row],[Peasants]]*Constants!$B$55,0), 0) * IF(AND(TblMagic[[#This Row],[Active DnD]]&lt;=12,TblMagic[[#This Row],[Active DnD]]&gt;6),1.6,1),0)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45671.333333333125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ROUND(IF(TblPop[[#This Row],[Military%]]&lt;TblMili[[#This Row],[Draftrate]],ROUND(TblPop[[#This Row],[Peasants]]*Constants!$B$55,0), 0) * IF(AND(TblMagic[[#This Row],[Active DnD]]&lt;=12,TblMagic[[#This Row],[Active DnD]]&gt;6),1.6,1),0)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45671.374999999789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ROUND(IF(TblPop[[#This Row],[Military%]]&lt;TblMili[[#This Row],[Draftrate]],ROUND(TblPop[[#This Row],[Peasants]]*Constants!$B$55,0), 0) * IF(AND(TblMagic[[#This Row],[Active DnD]]&lt;=12,TblMagic[[#This Row],[Active DnD]]&gt;6),1.6,1),0)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45671.416666666453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ROUND(IF(TblPop[[#This Row],[Military%]]&lt;TblMili[[#This Row],[Draftrate]],ROUND(TblPop[[#This Row],[Peasants]]*Constants!$B$55,0), 0) * IF(AND(TblMagic[[#This Row],[Active DnD]]&lt;=12,TblMagic[[#This Row],[Active DnD]]&gt;6),1.6,1),0)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45671.458333333117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ROUND(IF(TblPop[[#This Row],[Military%]]&lt;TblMili[[#This Row],[Draftrate]],ROUND(TblPop[[#This Row],[Peasants]]*Constants!$B$55,0), 0) * IF(AND(TblMagic[[#This Row],[Active DnD]]&lt;=12,TblMagic[[#This Row],[Active DnD]]&gt;6),1.6,1),0)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45671.499999999782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ROUND(IF(TblPop[[#This Row],[Military%]]&lt;TblMili[[#This Row],[Draftrate]],ROUND(TblPop[[#This Row],[Peasants]]*Constants!$B$55,0), 0) * IF(AND(TblMagic[[#This Row],[Active DnD]]&lt;=12,TblMagic[[#This Row],[Active DnD]]&gt;6),1.6,1),0)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45671.541666666446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ROUND(IF(TblPop[[#This Row],[Military%]]&lt;TblMili[[#This Row],[Draftrate]],ROUND(TblPop[[#This Row],[Peasants]]*Constants!$B$55,0), 0) * IF(AND(TblMagic[[#This Row],[Active DnD]]&lt;=12,TblMagic[[#This Row],[Active DnD]]&gt;6),1.6,1),0)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45671.58333333311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ROUND(IF(TblPop[[#This Row],[Military%]]&lt;TblMili[[#This Row],[Draftrate]],ROUND(TblPop[[#This Row],[Peasants]]*Constants!$B$55,0), 0) * IF(AND(TblMagic[[#This Row],[Active DnD]]&lt;=12,TblMagic[[#This Row],[Active DnD]]&gt;6),1.6,1),0)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45671.624999999774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ROUND(IF(TblPop[[#This Row],[Military%]]&lt;TblMili[[#This Row],[Draftrate]],ROUND(TblPop[[#This Row],[Peasants]]*Constants!$B$55,0), 0) * IF(AND(TblMagic[[#This Row],[Active DnD]]&lt;=12,TblMagic[[#This Row],[Active DnD]]&gt;6),1.6,1),0)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45671.666666666439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ROUND(IF(TblPop[[#This Row],[Military%]]&lt;TblMili[[#This Row],[Draftrate]],ROUND(TblPop[[#This Row],[Peasants]]*Constants!$B$55,0), 0) * IF(AND(TblMagic[[#This Row],[Active DnD]]&lt;=12,TblMagic[[#This Row],[Active DnD]]&gt;6),1.6,1),0)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45671.708333333103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ROUND(IF(TblPop[[#This Row],[Military%]]&lt;TblMili[[#This Row],[Draftrate]],ROUND(TblPop[[#This Row],[Peasants]]*Constants!$B$55,0), 0) * IF(AND(TblMagic[[#This Row],[Active DnD]]&lt;=12,TblMagic[[#This Row],[Active DnD]]&gt;6),1.6,1),0)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45671.749999999767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ROUND(IF(TblPop[[#This Row],[Military%]]&lt;TblMili[[#This Row],[Draftrate]],ROUND(TblPop[[#This Row],[Peasants]]*Constants!$B$55,0), 0) * IF(AND(TblMagic[[#This Row],[Active DnD]]&lt;=12,TblMagic[[#This Row],[Active DnD]]&gt;6),1.6,1),0)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45671.791666666431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ROUND(IF(TblPop[[#This Row],[Military%]]&lt;TblMili[[#This Row],[Draftrate]],ROUND(TblPop[[#This Row],[Peasants]]*Constants!$B$55,0), 0) * IF(AND(TblMagic[[#This Row],[Active DnD]]&lt;=12,TblMagic[[#This Row],[Active DnD]]&gt;6),1.6,1),0)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45671.833333333096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ROUND(IF(TblPop[[#This Row],[Military%]]&lt;TblMili[[#This Row],[Draftrate]],ROUND(TblPop[[#This Row],[Peasants]]*Constants!$B$55,0), 0) * IF(AND(TblMagic[[#This Row],[Active DnD]]&lt;=12,TblMagic[[#This Row],[Active DnD]]&gt;6),1.6,1),0)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45671.87499999976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ROUND(IF(TblPop[[#This Row],[Military%]]&lt;TblMili[[#This Row],[Draftrate]],ROUND(TblPop[[#This Row],[Peasants]]*Constants!$B$55,0), 0) * IF(AND(TblMagic[[#This Row],[Active DnD]]&lt;=12,TblMagic[[#This Row],[Active DnD]]&gt;6),1.6,1),0)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45671.916666666424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ROUND(IF(TblPop[[#This Row],[Military%]]&lt;TblMili[[#This Row],[Draftrate]],ROUND(TblPop[[#This Row],[Peasants]]*Constants!$B$55,0), 0) * IF(AND(TblMagic[[#This Row],[Active DnD]]&lt;=12,TblMagic[[#This Row],[Active DnD]]&gt;6),1.6,1),0)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45671.958333333088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ROUND(IF(TblPop[[#This Row],[Military%]]&lt;TblMili[[#This Row],[Draftrate]],ROUND(TblPop[[#This Row],[Peasants]]*Constants!$B$55,0), 0) * IF(AND(TblMagic[[#This Row],[Active DnD]]&lt;=12,TblMagic[[#This Row],[Active DnD]]&gt;6),1.6,1),0)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45671.999999999753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ROUND(IF(TblPop[[#This Row],[Military%]]&lt;TblMili[[#This Row],[Draftrate]],ROUND(TblPop[[#This Row],[Peasants]]*Constants!$B$55,0), 0) * IF(AND(TblMagic[[#This Row],[Active DnD]]&lt;=12,TblMagic[[#This Row],[Active DnD]]&gt;6),1.6,1),0)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45672.041666666417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ROUND(IF(TblPop[[#This Row],[Military%]]&lt;TblMili[[#This Row],[Draftrate]],ROUND(TblPop[[#This Row],[Peasants]]*Constants!$B$55,0), 0) * IF(AND(TblMagic[[#This Row],[Active DnD]]&lt;=12,TblMagic[[#This Row],[Active DnD]]&gt;6),1.6,1),0)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45672.083333333081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ROUND(IF(TblPop[[#This Row],[Military%]]&lt;TblMili[[#This Row],[Draftrate]],ROUND(TblPop[[#This Row],[Peasants]]*Constants!$B$55,0), 0) * IF(AND(TblMagic[[#This Row],[Active DnD]]&lt;=12,TblMagic[[#This Row],[Active DnD]]&gt;6),1.6,1),0)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45672.124999999745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ROUND(IF(TblPop[[#This Row],[Military%]]&lt;TblMili[[#This Row],[Draftrate]],ROUND(TblPop[[#This Row],[Peasants]]*Constants!$B$55,0), 0) * IF(AND(TblMagic[[#This Row],[Active DnD]]&lt;=12,TblMagic[[#This Row],[Active DnD]]&gt;6),1.6,1),0)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45672.16666666641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ROUND(IF(TblPop[[#This Row],[Military%]]&lt;TblMili[[#This Row],[Draftrate]],ROUND(TblPop[[#This Row],[Peasants]]*Constants!$B$55,0), 0) * IF(AND(TblMagic[[#This Row],[Active DnD]]&lt;=12,TblMagic[[#This Row],[Active DnD]]&gt;6),1.6,1),0)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45672.208333333074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ROUND(IF(TblPop[[#This Row],[Military%]]&lt;TblMili[[#This Row],[Draftrate]],ROUND(TblPop[[#This Row],[Peasants]]*Constants!$B$55,0), 0) * IF(AND(TblMagic[[#This Row],[Active DnD]]&lt;=12,TblMagic[[#This Row],[Active DnD]]&gt;6),1.6,1),0)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45672.249999999738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ROUND(IF(TblPop[[#This Row],[Military%]]&lt;TblMili[[#This Row],[Draftrate]],ROUND(TblPop[[#This Row],[Peasants]]*Constants!$B$55,0), 0) * IF(AND(TblMagic[[#This Row],[Active DnD]]&lt;=12,TblMagic[[#This Row],[Active DnD]]&gt;6),1.6,1),0)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45672.291666666402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ROUND(IF(TblPop[[#This Row],[Military%]]&lt;TblMili[[#This Row],[Draftrate]],ROUND(TblPop[[#This Row],[Peasants]]*Constants!$B$55,0), 0) * IF(AND(TblMagic[[#This Row],[Active DnD]]&lt;=12,TblMagic[[#This Row],[Active DnD]]&gt;6),1.6,1),0)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45672.333333333067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ROUND(IF(TblPop[[#This Row],[Military%]]&lt;TblMili[[#This Row],[Draftrate]],ROUND(TblPop[[#This Row],[Peasants]]*Constants!$B$55,0), 0) * IF(AND(TblMagic[[#This Row],[Active DnD]]&lt;=12,TblMagic[[#This Row],[Active DnD]]&gt;6),1.6,1),0)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45672.374999999731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ROUND(IF(TblPop[[#This Row],[Military%]]&lt;TblMili[[#This Row],[Draftrate]],ROUND(TblPop[[#This Row],[Peasants]]*Constants!$B$55,0), 0) * IF(AND(TblMagic[[#This Row],[Active DnD]]&lt;=12,TblMagic[[#This Row],[Active DnD]]&gt;6),1.6,1),0)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45672.416666666395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ROUND(IF(TblPop[[#This Row],[Military%]]&lt;TblMili[[#This Row],[Draftrate]],ROUND(TblPop[[#This Row],[Peasants]]*Constants!$B$55,0), 0) * IF(AND(TblMagic[[#This Row],[Active DnD]]&lt;=12,TblMagic[[#This Row],[Active DnD]]&gt;6),1.6,1),0)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45672.458333333059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ROUND(IF(TblPop[[#This Row],[Military%]]&lt;TblMili[[#This Row],[Draftrate]],ROUND(TblPop[[#This Row],[Peasants]]*Constants!$B$55,0), 0) * IF(AND(TblMagic[[#This Row],[Active DnD]]&lt;=12,TblMagic[[#This Row],[Active DnD]]&gt;6),1.6,1),0)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45672.499999999724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ROUND(IF(TblPop[[#This Row],[Military%]]&lt;TblMili[[#This Row],[Draftrate]],ROUND(TblPop[[#This Row],[Peasants]]*Constants!$B$55,0), 0) * IF(AND(TblMagic[[#This Row],[Active DnD]]&lt;=12,TblMagic[[#This Row],[Active DnD]]&gt;6),1.6,1),0)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45672.541666666388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ROUND(IF(TblPop[[#This Row],[Military%]]&lt;TblMili[[#This Row],[Draftrate]],ROUND(TblPop[[#This Row],[Peasants]]*Constants!$B$55,0), 0) * IF(AND(TblMagic[[#This Row],[Active DnD]]&lt;=12,TblMagic[[#This Row],[Active DnD]]&gt;6),1.6,1),0)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45672.583333333052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ROUND(IF(TblPop[[#This Row],[Military%]]&lt;TblMili[[#This Row],[Draftrate]],ROUND(TblPop[[#This Row],[Peasants]]*Constants!$B$55,0), 0) * IF(AND(TblMagic[[#This Row],[Active DnD]]&lt;=12,TblMagic[[#This Row],[Active DnD]]&gt;6),1.6,1),0)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45672.624999999716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ROUND(IF(TblPop[[#This Row],[Military%]]&lt;TblMili[[#This Row],[Draftrate]],ROUND(TblPop[[#This Row],[Peasants]]*Constants!$B$55,0), 0) * IF(AND(TblMagic[[#This Row],[Active DnD]]&lt;=12,TblMagic[[#This Row],[Active DnD]]&gt;6),1.6,1),0)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45672.66666666638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ROUND(IF(TblPop[[#This Row],[Military%]]&lt;TblMili[[#This Row],[Draftrate]],ROUND(TblPop[[#This Row],[Peasants]]*Constants!$B$55,0), 0) * IF(AND(TblMagic[[#This Row],[Active DnD]]&lt;=12,TblMagic[[#This Row],[Active DnD]]&gt;6),1.6,1),0)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45672.708333333045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ROUND(IF(TblPop[[#This Row],[Military%]]&lt;TblMili[[#This Row],[Draftrate]],ROUND(TblPop[[#This Row],[Peasants]]*Constants!$B$55,0), 0) * IF(AND(TblMagic[[#This Row],[Active DnD]]&lt;=12,TblMagic[[#This Row],[Active DnD]]&gt;6),1.6,1),0)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45672.749999999709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ROUND(IF(TblPop[[#This Row],[Military%]]&lt;TblMili[[#This Row],[Draftrate]],ROUND(TblPop[[#This Row],[Peasants]]*Constants!$B$55,0), 0) * IF(AND(TblMagic[[#This Row],[Active DnD]]&lt;=12,TblMagic[[#This Row],[Active DnD]]&gt;6),1.6,1),0)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45672.791666666373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ROUND(IF(TblPop[[#This Row],[Military%]]&lt;TblMili[[#This Row],[Draftrate]],ROUND(TblPop[[#This Row],[Peasants]]*Constants!$B$55,0), 0) * IF(AND(TblMagic[[#This Row],[Active DnD]]&lt;=12,TblMagic[[#This Row],[Active DnD]]&gt;6),1.6,1),0)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45672.833333333037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ROUND(IF(TblPop[[#This Row],[Military%]]&lt;TblMili[[#This Row],[Draftrate]],ROUND(TblPop[[#This Row],[Peasants]]*Constants!$B$55,0), 0) * IF(AND(TblMagic[[#This Row],[Active DnD]]&lt;=12,TblMagic[[#This Row],[Active DnD]]&gt;6),1.6,1),0)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45672.874999999702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ROUND(IF(TblPop[[#This Row],[Military%]]&lt;TblMili[[#This Row],[Draftrate]],ROUND(TblPop[[#This Row],[Peasants]]*Constants!$B$55,0), 0) * IF(AND(TblMagic[[#This Row],[Active DnD]]&lt;=12,TblMagic[[#This Row],[Active DnD]]&gt;6),1.6,1),0)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45672.916666666366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ROUND(IF(TblPop[[#This Row],[Military%]]&lt;TblMili[[#This Row],[Draftrate]],ROUND(TblPop[[#This Row],[Peasants]]*Constants!$B$55,0), 0) * IF(AND(TblMagic[[#This Row],[Active DnD]]&lt;=12,TblMagic[[#This Row],[Active DnD]]&gt;6),1.6,1),0)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45672.95833333303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ROUND(IF(TblPop[[#This Row],[Military%]]&lt;TblMili[[#This Row],[Draftrate]],ROUND(TblPop[[#This Row],[Peasants]]*Constants!$B$55,0), 0) * IF(AND(TblMagic[[#This Row],[Active DnD]]&lt;=12,TblMagic[[#This Row],[Active DnD]]&gt;6),1.6,1),0)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45672.999999999694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ROUND(IF(TblPop[[#This Row],[Military%]]&lt;TblMili[[#This Row],[Draftrate]],ROUND(TblPop[[#This Row],[Peasants]]*Constants!$B$55,0), 0) * IF(AND(TblMagic[[#This Row],[Active DnD]]&lt;=12,TblMagic[[#This Row],[Active DnD]]&gt;6),1.6,1),0)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45673.041666666359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ROUND(IF(TblPop[[#This Row],[Military%]]&lt;TblMili[[#This Row],[Draftrate]],ROUND(TblPop[[#This Row],[Peasants]]*Constants!$B$55,0), 0) * IF(AND(TblMagic[[#This Row],[Active DnD]]&lt;=12,TblMagic[[#This Row],[Active DnD]]&gt;6),1.6,1),0)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45673.083333333023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ROUND(IF(TblPop[[#This Row],[Military%]]&lt;TblMili[[#This Row],[Draftrate]],ROUND(TblPop[[#This Row],[Peasants]]*Constants!$B$55,0), 0) * IF(AND(TblMagic[[#This Row],[Active DnD]]&lt;=12,TblMagic[[#This Row],[Active DnD]]&gt;6),1.6,1),0)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45673.124999999687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ROUND(IF(TblPop[[#This Row],[Military%]]&lt;TblMili[[#This Row],[Draftrate]],ROUND(TblPop[[#This Row],[Peasants]]*Constants!$B$55,0), 0) * IF(AND(TblMagic[[#This Row],[Active DnD]]&lt;=12,TblMagic[[#This Row],[Active DnD]]&gt;6),1.6,1),0)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45673.166666666351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ROUND(IF(TblPop[[#This Row],[Military%]]&lt;TblMili[[#This Row],[Draftrate]],ROUND(TblPop[[#This Row],[Peasants]]*Constants!$B$55,0), 0) * IF(AND(TblMagic[[#This Row],[Active DnD]]&lt;=12,TblMagic[[#This Row],[Active DnD]]&gt;6),1.6,1),0)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45673.208333333016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ROUND(IF(TblPop[[#This Row],[Military%]]&lt;TblMili[[#This Row],[Draftrate]],ROUND(TblPop[[#This Row],[Peasants]]*Constants!$B$55,0), 0) * IF(AND(TblMagic[[#This Row],[Active DnD]]&lt;=12,TblMagic[[#This Row],[Active DnD]]&gt;6),1.6,1),0)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45673.24999999968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ROUND(IF(TblPop[[#This Row],[Military%]]&lt;TblMili[[#This Row],[Draftrate]],ROUND(TblPop[[#This Row],[Peasants]]*Constants!$B$55,0), 0) * IF(AND(TblMagic[[#This Row],[Active DnD]]&lt;=12,TblMagic[[#This Row],[Active DnD]]&gt;6),1.6,1),0)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6"/>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5" priority="1" stopIfTrue="1">
      <formula>OR(C4&lt;0,ROW()-3=$C$1270)</formula>
    </cfRule>
  </conditionalFormatting>
  <conditionalFormatting sqref="A1269:XFD1270">
    <cfRule type="expression" dxfId="874" priority="106" stopIfTrue="1">
      <formula>$C$1270&gt;144</formula>
    </cfRule>
  </conditionalFormatting>
  <conditionalFormatting sqref="A4:AC136">
    <cfRule type="expression" dxfId="873" priority="12" stopIfTrue="1">
      <formula>ROW()-3=$C$1270</formula>
    </cfRule>
    <cfRule type="expression" dxfId="872" priority="112">
      <formula>$A4=73</formula>
    </cfRule>
    <cfRule type="expression" dxfId="871" priority="113">
      <formula>ROUND(($A4-1)/12,0)=INT($A4-1)/12</formula>
    </cfRule>
  </conditionalFormatting>
  <conditionalFormatting sqref="A1:XFD3">
    <cfRule type="expression" dxfId="870"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45667.75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45667.75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45667.791666666664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45667.791666666664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45667.833333333328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45667.833333333328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45667.874999999993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45667.874999999993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45667.916666666657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45667.916666666657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45667.958333333321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45667.958333333321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45667.999999999985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45667.999999999985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45668.04166666665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45668.04166666665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45668.083333333314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45668.083333333314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45668.124999999978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45668.124999999978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45668.166666666642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45668.166666666642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45668.208333333307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45668.208333333307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45668.249999999971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45668.249999999971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45668.291666666635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45668.291666666635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45668.333333333299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45668.333333333299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45668.374999999964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45668.374999999964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45668.416666666628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45668.416666666628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45668.458333333292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45668.458333333292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45668.499999999956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45668.499999999956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45668.541666666621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45668.541666666621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45668.583333333285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45668.583333333285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45668.624999999949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45668.624999999949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45668.666666666613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45668.666666666613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45668.708333333278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45668.708333333278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45668.749999999942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45668.749999999942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45668.791666666606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45668.791666666606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45668.83333333327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45668.83333333327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45668.874999999935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45668.874999999935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45668.916666666599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45668.916666666599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45668.958333333263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45668.958333333263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45668.999999999927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45668.999999999927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45669.041666666591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45669.041666666591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45669.083333333256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45669.083333333256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45669.12499999992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45669.12499999992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45669.166666666584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45669.166666666584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45669.208333333248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45669.208333333248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45669.249999999913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45669.249999999913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45669.291666666577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45669.291666666577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45669.333333333241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45669.333333333241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45669.374999999905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45669.374999999905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45669.41666666657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45669.41666666657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45669.458333333234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45669.458333333234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45669.499999999898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45669.499999999898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45669.541666666562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45669.541666666562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45669.583333333227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45669.583333333227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45669.624999999891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45669.624999999891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45669.666666666555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45669.666666666555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45669.708333333219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45669.708333333219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45669.749999999884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45669.749999999884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45669.791666666548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45669.791666666548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45669.833333333212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45669.833333333212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45669.874999999876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45669.874999999876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45669.916666666541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45669.916666666541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45669.958333333205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45669.958333333205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45669.999999999869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45669.999999999869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45670.041666666533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45670.041666666533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45670.083333333198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45670.083333333198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45670.124999999862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45670.124999999862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45670.166666666526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45670.166666666526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45670.20833333319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45670.20833333319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45670.249999999854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45670.249999999854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45670.291666666519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45670.291666666519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45670.333333333183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45670.333333333183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45670.374999999847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45670.374999999847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45670.416666666511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45670.416666666511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45670.458333333176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45670.458333333176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45670.49999999984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45670.49999999984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45670.541666666504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45670.541666666504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45670.583333333168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45670.583333333168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45670.624999999833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45670.624999999833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45670.666666666497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45670.666666666497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45670.708333333161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45670.708333333161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45670.749999999825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45670.749999999825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45670.79166666649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45670.79166666649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45670.833333333154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45670.833333333154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45670.874999999818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45670.874999999818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45670.916666666482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45670.916666666482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45670.958333333147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45670.958333333147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45670.999999999811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45670.999999999811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45671.041666666475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45671.041666666475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45671.083333333139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45671.083333333139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45671.124999999804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45671.124999999804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45671.166666666468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45671.166666666468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45671.208333333132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45671.208333333132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45671.249999999796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45671.249999999796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45671.291666666461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45671.291666666461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45671.333333333125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45671.333333333125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45671.374999999789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45671.374999999789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45671.416666666453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45671.416666666453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45671.458333333117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45671.458333333117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45671.499999999782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45671.499999999782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45671.541666666446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45671.541666666446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45671.58333333311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45671.58333333311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45671.624999999774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45671.624999999774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45671.666666666439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45671.666666666439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45671.708333333103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45671.708333333103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45671.749999999767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45671.749999999767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45671.791666666431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45671.791666666431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45671.833333333096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45671.833333333096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45671.87499999976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45671.87499999976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45671.916666666424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45671.916666666424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45671.958333333088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45671.958333333088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45671.999999999753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45671.999999999753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45672.041666666417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45672.041666666417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45672.083333333081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45672.083333333081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45672.124999999745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45672.124999999745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45672.16666666641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45672.16666666641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45672.208333333074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45672.208333333074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45672.249999999738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45672.249999999738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45672.291666666402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45672.291666666402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45672.333333333067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45672.333333333067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45672.374999999731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45672.374999999731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45672.416666666395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45672.416666666395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45672.458333333059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45672.458333333059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45672.499999999724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45672.499999999724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45672.541666666388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45672.541666666388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45672.583333333052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45672.583333333052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45672.624999999716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45672.624999999716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45672.66666666638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45672.66666666638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45672.708333333045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45672.708333333045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45672.749999999709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45672.749999999709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45672.791666666373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45672.791666666373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45672.833333333037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45672.833333333037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45672.874999999702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45672.874999999702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45672.916666666366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45672.916666666366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45672.95833333303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45672.95833333303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45672.999999999694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45672.999999999694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45673.041666666359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45673.041666666359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45673.083333333023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45673.083333333023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45673.124999999687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45673.124999999687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45673.166666666351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45673.166666666351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45673.208333333016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45673.208333333016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45673.24999999968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45673.24999999968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6"/>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1" priority="58" stopIfTrue="1">
      <formula>ROW()-2=#REF!</formula>
    </cfRule>
  </conditionalFormatting>
  <conditionalFormatting sqref="A1269:XFD1270">
    <cfRule type="expression" dxfId="810" priority="59" stopIfTrue="1">
      <formula>$C$1270&gt;144</formula>
    </cfRule>
  </conditionalFormatting>
  <conditionalFormatting sqref="E4:Q136">
    <cfRule type="expression" dxfId="809" priority="39" stopIfTrue="1">
      <formula>OR(ROW()-3=$C$1270,E4&lt;0)</formula>
    </cfRule>
  </conditionalFormatting>
  <conditionalFormatting sqref="BH4:BH136">
    <cfRule type="cellIs" dxfId="808" priority="61" stopIfTrue="1" operator="equal">
      <formula>"Nope"</formula>
    </cfRule>
  </conditionalFormatting>
  <conditionalFormatting sqref="A4:BM136">
    <cfRule type="expression" dxfId="807" priority="1" stopIfTrue="1">
      <formula>ROW()-3=$C$1270</formula>
    </cfRule>
    <cfRule type="expression" dxfId="806" priority="56">
      <formula>$A4="OOP"</formula>
    </cfRule>
    <cfRule type="expression" dxfId="805" priority="57">
      <formula>ROUND(($A4-1)/12,0)=INT($A4-1)/12</formula>
    </cfRule>
  </conditionalFormatting>
  <conditionalFormatting sqref="A1:XFD3">
    <cfRule type="expression" dxfId="80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6"/>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45667.75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45667.75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45667.791666666664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45667.791666666664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45667.833333333328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45667.833333333328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45667.874999999993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45667.874999999993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45667.916666666657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45667.916666666657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45667.958333333321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45667.958333333321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45667.999999999985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45667.999999999985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45668.04166666665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45668.04166666665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45668.083333333314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45668.083333333314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45668.124999999978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45668.124999999978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45668.166666666642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45668.166666666642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45668.208333333307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45668.208333333307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45668.249999999971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45668.249999999971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45668.291666666635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45668.291666666635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45668.333333333299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45668.333333333299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45668.374999999964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45668.374999999964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45668.416666666628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45668.416666666628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45668.458333333292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45668.458333333292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45668.499999999956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45668.499999999956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45668.541666666621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45668.541666666621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45668.583333333285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45668.583333333285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45668.624999999949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45668.624999999949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45668.666666666613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45668.666666666613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45668.708333333278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45668.708333333278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45668.749999999942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45668.749999999942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45668.791666666606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45668.791666666606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45668.83333333327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45668.83333333327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45668.874999999935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45668.874999999935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45668.916666666599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45668.916666666599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45668.958333333263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45668.958333333263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45668.999999999927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45668.999999999927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45669.041666666591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45669.041666666591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45669.083333333256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45669.083333333256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45669.12499999992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45669.12499999992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45669.166666666584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45669.166666666584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45669.208333333248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45669.208333333248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45669.249999999913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45669.249999999913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45669.291666666577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45669.291666666577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45669.333333333241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45669.333333333241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45669.374999999905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45669.374999999905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45669.41666666657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45669.41666666657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45669.458333333234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45669.458333333234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45669.499999999898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45669.499999999898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45669.541666666562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45669.541666666562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45669.583333333227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45669.583333333227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45669.624999999891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45669.624999999891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45669.666666666555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45669.666666666555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45669.708333333219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45669.708333333219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45669.749999999884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45669.749999999884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45669.791666666548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45669.791666666548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45669.833333333212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45669.833333333212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45669.874999999876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45669.874999999876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45669.916666666541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45669.916666666541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45669.958333333205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45669.958333333205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45669.999999999869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45669.999999999869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45670.041666666533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45670.041666666533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45670.083333333198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45670.083333333198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45670.124999999862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45670.124999999862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45670.166666666526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45670.166666666526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45670.20833333319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45670.20833333319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45670.249999999854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45670.249999999854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45670.291666666519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45670.291666666519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45670.333333333183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45670.333333333183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45670.374999999847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45670.374999999847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45670.416666666511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45670.416666666511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45670.458333333176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45670.458333333176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45670.49999999984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45670.49999999984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45670.541666666504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45670.541666666504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45670.583333333168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45670.583333333168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45670.624999999833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45670.624999999833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45670.666666666497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45670.666666666497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45670.708333333161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45670.708333333161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45670.749999999825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45670.749999999825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45670.79166666649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45670.79166666649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45670.833333333154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45670.833333333154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45670.874999999818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45670.874999999818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45670.916666666482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45670.916666666482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45670.958333333147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45670.958333333147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45670.999999999811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45670.999999999811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45671.041666666475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45671.041666666475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45671.083333333139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45671.083333333139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45671.124999999804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45671.124999999804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45671.166666666468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45671.166666666468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45671.208333333132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45671.208333333132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45671.249999999796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45671.249999999796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45671.291666666461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45671.291666666461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45671.333333333125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45671.333333333125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45671.374999999789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45671.374999999789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45671.416666666453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45671.416666666453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45671.458333333117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45671.458333333117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45671.499999999782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45671.499999999782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45671.541666666446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45671.541666666446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45671.58333333311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45671.58333333311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45671.624999999774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45671.624999999774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45671.666666666439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45671.666666666439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45671.708333333103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45671.708333333103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45671.749999999767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45671.749999999767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45671.791666666431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45671.791666666431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45671.833333333096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45671.833333333096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45671.87499999976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45671.87499999976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45671.916666666424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45671.916666666424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45671.958333333088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45671.958333333088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45671.999999999753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45671.999999999753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45672.041666666417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45672.041666666417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45672.083333333081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45672.083333333081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45672.124999999745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45672.124999999745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45672.16666666641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45672.16666666641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45672.208333333074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45672.208333333074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45672.249999999738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45672.249999999738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45672.291666666402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45672.291666666402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45672.333333333067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45672.333333333067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45672.374999999731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45672.374999999731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45672.416666666395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45672.416666666395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45672.458333333059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45672.458333333059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45672.499999999724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45672.499999999724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45672.541666666388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45672.541666666388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45672.583333333052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45672.583333333052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45672.624999999716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45672.624999999716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45672.66666666638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45672.66666666638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45672.708333333045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45672.708333333045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45672.749999999709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45672.749999999709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45672.791666666373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45672.791666666373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45672.833333333037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45672.833333333037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45672.874999999702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45672.874999999702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45672.916666666366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45672.916666666366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45672.95833333303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45672.95833333303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45672.999999999694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45672.999999999694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45673.041666666359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45673.041666666359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45673.083333333023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45673.083333333023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45673.124999999687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45673.124999999687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45673.166666666351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45673.166666666351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45673.208333333016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45673.208333333016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45673.24999999968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45673.24999999968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4" priority="73" stopIfTrue="1">
      <formula>XEZ137&lt;0</formula>
    </cfRule>
  </conditionalFormatting>
  <conditionalFormatting sqref="A137:D1268 A1271:D65537 F1271:H65537 F137:H1268">
    <cfRule type="expression" dxfId="733" priority="74" stopIfTrue="1">
      <formula>XEV137&lt;0</formula>
    </cfRule>
  </conditionalFormatting>
  <conditionalFormatting sqref="E1271:E65537 E137:E1268">
    <cfRule type="expression" dxfId="732" priority="75" stopIfTrue="1">
      <formula>XEU137&lt;0</formula>
    </cfRule>
  </conditionalFormatting>
  <conditionalFormatting sqref="DI1271:DJ52023 O1271:AG52052 O137:AG1268 BV1271:DH52052 BV137:DJ1268">
    <cfRule type="expression" dxfId="731" priority="76" stopIfTrue="1">
      <formula>ROW()-2=#REF!</formula>
    </cfRule>
  </conditionalFormatting>
  <conditionalFormatting sqref="A1269:AG1270 BV1269:DJ1270">
    <cfRule type="expression" dxfId="730" priority="77" stopIfTrue="1">
      <formula>$A$1270&gt;144</formula>
    </cfRule>
  </conditionalFormatting>
  <conditionalFormatting sqref="K1271:L65537 K137:L1268">
    <cfRule type="expression" dxfId="729" priority="95" stopIfTrue="1">
      <formula>A137&lt;0</formula>
    </cfRule>
  </conditionalFormatting>
  <conditionalFormatting sqref="AY4:BQ136">
    <cfRule type="expression" dxfId="728" priority="7" stopIfTrue="1">
      <formula>OR(AY4&lt;0,ROW()-3=$A$1270)</formula>
    </cfRule>
  </conditionalFormatting>
  <conditionalFormatting sqref="I1271:J65537 I137:J1268">
    <cfRule type="expression" dxfId="727" priority="98" stopIfTrue="1">
      <formula>A137&lt;0</formula>
    </cfRule>
  </conditionalFormatting>
  <conditionalFormatting sqref="A4:DJ35 A36:O38 Q36:W38 A39:W39 Y36:DJ39 A40:DJ52 A60:DJ136 A53:Q59 S53:X59 Z53:DJ59">
    <cfRule type="expression" dxfId="726" priority="13" stopIfTrue="1">
      <formula>ROW()-3=$A$1270</formula>
    </cfRule>
    <cfRule type="expression" dxfId="725" priority="136">
      <formula>$A4=73</formula>
    </cfRule>
    <cfRule type="expression" dxfId="724" priority="137">
      <formula>ROUND(($A4-1)/12,0)=INT($A4-1)/12</formula>
    </cfRule>
  </conditionalFormatting>
  <conditionalFormatting sqref="A1:XFD3">
    <cfRule type="expression" dxfId="723" priority="138">
      <formula>$A$1270&lt;0</formula>
    </cfRule>
  </conditionalFormatting>
  <conditionalFormatting sqref="P36:P38">
    <cfRule type="expression" dxfId="722" priority="4" stopIfTrue="1">
      <formula>ROW()-3=$B$1270</formula>
    </cfRule>
  </conditionalFormatting>
  <conditionalFormatting sqref="P36:P38">
    <cfRule type="expression" dxfId="721" priority="5">
      <formula>$A36=73</formula>
    </cfRule>
    <cfRule type="expression" dxfId="720" priority="6">
      <formula>ROUND(($A36-1)/12,0)=INT($A36-1)/12</formula>
    </cfRule>
  </conditionalFormatting>
  <conditionalFormatting sqref="X36:X39">
    <cfRule type="expression" dxfId="719" priority="1" stopIfTrue="1">
      <formula>ROW()-3=$B$1270</formula>
    </cfRule>
  </conditionalFormatting>
  <conditionalFormatting sqref="X36:X39">
    <cfRule type="expression" dxfId="718" priority="2">
      <formula>$A36=73</formula>
    </cfRule>
    <cfRule type="expression" dxfId="717"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6"/>
      <c r="N1" s="456"/>
      <c r="O1" s="456"/>
      <c r="P1" s="456"/>
      <c r="Q1" s="456"/>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45667.75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45667.791666666664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45667.833333333328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45667.874999999993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45667.916666666657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45667.958333333321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45667.999999999985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45668.04166666665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45668.083333333314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45668.124999999978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45668.166666666642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45668.208333333307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45668.249999999971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45668.291666666635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45668.333333333299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45668.374999999964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45668.416666666628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45668.458333333292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45668.499999999956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45668.541666666621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45668.583333333285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45668.624999999949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45668.666666666613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45668.708333333278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45668.749999999942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45668.791666666606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45668.83333333327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45668.874999999935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45668.916666666599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45668.958333333263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45668.999999999927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45669.041666666591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45669.083333333256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45669.12499999992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45669.166666666584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45669.208333333248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45669.249999999913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45669.291666666577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45669.333333333241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45669.374999999905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45669.41666666657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45669.458333333234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45669.499999999898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45669.541666666562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45669.583333333227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45669.624999999891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45669.666666666555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45669.708333333219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45669.749999999884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45669.791666666548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45669.833333333212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45669.874999999876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45669.916666666541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45669.958333333205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45669.999999999869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45670.041666666533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45670.083333333198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45670.124999999862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45670.166666666526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45670.20833333319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45670.249999999854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45670.291666666519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45670.333333333183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45670.374999999847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45670.416666666511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45670.458333333176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45670.49999999984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45670.541666666504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45670.583333333168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45670.624999999833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45670.666666666497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45670.708333333161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45670.749999999825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45670.79166666649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45670.833333333154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45670.874999999818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45670.916666666482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45670.958333333147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45670.999999999811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45671.041666666475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45671.083333333139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45671.124999999804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45671.166666666468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45671.208333333132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45671.249999999796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45671.291666666461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45671.333333333125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45671.374999999789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45671.416666666453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45671.458333333117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45671.499999999782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45671.541666666446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45671.58333333311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45671.624999999774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45671.666666666439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45671.708333333103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45671.749999999767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45671.791666666431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45671.833333333096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45671.87499999976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45671.916666666424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45671.958333333088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45671.999999999753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45672.041666666417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45672.083333333081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45672.124999999745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45672.16666666641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45672.208333333074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45672.249999999738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45672.291666666402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45672.333333333067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45672.374999999731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45672.416666666395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45672.458333333059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45672.499999999724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45672.541666666388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45672.583333333052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45672.624999999716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45672.66666666638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45672.708333333045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45672.749999999709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45672.791666666373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45672.833333333037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45672.874999999702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45672.916666666366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45672.95833333303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45672.999999999694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45673.041666666359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45673.083333333023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45673.124999999687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45673.166666666351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45673.208333333016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45673.24999999968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4" priority="19" stopIfTrue="1">
      <formula>$M26&lt;$M17</formula>
    </cfRule>
    <cfRule type="expression" dxfId="483" priority="20" stopIfTrue="1">
      <formula>$M17&lt;$M26</formula>
    </cfRule>
  </conditionalFormatting>
  <conditionalFormatting sqref="C1270 D1269:AJ1270 A1269:B1270">
    <cfRule type="expression" dxfId="482" priority="17" stopIfTrue="1">
      <formula>$B$1270&gt;144</formula>
    </cfRule>
  </conditionalFormatting>
  <conditionalFormatting sqref="A4:J136 N4:AJ12 N49:AJ136 N41:S48 U41:AJ48 N16:AJ23 N13:V15 X13:AJ15 N27:AJ40 N24:V26 X24:AJ26">
    <cfRule type="expression" dxfId="481" priority="7" stopIfTrue="1">
      <formula>ROW()-3=$B$1270</formula>
    </cfRule>
  </conditionalFormatting>
  <conditionalFormatting sqref="D4:J136">
    <cfRule type="expression" dxfId="480" priority="8" stopIfTrue="1">
      <formula>OR(ROW()-3=$B$1270,D4&lt;0)</formula>
    </cfRule>
  </conditionalFormatting>
  <conditionalFormatting sqref="A1:XFD3">
    <cfRule type="expression" dxfId="479" priority="22" stopIfTrue="1">
      <formula>$B$1270&lt;0</formula>
    </cfRule>
  </conditionalFormatting>
  <conditionalFormatting sqref="A4:AJ12 A49:AJ136 A41:S48 U41:AJ48 A16:AJ23 A13:V15 X13:AJ15 A27:AJ40 A24:V26 X24:AJ26">
    <cfRule type="expression" dxfId="478" priority="9">
      <formula>$A4=73</formula>
    </cfRule>
    <cfRule type="expression" dxfId="477" priority="16">
      <formula>ROUND(($A4-1)/12,0)=INT($A4-1)/12</formula>
    </cfRule>
  </conditionalFormatting>
  <conditionalFormatting sqref="W13:W15">
    <cfRule type="expression" dxfId="476" priority="4" stopIfTrue="1">
      <formula>ROW()-3=$A$1270</formula>
    </cfRule>
    <cfRule type="expression" dxfId="475" priority="5">
      <formula>$A13=73</formula>
    </cfRule>
    <cfRule type="expression" dxfId="474" priority="6">
      <formula>ROUND(($A13-1)/12,0)=INT($A13-1)/12</formula>
    </cfRule>
  </conditionalFormatting>
  <conditionalFormatting sqref="W24:W26">
    <cfRule type="expression" dxfId="473" priority="1" stopIfTrue="1">
      <formula>ROW()-3=$B$1270</formula>
    </cfRule>
  </conditionalFormatting>
  <conditionalFormatting sqref="W24:W26">
    <cfRule type="expression" dxfId="472" priority="2">
      <formula>$A24=73</formula>
    </cfRule>
    <cfRule type="expression" dxfId="471"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45667.75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45667.791666666664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45667.833333333328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45667.874999999993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45667.916666666657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45667.958333333321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45667.999999999985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45668.04166666665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45668.083333333314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45668.124999999978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45668.166666666642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45668.208333333307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45668.249999999971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45668.291666666635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45668.333333333299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45668.374999999964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45668.416666666628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45668.458333333292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45668.499999999956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45668.541666666621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45668.583333333285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45668.624999999949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45668.666666666613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45668.708333333278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45668.749999999942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45668.791666666606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45668.83333333327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45668.874999999935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45668.916666666599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45668.958333333263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45668.999999999927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45669.041666666591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45669.083333333256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45669.12499999992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45669.166666666584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45669.208333333248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45669.249999999913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45669.291666666577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45669.333333333241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45669.374999999905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45669.41666666657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45669.458333333234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45669.499999999898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45669.541666666562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45669.583333333227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45669.624999999891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45669.666666666555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45669.708333333219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45669.749999999884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45669.791666666548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45669.833333333212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45669.874999999876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45669.916666666541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45669.958333333205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45669.999999999869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45670.041666666533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45670.083333333198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45670.124999999862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45670.166666666526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45670.20833333319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45670.249999999854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45670.291666666519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45670.333333333183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45670.374999999847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45670.416666666511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45670.458333333176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45670.49999999984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45670.541666666504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45670.583333333168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45670.624999999833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45670.666666666497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45670.708333333161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45670.749999999825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45670.79166666649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45670.833333333154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45670.874999999818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45670.916666666482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45670.958333333147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45670.999999999811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45671.041666666475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45671.083333333139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45671.124999999804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45671.166666666468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45671.208333333132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45671.249999999796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45671.291666666461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45671.333333333125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45671.374999999789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45671.416666666453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45671.458333333117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45671.499999999782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45671.541666666446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45671.58333333311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45671.624999999774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45671.666666666439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45671.708333333103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45671.749999999767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45671.791666666431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45671.833333333096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45671.87499999976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45671.916666666424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45671.958333333088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45671.999999999753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45672.041666666417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45672.083333333081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45672.124999999745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45672.16666666641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45672.208333333074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45672.249999999738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45672.291666666402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45672.333333333067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45672.374999999731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45672.416666666395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45672.458333333059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45672.499999999724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45672.541666666388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45672.583333333052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45672.624999999716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45672.66666666638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45672.708333333045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45672.749999999709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45672.791666666373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45672.833333333037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45672.874999999702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45672.916666666366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45672.95833333303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45672.999999999694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45673.041666666359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45673.083333333023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45673.124999999687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45673.166666666351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45673.208333333016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45673.24999999968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6"/>
      <c r="N1270" s="456"/>
      <c r="O1270" s="456"/>
      <c r="P1270" s="456"/>
      <c r="Q1270" s="456"/>
      <c r="R1270" s="456"/>
    </row>
  </sheetData>
  <mergeCells count="2">
    <mergeCell ref="L1270:R1270"/>
    <mergeCell ref="A1269:B1269"/>
  </mergeCells>
  <phoneticPr fontId="0" type="noConversion"/>
  <conditionalFormatting sqref="A1271:AC60158 A137:AC1268">
    <cfRule type="expression" dxfId="431" priority="14" stopIfTrue="1">
      <formula>ROW()-2=#REF!</formula>
    </cfRule>
  </conditionalFormatting>
  <conditionalFormatting sqref="A1269:AC1270">
    <cfRule type="expression" dxfId="430" priority="15" stopIfTrue="1">
      <formula>$A$1270&gt;144</formula>
    </cfRule>
  </conditionalFormatting>
  <conditionalFormatting sqref="A1:AC3">
    <cfRule type="expression" dxfId="429" priority="19" stopIfTrue="1">
      <formula>$A$1270&lt;0</formula>
    </cfRule>
  </conditionalFormatting>
  <conditionalFormatting sqref="A4:AC136">
    <cfRule type="expression" dxfId="428" priority="1" stopIfTrue="1">
      <formula>ROW()-3=$A$1270</formula>
    </cfRule>
    <cfRule type="expression" dxfId="427" priority="2" stopIfTrue="1">
      <formula>OR(AND(ROW()-3=$A$1270,A4="Ok",XFD4&lt;&gt;0),A4="Nope")</formula>
    </cfRule>
    <cfRule type="expression" dxfId="426" priority="4">
      <formula>$J4=73</formula>
    </cfRule>
    <cfRule type="expression" dxfId="425" priority="7">
      <formula>ROUND(($J4-1)/12,0)=INT($J4-1)/12</formula>
    </cfRule>
  </conditionalFormatting>
  <conditionalFormatting sqref="T76">
    <cfRule type="expression" dxfId="424" priority="13" stopIfTrue="1">
      <formula>S76=0</formula>
    </cfRule>
  </conditionalFormatting>
  <conditionalFormatting sqref="B4:H136">
    <cfRule type="cellIs" dxfId="423"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V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6"/>
      <c r="BY1" s="456"/>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45667.75</v>
      </c>
      <c r="AG4" s="182"/>
      <c r="AH4" s="182"/>
      <c r="AI4" s="182"/>
      <c r="AJ4" s="182"/>
      <c r="AK4" s="182"/>
      <c r="AL4" s="182"/>
      <c r="AM4" s="182"/>
      <c r="AN4" s="182"/>
      <c r="AO4" s="449">
        <f ca="1">ROUND(IF(AND(TblMagic[[#This Row],[Active DnD]]&lt;12,TblMagic[[#This Row],[Active DnD]]&gt;5),OFFSET(TblPop[[#This Row],[Draft Growth]],-1,0)*0.375,0),0)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45667.75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1300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2.84</v>
      </c>
      <c r="CP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 s="97">
        <f ca="1">TblMili[[#This Row],[Mystic bonus]]*TblMili[[#This Row],[Unit 3]]+TblMili[[#This Row],[Druid bonus]]*TblMili[[#This Row],[Unit 4]]</f>
        <v>0</v>
      </c>
      <c r="CR4" s="158">
        <f ca="1">MIN(6,TblMili[[#This Row],[Dryad]]+Races!$F$35)*1.8 +  IF(TblMili[[#This Row],[Dryad]]+Races!$F$35&gt;6,(TblMili[[#This Row],[Dryad]]+Races!$F$35-6)*0.2,0) - Races!$I$19</f>
        <v>1.3599999999999994</v>
      </c>
      <c r="CS4" s="97">
        <f ca="1">sylvan*(TblMili[[#This Row],[Mystic bonus]]*TblMili[[#This Row],[Unit 3]])</f>
        <v>0</v>
      </c>
      <c r="CT4" s="158">
        <f ca="1">1.8 * MIN(MAX(Races!$E$27,TblMili[[#This Row],[Rockapult]]+Races!$F$27),6)  +  0.45 * MIN(MIN(Races!$E$27,TblMili[[#This Row],[Rockapult]]+Races!$F$27),6)  +  0.2 * ( MAX(Races!$E$27-6,0) + MAX(TblMili[[#This Row],[Rockapult]]+Races!$F$27-6,0) )  -  Races!$I$20</f>
        <v>5.7000000000000011</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4.7099999999999991</v>
      </c>
      <c r="CY4" s="266">
        <f ca="1">1.8 * MIN(MAX(TblMili[[#This Row],[Ice Elemental]]+Races!$E$71,Races!$F$71),6)  +  0.45 * MIN(MIN(TblMili[[#This Row],[Ice Elemental]]+Races!$E$71,Races!$F$71),6)  +  0.2 * ( MAX(TblMili[[#This Row],[Ice Elemental]]+Races!$E$71-6,0) + MAX(Races!$F$71-6,0) )  -  Races!$I$71</f>
        <v>0.92999999999999972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45667.791666666664</v>
      </c>
      <c r="AG5" s="182"/>
      <c r="AH5" s="182"/>
      <c r="AI5" s="182"/>
      <c r="AJ5" s="182"/>
      <c r="AK5" s="182"/>
      <c r="AL5" s="182"/>
      <c r="AM5" s="182"/>
      <c r="AN5" s="182"/>
      <c r="AO5" s="449">
        <f ca="1">ROUND(IF(AND(TblMagic[[#This Row],[Active DnD]]&lt;12,TblMagic[[#This Row],[Active DnD]]&gt;5),OFFSET(TblPop[[#This Row],[Draft Growth]],-1,0)*0.375,0),0)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45667.791666666664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1300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2.84</v>
      </c>
      <c r="CP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 s="97">
        <f ca="1">TblMili[[#This Row],[Mystic bonus]]*TblMili[[#This Row],[Unit 3]]+TblMili[[#This Row],[Druid bonus]]*TblMili[[#This Row],[Unit 4]]</f>
        <v>0</v>
      </c>
      <c r="CR5" s="158">
        <f ca="1">MIN(6,TblMili[[#This Row],[Dryad]]+Races!$F$35)*1.8 +  IF(TblMili[[#This Row],[Dryad]]+Races!$F$35&gt;6,(TblMili[[#This Row],[Dryad]]+Races!$F$35-6)*0.2,0) - Races!$I$19</f>
        <v>1.3599999999999994</v>
      </c>
      <c r="CS5" s="97">
        <f ca="1">sylvan*(TblMili[[#This Row],[Mystic bonus]]*TblMili[[#This Row],[Unit 3]])</f>
        <v>0</v>
      </c>
      <c r="CT5" s="158">
        <f ca="1">1.8 * MIN(MAX(Races!$E$27,TblMili[[#This Row],[Rockapult]]+Races!$F$27),6)  +  0.45 * MIN(MIN(Races!$E$27,TblMili[[#This Row],[Rockapult]]+Races!$F$27),6)  +  0.2 * ( MAX(Races!$E$27-6,0) + MAX(TblMili[[#This Row],[Rockapult]]+Races!$F$27-6,0) )  -  Races!$I$20</f>
        <v>5.7000000000000011</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4.7099999999999991</v>
      </c>
      <c r="CY5" s="158">
        <f ca="1">1.8 * MIN(MAX(TblMili[[#This Row],[Ice Elemental]]+Races!$E$71,Races!$F$71),6)  +  0.45 * MIN(MIN(TblMili[[#This Row],[Ice Elemental]]+Races!$E$71,Races!$F$71),6)  +  0.2 * ( MAX(TblMili[[#This Row],[Ice Elemental]]+Races!$E$71-6,0) + MAX(Races!$F$71-6,0) )  -  Races!$I$71</f>
        <v>0.92999999999999972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45667.833333333328</v>
      </c>
      <c r="AG6" s="182"/>
      <c r="AH6" s="182"/>
      <c r="AI6" s="182"/>
      <c r="AJ6" s="182"/>
      <c r="AK6" s="182"/>
      <c r="AL6" s="182"/>
      <c r="AM6" s="182"/>
      <c r="AN6" s="182"/>
      <c r="AO6" s="449">
        <f ca="1">ROUND(IF(AND(TblMagic[[#This Row],[Active DnD]]&lt;12,TblMagic[[#This Row],[Active DnD]]&gt;5),OFFSET(TblPop[[#This Row],[Draft Growth]],-1,0)*0.375,0),0)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45667.833333333328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1300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2.84</v>
      </c>
      <c r="CP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 s="97">
        <f ca="1">TblMili[[#This Row],[Mystic bonus]]*TblMili[[#This Row],[Unit 3]]+TblMili[[#This Row],[Druid bonus]]*TblMili[[#This Row],[Unit 4]]</f>
        <v>0</v>
      </c>
      <c r="CR6" s="158">
        <f ca="1">MIN(6,TblMili[[#This Row],[Dryad]]+Races!$F$35)*1.8 +  IF(TblMili[[#This Row],[Dryad]]+Races!$F$35&gt;6,(TblMili[[#This Row],[Dryad]]+Races!$F$35-6)*0.2,0) - Races!$I$19</f>
        <v>1.3599999999999994</v>
      </c>
      <c r="CS6" s="97">
        <f ca="1">sylvan*(TblMili[[#This Row],[Mystic bonus]]*TblMili[[#This Row],[Unit 3]])</f>
        <v>0</v>
      </c>
      <c r="CT6" s="158">
        <f ca="1">1.8 * MIN(MAX(Races!$E$27,TblMili[[#This Row],[Rockapult]]+Races!$F$27),6)  +  0.45 * MIN(MIN(Races!$E$27,TblMili[[#This Row],[Rockapult]]+Races!$F$27),6)  +  0.2 * ( MAX(Races!$E$27-6,0) + MAX(TblMili[[#This Row],[Rockapult]]+Races!$F$27-6,0) )  -  Races!$I$20</f>
        <v>5.7000000000000011</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4.7099999999999991</v>
      </c>
      <c r="CY6" s="158">
        <f ca="1">1.8 * MIN(MAX(TblMili[[#This Row],[Ice Elemental]]+Races!$E$71,Races!$F$71),6)  +  0.45 * MIN(MIN(TblMili[[#This Row],[Ice Elemental]]+Races!$E$71,Races!$F$71),6)  +  0.2 * ( MAX(TblMili[[#This Row],[Ice Elemental]]+Races!$E$71-6,0) + MAX(Races!$F$71-6,0) )  -  Races!$I$71</f>
        <v>0.92999999999999972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45667.874999999993</v>
      </c>
      <c r="AG7" s="182"/>
      <c r="AH7" s="182"/>
      <c r="AI7" s="182"/>
      <c r="AJ7" s="182"/>
      <c r="AK7" s="182"/>
      <c r="AL7" s="182"/>
      <c r="AM7" s="182"/>
      <c r="AN7" s="182"/>
      <c r="AO7" s="449">
        <f ca="1">ROUND(IF(AND(TblMagic[[#This Row],[Active DnD]]&lt;12,TblMagic[[#This Row],[Active DnD]]&gt;5),OFFSET(TblPop[[#This Row],[Draft Growth]],-1,0)*0.375,0),0)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45667.874999999993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1300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2.84</v>
      </c>
      <c r="CP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 s="97">
        <f ca="1">TblMili[[#This Row],[Mystic bonus]]*TblMili[[#This Row],[Unit 3]]+TblMili[[#This Row],[Druid bonus]]*TblMili[[#This Row],[Unit 4]]</f>
        <v>0</v>
      </c>
      <c r="CR7" s="158">
        <f ca="1">MIN(6,TblMili[[#This Row],[Dryad]]+Races!$F$35)*1.8 +  IF(TblMili[[#This Row],[Dryad]]+Races!$F$35&gt;6,(TblMili[[#This Row],[Dryad]]+Races!$F$35-6)*0.2,0) - Races!$I$19</f>
        <v>1.3599999999999994</v>
      </c>
      <c r="CS7" s="97">
        <f ca="1">sylvan*(TblMili[[#This Row],[Mystic bonus]]*TblMili[[#This Row],[Unit 3]])</f>
        <v>0</v>
      </c>
      <c r="CT7" s="158">
        <f ca="1">1.8 * MIN(MAX(Races!$E$27,TblMili[[#This Row],[Rockapult]]+Races!$F$27),6)  +  0.45 * MIN(MIN(Races!$E$27,TblMili[[#This Row],[Rockapult]]+Races!$F$27),6)  +  0.2 * ( MAX(Races!$E$27-6,0) + MAX(TblMili[[#This Row],[Rockapult]]+Races!$F$27-6,0) )  -  Races!$I$20</f>
        <v>5.7000000000000011</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4.7099999999999991</v>
      </c>
      <c r="CY7" s="158">
        <f ca="1">1.8 * MIN(MAX(TblMili[[#This Row],[Ice Elemental]]+Races!$E$71,Races!$F$71),6)  +  0.45 * MIN(MIN(TblMili[[#This Row],[Ice Elemental]]+Races!$E$71,Races!$F$71),6)  +  0.2 * ( MAX(TblMili[[#This Row],[Ice Elemental]]+Races!$E$71-6,0) + MAX(Races!$F$71-6,0) )  -  Races!$I$71</f>
        <v>0.92999999999999972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45667.916666666657</v>
      </c>
      <c r="AG8" s="182"/>
      <c r="AH8" s="182"/>
      <c r="AI8" s="182"/>
      <c r="AJ8" s="182"/>
      <c r="AK8" s="182"/>
      <c r="AL8" s="182"/>
      <c r="AM8" s="182"/>
      <c r="AN8" s="182"/>
      <c r="AO8" s="449">
        <f ca="1">ROUND(IF(AND(TblMagic[[#This Row],[Active DnD]]&lt;12,TblMagic[[#This Row],[Active DnD]]&gt;5),OFFSET(TblPop[[#This Row],[Draft Growth]],-1,0)*0.375,0),0)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45667.916666666657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1300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2.84</v>
      </c>
      <c r="CP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 s="97">
        <f ca="1">TblMili[[#This Row],[Mystic bonus]]*TblMili[[#This Row],[Unit 3]]+TblMili[[#This Row],[Druid bonus]]*TblMili[[#This Row],[Unit 4]]</f>
        <v>0</v>
      </c>
      <c r="CR8" s="158">
        <f ca="1">MIN(6,TblMili[[#This Row],[Dryad]]+Races!$F$35)*1.8 +  IF(TblMili[[#This Row],[Dryad]]+Races!$F$35&gt;6,(TblMili[[#This Row],[Dryad]]+Races!$F$35-6)*0.2,0) - Races!$I$19</f>
        <v>1.3599999999999994</v>
      </c>
      <c r="CS8" s="97">
        <f ca="1">sylvan*(TblMili[[#This Row],[Mystic bonus]]*TblMili[[#This Row],[Unit 3]])</f>
        <v>0</v>
      </c>
      <c r="CT8" s="158">
        <f ca="1">1.8 * MIN(MAX(Races!$E$27,TblMili[[#This Row],[Rockapult]]+Races!$F$27),6)  +  0.45 * MIN(MIN(Races!$E$27,TblMili[[#This Row],[Rockapult]]+Races!$F$27),6)  +  0.2 * ( MAX(Races!$E$27-6,0) + MAX(TblMili[[#This Row],[Rockapult]]+Races!$F$27-6,0) )  -  Races!$I$20</f>
        <v>5.7000000000000011</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4.7099999999999991</v>
      </c>
      <c r="CY8" s="158">
        <f ca="1">1.8 * MIN(MAX(TblMili[[#This Row],[Ice Elemental]]+Races!$E$71,Races!$F$71),6)  +  0.45 * MIN(MIN(TblMili[[#This Row],[Ice Elemental]]+Races!$E$71,Races!$F$71),6)  +  0.2 * ( MAX(TblMili[[#This Row],[Ice Elemental]]+Races!$E$71-6,0) + MAX(Races!$F$71-6,0) )  -  Races!$I$71</f>
        <v>0.92999999999999972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45667.958333333321</v>
      </c>
      <c r="AG9" s="182"/>
      <c r="AH9" s="182"/>
      <c r="AI9" s="182"/>
      <c r="AJ9" s="182"/>
      <c r="AK9" s="182"/>
      <c r="AL9" s="182"/>
      <c r="AM9" s="182"/>
      <c r="AN9" s="182"/>
      <c r="AO9" s="449">
        <f ca="1">ROUND(IF(AND(TblMagic[[#This Row],[Active DnD]]&lt;12,TblMagic[[#This Row],[Active DnD]]&gt;5),OFFSET(TblPop[[#This Row],[Draft Growth]],-1,0)*0.375,0),0)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45667.958333333321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1300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2.84</v>
      </c>
      <c r="CP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 s="97">
        <f ca="1">TblMili[[#This Row],[Mystic bonus]]*TblMili[[#This Row],[Unit 3]]+TblMili[[#This Row],[Druid bonus]]*TblMili[[#This Row],[Unit 4]]</f>
        <v>0</v>
      </c>
      <c r="CR9" s="158">
        <f ca="1">MIN(6,TblMili[[#This Row],[Dryad]]+Races!$F$35)*1.8 +  IF(TblMili[[#This Row],[Dryad]]+Races!$F$35&gt;6,(TblMili[[#This Row],[Dryad]]+Races!$F$35-6)*0.2,0) - Races!$I$19</f>
        <v>1.3599999999999994</v>
      </c>
      <c r="CS9" s="97">
        <f ca="1">sylvan*(TblMili[[#This Row],[Mystic bonus]]*TblMili[[#This Row],[Unit 3]])</f>
        <v>0</v>
      </c>
      <c r="CT9" s="158">
        <f ca="1">1.8 * MIN(MAX(Races!$E$27,TblMili[[#This Row],[Rockapult]]+Races!$F$27),6)  +  0.45 * MIN(MIN(Races!$E$27,TblMili[[#This Row],[Rockapult]]+Races!$F$27),6)  +  0.2 * ( MAX(Races!$E$27-6,0) + MAX(TblMili[[#This Row],[Rockapult]]+Races!$F$27-6,0) )  -  Races!$I$20</f>
        <v>5.7000000000000011</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4.7099999999999991</v>
      </c>
      <c r="CY9" s="158">
        <f ca="1">1.8 * MIN(MAX(TblMili[[#This Row],[Ice Elemental]]+Races!$E$71,Races!$F$71),6)  +  0.45 * MIN(MIN(TblMili[[#This Row],[Ice Elemental]]+Races!$E$71,Races!$F$71),6)  +  0.2 * ( MAX(TblMili[[#This Row],[Ice Elemental]]+Races!$E$71-6,0) + MAX(Races!$F$71-6,0) )  -  Races!$I$71</f>
        <v>0.92999999999999972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45667.999999999985</v>
      </c>
      <c r="AG10" s="182"/>
      <c r="AH10" s="182"/>
      <c r="AI10" s="182"/>
      <c r="AJ10" s="182"/>
      <c r="AK10" s="182"/>
      <c r="AL10" s="182"/>
      <c r="AM10" s="182"/>
      <c r="AN10" s="182"/>
      <c r="AO10" s="449">
        <f ca="1">ROUND(IF(AND(TblMagic[[#This Row],[Active DnD]]&lt;12,TblMagic[[#This Row],[Active DnD]]&gt;5),OFFSET(TblPop[[#This Row],[Draft Growth]],-1,0)*0.375,0),0)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45667.999999999985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1300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2.84</v>
      </c>
      <c r="CP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 s="97">
        <f ca="1">TblMili[[#This Row],[Mystic bonus]]*TblMili[[#This Row],[Unit 3]]+TblMili[[#This Row],[Druid bonus]]*TblMili[[#This Row],[Unit 4]]</f>
        <v>0</v>
      </c>
      <c r="CR10" s="158">
        <f ca="1">MIN(6,TblMili[[#This Row],[Dryad]]+Races!$F$35)*1.8 +  IF(TblMili[[#This Row],[Dryad]]+Races!$F$35&gt;6,(TblMili[[#This Row],[Dryad]]+Races!$F$35-6)*0.2,0) - Races!$I$19</f>
        <v>1.3599999999999994</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5.7000000000000011</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4.7099999999999991</v>
      </c>
      <c r="CY10" s="158">
        <f ca="1">1.8 * MIN(MAX(TblMili[[#This Row],[Ice Elemental]]+Races!$E$71,Races!$F$71),6)  +  0.45 * MIN(MIN(TblMili[[#This Row],[Ice Elemental]]+Races!$E$71,Races!$F$71),6)  +  0.2 * ( MAX(TblMili[[#This Row],[Ice Elemental]]+Races!$E$71-6,0) + MAX(Races!$F$71-6,0) )  -  Races!$I$71</f>
        <v>0.92999999999999972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45668.04166666665</v>
      </c>
      <c r="AG11" s="182"/>
      <c r="AH11" s="182"/>
      <c r="AI11" s="182"/>
      <c r="AJ11" s="182"/>
      <c r="AK11" s="182"/>
      <c r="AL11" s="182"/>
      <c r="AM11" s="182"/>
      <c r="AN11" s="182"/>
      <c r="AO11" s="449">
        <f ca="1">ROUND(IF(AND(TblMagic[[#This Row],[Active DnD]]&lt;12,TblMagic[[#This Row],[Active DnD]]&gt;5),OFFSET(TblPop[[#This Row],[Draft Growth]],-1,0)*0.375,0),0)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45668.04166666665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1300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2.84</v>
      </c>
      <c r="CP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 s="97">
        <f ca="1">TblMili[[#This Row],[Mystic bonus]]*TblMili[[#This Row],[Unit 3]]+TblMili[[#This Row],[Druid bonus]]*TblMili[[#This Row],[Unit 4]]</f>
        <v>0</v>
      </c>
      <c r="CR11" s="158">
        <f ca="1">MIN(6,TblMili[[#This Row],[Dryad]]+Races!$F$35)*1.8 +  IF(TblMili[[#This Row],[Dryad]]+Races!$F$35&gt;6,(TblMili[[#This Row],[Dryad]]+Races!$F$35-6)*0.2,0) - Races!$I$19</f>
        <v>1.3599999999999994</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5.7000000000000011</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4.7099999999999991</v>
      </c>
      <c r="CY11" s="158">
        <f ca="1">1.8 * MIN(MAX(TblMili[[#This Row],[Ice Elemental]]+Races!$E$71,Races!$F$71),6)  +  0.45 * MIN(MIN(TblMili[[#This Row],[Ice Elemental]]+Races!$E$71,Races!$F$71),6)  +  0.2 * ( MAX(TblMili[[#This Row],[Ice Elemental]]+Races!$E$71-6,0) + MAX(Races!$F$71-6,0) )  -  Races!$I$71</f>
        <v>0.92999999999999972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45668.083333333314</v>
      </c>
      <c r="AG12" s="182"/>
      <c r="AH12" s="182"/>
      <c r="AI12" s="182"/>
      <c r="AJ12" s="182"/>
      <c r="AK12" s="182"/>
      <c r="AL12" s="182"/>
      <c r="AM12" s="182"/>
      <c r="AN12" s="182"/>
      <c r="AO12" s="449">
        <f ca="1">ROUND(IF(AND(TblMagic[[#This Row],[Active DnD]]&lt;12,TblMagic[[#This Row],[Active DnD]]&gt;5),OFFSET(TblPop[[#This Row],[Draft Growth]],-1,0)*0.375,0),0)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45668.083333333314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1300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2.84</v>
      </c>
      <c r="CP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 s="97">
        <f ca="1">TblMili[[#This Row],[Mystic bonus]]*TblMili[[#This Row],[Unit 3]]+TblMili[[#This Row],[Druid bonus]]*TblMili[[#This Row],[Unit 4]]</f>
        <v>0</v>
      </c>
      <c r="CR12" s="158">
        <f ca="1">MIN(6,TblMili[[#This Row],[Dryad]]+Races!$F$35)*1.8 +  IF(TblMili[[#This Row],[Dryad]]+Races!$F$35&gt;6,(TblMili[[#This Row],[Dryad]]+Races!$F$35-6)*0.2,0) - Races!$I$19</f>
        <v>1.3599999999999994</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5.7000000000000011</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4.7099999999999991</v>
      </c>
      <c r="CY12" s="158">
        <f ca="1">1.8 * MIN(MAX(TblMili[[#This Row],[Ice Elemental]]+Races!$E$71,Races!$F$71),6)  +  0.45 * MIN(MIN(TblMili[[#This Row],[Ice Elemental]]+Races!$E$71,Races!$F$71),6)  +  0.2 * ( MAX(TblMili[[#This Row],[Ice Elemental]]+Races!$E$71-6,0) + MAX(Races!$F$71-6,0) )  -  Races!$I$71</f>
        <v>0.92999999999999972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45668.124999999978</v>
      </c>
      <c r="AG13" s="182"/>
      <c r="AH13" s="182"/>
      <c r="AI13" s="182"/>
      <c r="AJ13" s="182"/>
      <c r="AK13" s="182"/>
      <c r="AL13" s="182"/>
      <c r="AM13" s="182"/>
      <c r="AN13" s="182"/>
      <c r="AO13" s="449">
        <f ca="1">ROUND(IF(AND(TblMagic[[#This Row],[Active DnD]]&lt;12,TblMagic[[#This Row],[Active DnD]]&gt;5),OFFSET(TblPop[[#This Row],[Draft Growth]],-1,0)*0.375,0),0)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45668.124999999978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1300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2.84</v>
      </c>
      <c r="CP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 s="97">
        <f ca="1">TblMili[[#This Row],[Mystic bonus]]*TblMili[[#This Row],[Unit 3]]+TblMili[[#This Row],[Druid bonus]]*TblMili[[#This Row],[Unit 4]]</f>
        <v>0</v>
      </c>
      <c r="CR13" s="158">
        <f ca="1">MIN(6,TblMili[[#This Row],[Dryad]]+Races!$F$35)*1.8 +  IF(TblMili[[#This Row],[Dryad]]+Races!$F$35&gt;6,(TblMili[[#This Row],[Dryad]]+Races!$F$35-6)*0.2,0) - Races!$I$19</f>
        <v>1.3599999999999994</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5.7000000000000011</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4.7099999999999991</v>
      </c>
      <c r="CY13" s="158">
        <f ca="1">1.8 * MIN(MAX(TblMili[[#This Row],[Ice Elemental]]+Races!$E$71,Races!$F$71),6)  +  0.45 * MIN(MIN(TblMili[[#This Row],[Ice Elemental]]+Races!$E$71,Races!$F$71),6)  +  0.2 * ( MAX(TblMili[[#This Row],[Ice Elemental]]+Races!$E$71-6,0) + MAX(Races!$F$71-6,0) )  -  Races!$I$71</f>
        <v>0.92999999999999972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45668.166666666642</v>
      </c>
      <c r="AG14" s="182"/>
      <c r="AH14" s="182"/>
      <c r="AI14" s="182"/>
      <c r="AJ14" s="182"/>
      <c r="AK14" s="182"/>
      <c r="AL14" s="182"/>
      <c r="AM14" s="182"/>
      <c r="AN14" s="182"/>
      <c r="AO14" s="449">
        <f ca="1">ROUND(IF(AND(TblMagic[[#This Row],[Active DnD]]&lt;12,TblMagic[[#This Row],[Active DnD]]&gt;5),OFFSET(TblPop[[#This Row],[Draft Growth]],-1,0)*0.375,0),0)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45668.166666666642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1300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2.84</v>
      </c>
      <c r="CP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4" s="97">
        <f ca="1">TblMili[[#This Row],[Mystic bonus]]*TblMili[[#This Row],[Unit 3]]+TblMili[[#This Row],[Druid bonus]]*TblMili[[#This Row],[Unit 4]]</f>
        <v>0</v>
      </c>
      <c r="CR14" s="158">
        <f ca="1">MIN(6,TblMili[[#This Row],[Dryad]]+Races!$F$35)*1.8 +  IF(TblMili[[#This Row],[Dryad]]+Races!$F$35&gt;6,(TblMili[[#This Row],[Dryad]]+Races!$F$35-6)*0.2,0) - Races!$I$19</f>
        <v>1.3599999999999994</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5.7000000000000011</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4.7099999999999991</v>
      </c>
      <c r="CY14" s="158">
        <f ca="1">1.8 * MIN(MAX(TblMili[[#This Row],[Ice Elemental]]+Races!$E$71,Races!$F$71),6)  +  0.45 * MIN(MIN(TblMili[[#This Row],[Ice Elemental]]+Races!$E$71,Races!$F$71),6)  +  0.2 * ( MAX(TblMili[[#This Row],[Ice Elemental]]+Races!$E$71-6,0) + MAX(Races!$F$71-6,0) )  -  Races!$I$71</f>
        <v>0.92999999999999972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45668.208333333307</v>
      </c>
      <c r="AG15" s="182"/>
      <c r="AH15" s="182"/>
      <c r="AI15" s="182"/>
      <c r="AJ15" s="182"/>
      <c r="AK15" s="182"/>
      <c r="AL15" s="182"/>
      <c r="AM15" s="182"/>
      <c r="AN15" s="182"/>
      <c r="AO15" s="449">
        <f ca="1">ROUND(IF(AND(TblMagic[[#This Row],[Active DnD]]&lt;12,TblMagic[[#This Row],[Active DnD]]&gt;5),OFFSET(TblPop[[#This Row],[Draft Growth]],-1,0)*0.375,0),0)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45668.208333333307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1300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2.84</v>
      </c>
      <c r="CP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5" s="97">
        <f ca="1">TblMili[[#This Row],[Mystic bonus]]*TblMili[[#This Row],[Unit 3]]+TblMili[[#This Row],[Druid bonus]]*TblMili[[#This Row],[Unit 4]]</f>
        <v>0</v>
      </c>
      <c r="CR15" s="158">
        <f ca="1">MIN(6,TblMili[[#This Row],[Dryad]]+Races!$F$35)*1.8 +  IF(TblMili[[#This Row],[Dryad]]+Races!$F$35&gt;6,(TblMili[[#This Row],[Dryad]]+Races!$F$35-6)*0.2,0) - Races!$I$19</f>
        <v>1.3599999999999994</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5.7000000000000011</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4.7099999999999991</v>
      </c>
      <c r="CY15" s="158">
        <f ca="1">1.8 * MIN(MAX(TblMili[[#This Row],[Ice Elemental]]+Races!$E$71,Races!$F$71),6)  +  0.45 * MIN(MIN(TblMili[[#This Row],[Ice Elemental]]+Races!$E$71,Races!$F$71),6)  +  0.2 * ( MAX(TblMili[[#This Row],[Ice Elemental]]+Races!$E$71-6,0) + MAX(Races!$F$71-6,0) )  -  Races!$I$71</f>
        <v>0.92999999999999972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45668.249999999971</v>
      </c>
      <c r="AG16" s="182"/>
      <c r="AH16" s="182"/>
      <c r="AI16" s="182"/>
      <c r="AJ16" s="182"/>
      <c r="AK16" s="182"/>
      <c r="AL16" s="182"/>
      <c r="AM16" s="182"/>
      <c r="AN16" s="182"/>
      <c r="AO16" s="449">
        <f ca="1">ROUND(IF(AND(TblMagic[[#This Row],[Active DnD]]&lt;12,TblMagic[[#This Row],[Active DnD]]&gt;5),OFFSET(TblPop[[#This Row],[Draft Growth]],-1,0)*0.375,0),0)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45668.249999999971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1300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2.84</v>
      </c>
      <c r="CP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6" s="97">
        <f ca="1">TblMili[[#This Row],[Mystic bonus]]*TblMili[[#This Row],[Unit 3]]+TblMili[[#This Row],[Druid bonus]]*TblMili[[#This Row],[Unit 4]]</f>
        <v>0</v>
      </c>
      <c r="CR16" s="158">
        <f ca="1">MIN(6,TblMili[[#This Row],[Dryad]]+Races!$F$35)*1.8 +  IF(TblMili[[#This Row],[Dryad]]+Races!$F$35&gt;6,(TblMili[[#This Row],[Dryad]]+Races!$F$35-6)*0.2,0) - Races!$I$19</f>
        <v>1.3599999999999994</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5.7000000000000011</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4.7099999999999991</v>
      </c>
      <c r="CY16" s="158">
        <f ca="1">1.8 * MIN(MAX(TblMili[[#This Row],[Ice Elemental]]+Races!$E$71,Races!$F$71),6)  +  0.45 * MIN(MIN(TblMili[[#This Row],[Ice Elemental]]+Races!$E$71,Races!$F$71),6)  +  0.2 * ( MAX(TblMili[[#This Row],[Ice Elemental]]+Races!$E$71-6,0) + MAX(Races!$F$71-6,0) )  -  Races!$I$71</f>
        <v>0.92999999999999972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45668.291666666635</v>
      </c>
      <c r="AG17" s="182"/>
      <c r="AH17" s="182"/>
      <c r="AI17" s="182"/>
      <c r="AJ17" s="182"/>
      <c r="AK17" s="182"/>
      <c r="AL17" s="182"/>
      <c r="AM17" s="182"/>
      <c r="AN17" s="182"/>
      <c r="AO17" s="449">
        <f ca="1">ROUND(IF(AND(TblMagic[[#This Row],[Active DnD]]&lt;12,TblMagic[[#This Row],[Active DnD]]&gt;5),OFFSET(TblPop[[#This Row],[Draft Growth]],-1,0)*0.375,0),0)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45668.291666666635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1300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2.84</v>
      </c>
      <c r="CP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7" s="97">
        <f ca="1">TblMili[[#This Row],[Mystic bonus]]*TblMili[[#This Row],[Unit 3]]+TblMili[[#This Row],[Druid bonus]]*TblMili[[#This Row],[Unit 4]]</f>
        <v>0</v>
      </c>
      <c r="CR17" s="158">
        <f ca="1">MIN(6,TblMili[[#This Row],[Dryad]]+Races!$F$35)*1.8 +  IF(TblMili[[#This Row],[Dryad]]+Races!$F$35&gt;6,(TblMili[[#This Row],[Dryad]]+Races!$F$35-6)*0.2,0) - Races!$I$19</f>
        <v>1.3599999999999994</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5.7000000000000011</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4.7099999999999991</v>
      </c>
      <c r="CY17" s="158">
        <f ca="1">1.8 * MIN(MAX(TblMili[[#This Row],[Ice Elemental]]+Races!$E$71,Races!$F$71),6)  +  0.45 * MIN(MIN(TblMili[[#This Row],[Ice Elemental]]+Races!$E$71,Races!$F$71),6)  +  0.2 * ( MAX(TblMili[[#This Row],[Ice Elemental]]+Races!$E$71-6,0) + MAX(Races!$F$71-6,0) )  -  Races!$I$71</f>
        <v>0.92999999999999972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45668.333333333299</v>
      </c>
      <c r="AG18" s="182"/>
      <c r="AH18" s="182"/>
      <c r="AI18" s="182"/>
      <c r="AJ18" s="182"/>
      <c r="AK18" s="182"/>
      <c r="AL18" s="182"/>
      <c r="AM18" s="182"/>
      <c r="AN18" s="182"/>
      <c r="AO18" s="449">
        <f ca="1">ROUND(IF(AND(TblMagic[[#This Row],[Active DnD]]&lt;12,TblMagic[[#This Row],[Active DnD]]&gt;5),OFFSET(TblPop[[#This Row],[Draft Growth]],-1,0)*0.375,0),0)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45668.333333333299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1300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2.84</v>
      </c>
      <c r="CP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8" s="97">
        <f ca="1">TblMili[[#This Row],[Mystic bonus]]*TblMili[[#This Row],[Unit 3]]+TblMili[[#This Row],[Druid bonus]]*TblMili[[#This Row],[Unit 4]]</f>
        <v>0</v>
      </c>
      <c r="CR18" s="158">
        <f ca="1">MIN(6,TblMili[[#This Row],[Dryad]]+Races!$F$35)*1.8 +  IF(TblMili[[#This Row],[Dryad]]+Races!$F$35&gt;6,(TblMili[[#This Row],[Dryad]]+Races!$F$35-6)*0.2,0) - Races!$I$19</f>
        <v>1.3599999999999994</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5.7000000000000011</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4.7099999999999991</v>
      </c>
      <c r="CY18" s="158">
        <f ca="1">1.8 * MIN(MAX(TblMili[[#This Row],[Ice Elemental]]+Races!$E$71,Races!$F$71),6)  +  0.45 * MIN(MIN(TblMili[[#This Row],[Ice Elemental]]+Races!$E$71,Races!$F$71),6)  +  0.2 * ( MAX(TblMili[[#This Row],[Ice Elemental]]+Races!$E$71-6,0) + MAX(Races!$F$71-6,0) )  -  Races!$I$71</f>
        <v>0.92999999999999972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45668.374999999964</v>
      </c>
      <c r="AG19" s="182"/>
      <c r="AH19" s="182"/>
      <c r="AI19" s="182"/>
      <c r="AJ19" s="182"/>
      <c r="AK19" s="182"/>
      <c r="AL19" s="182"/>
      <c r="AM19" s="182"/>
      <c r="AN19" s="182"/>
      <c r="AO19" s="449">
        <f ca="1">ROUND(IF(AND(TblMagic[[#This Row],[Active DnD]]&lt;12,TblMagic[[#This Row],[Active DnD]]&gt;5),OFFSET(TblPop[[#This Row],[Draft Growth]],-1,0)*0.375,0),0)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45668.374999999964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1300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2.84</v>
      </c>
      <c r="CP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9" s="97">
        <f ca="1">TblMili[[#This Row],[Mystic bonus]]*TblMili[[#This Row],[Unit 3]]+TblMili[[#This Row],[Druid bonus]]*TblMili[[#This Row],[Unit 4]]</f>
        <v>0</v>
      </c>
      <c r="CR19" s="158">
        <f ca="1">MIN(6,TblMili[[#This Row],[Dryad]]+Races!$F$35)*1.8 +  IF(TblMili[[#This Row],[Dryad]]+Races!$F$35&gt;6,(TblMili[[#This Row],[Dryad]]+Races!$F$35-6)*0.2,0) - Races!$I$19</f>
        <v>1.3599999999999994</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5.7000000000000011</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4.7099999999999991</v>
      </c>
      <c r="CY19" s="158">
        <f ca="1">1.8 * MIN(MAX(TblMili[[#This Row],[Ice Elemental]]+Races!$E$71,Races!$F$71),6)  +  0.45 * MIN(MIN(TblMili[[#This Row],[Ice Elemental]]+Races!$E$71,Races!$F$71),6)  +  0.2 * ( MAX(TblMili[[#This Row],[Ice Elemental]]+Races!$E$71-6,0) + MAX(Races!$F$71-6,0) )  -  Races!$I$71</f>
        <v>0.92999999999999972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45668.416666666628</v>
      </c>
      <c r="AG20" s="182"/>
      <c r="AH20" s="182"/>
      <c r="AI20" s="182"/>
      <c r="AJ20" s="182"/>
      <c r="AK20" s="182"/>
      <c r="AL20" s="182"/>
      <c r="AM20" s="182"/>
      <c r="AN20" s="182"/>
      <c r="AO20" s="449">
        <f ca="1">ROUND(IF(AND(TblMagic[[#This Row],[Active DnD]]&lt;12,TblMagic[[#This Row],[Active DnD]]&gt;5),OFFSET(TblPop[[#This Row],[Draft Growth]],-1,0)*0.375,0),0)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45668.416666666628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1300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2.84</v>
      </c>
      <c r="CP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0" s="97">
        <f ca="1">TblMili[[#This Row],[Mystic bonus]]*TblMili[[#This Row],[Unit 3]]+TblMili[[#This Row],[Druid bonus]]*TblMili[[#This Row],[Unit 4]]</f>
        <v>0</v>
      </c>
      <c r="CR20" s="158">
        <f ca="1">MIN(6,TblMili[[#This Row],[Dryad]]+Races!$F$35)*1.8 +  IF(TblMili[[#This Row],[Dryad]]+Races!$F$35&gt;6,(TblMili[[#This Row],[Dryad]]+Races!$F$35-6)*0.2,0) - Races!$I$19</f>
        <v>1.3599999999999994</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5.7000000000000011</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4.7099999999999991</v>
      </c>
      <c r="CY20" s="158">
        <f ca="1">1.8 * MIN(MAX(TblMili[[#This Row],[Ice Elemental]]+Races!$E$71,Races!$F$71),6)  +  0.45 * MIN(MIN(TblMili[[#This Row],[Ice Elemental]]+Races!$E$71,Races!$F$71),6)  +  0.2 * ( MAX(TblMili[[#This Row],[Ice Elemental]]+Races!$E$71-6,0) + MAX(Races!$F$71-6,0) )  -  Races!$I$71</f>
        <v>0.92999999999999972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45668.458333333292</v>
      </c>
      <c r="AG21" s="182"/>
      <c r="AH21" s="182"/>
      <c r="AI21" s="182"/>
      <c r="AJ21" s="182"/>
      <c r="AK21" s="182"/>
      <c r="AL21" s="182"/>
      <c r="AM21" s="182"/>
      <c r="AN21" s="182"/>
      <c r="AO21" s="449">
        <f ca="1">ROUND(IF(AND(TblMagic[[#This Row],[Active DnD]]&lt;12,TblMagic[[#This Row],[Active DnD]]&gt;5),OFFSET(TblPop[[#This Row],[Draft Growth]],-1,0)*0.375,0),0)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45668.458333333292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1300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2.84</v>
      </c>
      <c r="CP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1" s="97">
        <f ca="1">TblMili[[#This Row],[Mystic bonus]]*TblMili[[#This Row],[Unit 3]]+TblMili[[#This Row],[Druid bonus]]*TblMili[[#This Row],[Unit 4]]</f>
        <v>0</v>
      </c>
      <c r="CR21" s="158">
        <f ca="1">MIN(6,TblMili[[#This Row],[Dryad]]+Races!$F$35)*1.8 +  IF(TblMili[[#This Row],[Dryad]]+Races!$F$35&gt;6,(TblMili[[#This Row],[Dryad]]+Races!$F$35-6)*0.2,0) - Races!$I$19</f>
        <v>1.3599999999999994</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5.7000000000000011</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4.7099999999999991</v>
      </c>
      <c r="CY21" s="158">
        <f ca="1">1.8 * MIN(MAX(TblMili[[#This Row],[Ice Elemental]]+Races!$E$71,Races!$F$71),6)  +  0.45 * MIN(MIN(TblMili[[#This Row],[Ice Elemental]]+Races!$E$71,Races!$F$71),6)  +  0.2 * ( MAX(TblMili[[#This Row],[Ice Elemental]]+Races!$E$71-6,0) + MAX(Races!$F$71-6,0) )  -  Races!$I$71</f>
        <v>0.92999999999999972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45668.499999999956</v>
      </c>
      <c r="AG22" s="182"/>
      <c r="AH22" s="182"/>
      <c r="AI22" s="182"/>
      <c r="AJ22" s="182"/>
      <c r="AK22" s="182"/>
      <c r="AL22" s="182"/>
      <c r="AM22" s="182"/>
      <c r="AN22" s="182"/>
      <c r="AO22" s="449">
        <f ca="1">ROUND(IF(AND(TblMagic[[#This Row],[Active DnD]]&lt;12,TblMagic[[#This Row],[Active DnD]]&gt;5),OFFSET(TblPop[[#This Row],[Draft Growth]],-1,0)*0.375,0),0)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45668.499999999956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1300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2.84</v>
      </c>
      <c r="CP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2" s="97">
        <f ca="1">TblMili[[#This Row],[Mystic bonus]]*TblMili[[#This Row],[Unit 3]]+TblMili[[#This Row],[Druid bonus]]*TblMili[[#This Row],[Unit 4]]</f>
        <v>0</v>
      </c>
      <c r="CR22" s="158">
        <f ca="1">MIN(6,TblMili[[#This Row],[Dryad]]+Races!$F$35)*1.8 +  IF(TblMili[[#This Row],[Dryad]]+Races!$F$35&gt;6,(TblMili[[#This Row],[Dryad]]+Races!$F$35-6)*0.2,0) - Races!$I$19</f>
        <v>1.3599999999999994</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5.7000000000000011</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4.7099999999999991</v>
      </c>
      <c r="CY22" s="158">
        <f ca="1">1.8 * MIN(MAX(TblMili[[#This Row],[Ice Elemental]]+Races!$E$71,Races!$F$71),6)  +  0.45 * MIN(MIN(TblMili[[#This Row],[Ice Elemental]]+Races!$E$71,Races!$F$71),6)  +  0.2 * ( MAX(TblMili[[#This Row],[Ice Elemental]]+Races!$E$71-6,0) + MAX(Races!$F$71-6,0) )  -  Races!$I$71</f>
        <v>0.92999999999999972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45668.541666666621</v>
      </c>
      <c r="AG23" s="182"/>
      <c r="AH23" s="182"/>
      <c r="AI23" s="182"/>
      <c r="AJ23" s="182"/>
      <c r="AK23" s="182"/>
      <c r="AL23" s="182"/>
      <c r="AM23" s="182"/>
      <c r="AN23" s="182"/>
      <c r="AO23" s="449">
        <f ca="1">ROUND(IF(AND(TblMagic[[#This Row],[Active DnD]]&lt;12,TblMagic[[#This Row],[Active DnD]]&gt;5),OFFSET(TblPop[[#This Row],[Draft Growth]],-1,0)*0.375,0),0)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45668.541666666621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1300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2.84</v>
      </c>
      <c r="CP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3" s="97">
        <f ca="1">TblMili[[#This Row],[Mystic bonus]]*TblMili[[#This Row],[Unit 3]]+TblMili[[#This Row],[Druid bonus]]*TblMili[[#This Row],[Unit 4]]</f>
        <v>0</v>
      </c>
      <c r="CR23" s="158">
        <f ca="1">MIN(6,TblMili[[#This Row],[Dryad]]+Races!$F$35)*1.8 +  IF(TblMili[[#This Row],[Dryad]]+Races!$F$35&gt;6,(TblMili[[#This Row],[Dryad]]+Races!$F$35-6)*0.2,0) - Races!$I$19</f>
        <v>1.3599999999999994</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5.7000000000000011</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4.7099999999999991</v>
      </c>
      <c r="CY23" s="158">
        <f ca="1">1.8 * MIN(MAX(TblMili[[#This Row],[Ice Elemental]]+Races!$E$71,Races!$F$71),6)  +  0.45 * MIN(MIN(TblMili[[#This Row],[Ice Elemental]]+Races!$E$71,Races!$F$71),6)  +  0.2 * ( MAX(TblMili[[#This Row],[Ice Elemental]]+Races!$E$71-6,0) + MAX(Races!$F$71-6,0) )  -  Races!$I$71</f>
        <v>0.92999999999999972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45668.583333333285</v>
      </c>
      <c r="AG24" s="182"/>
      <c r="AH24" s="182"/>
      <c r="AI24" s="182"/>
      <c r="AJ24" s="182"/>
      <c r="AK24" s="182"/>
      <c r="AL24" s="182"/>
      <c r="AM24" s="182"/>
      <c r="AN24" s="182"/>
      <c r="AO24" s="449">
        <f ca="1">ROUND(IF(AND(TblMagic[[#This Row],[Active DnD]]&lt;12,TblMagic[[#This Row],[Active DnD]]&gt;5),OFFSET(TblPop[[#This Row],[Draft Growth]],-1,0)*0.375,0),0)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45668.583333333285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1300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2.84</v>
      </c>
      <c r="CP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4" s="97">
        <f ca="1">TblMili[[#This Row],[Mystic bonus]]*TblMili[[#This Row],[Unit 3]]+TblMili[[#This Row],[Druid bonus]]*TblMili[[#This Row],[Unit 4]]</f>
        <v>0</v>
      </c>
      <c r="CR24" s="158">
        <f ca="1">MIN(6,TblMili[[#This Row],[Dryad]]+Races!$F$35)*1.8 +  IF(TblMili[[#This Row],[Dryad]]+Races!$F$35&gt;6,(TblMili[[#This Row],[Dryad]]+Races!$F$35-6)*0.2,0) - Races!$I$19</f>
        <v>1.3599999999999994</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5.7000000000000011</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4.7099999999999991</v>
      </c>
      <c r="CY24" s="158">
        <f ca="1">1.8 * MIN(MAX(TblMili[[#This Row],[Ice Elemental]]+Races!$E$71,Races!$F$71),6)  +  0.45 * MIN(MIN(TblMili[[#This Row],[Ice Elemental]]+Races!$E$71,Races!$F$71),6)  +  0.2 * ( MAX(TblMili[[#This Row],[Ice Elemental]]+Races!$E$71-6,0) + MAX(Races!$F$71-6,0) )  -  Races!$I$71</f>
        <v>0.92999999999999972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45668.624999999949</v>
      </c>
      <c r="AG25" s="182"/>
      <c r="AH25" s="182"/>
      <c r="AI25" s="182"/>
      <c r="AJ25" s="182"/>
      <c r="AK25" s="182"/>
      <c r="AL25" s="182"/>
      <c r="AM25" s="182"/>
      <c r="AN25" s="182"/>
      <c r="AO25" s="449">
        <f ca="1">ROUND(IF(AND(TblMagic[[#This Row],[Active DnD]]&lt;12,TblMagic[[#This Row],[Active DnD]]&gt;5),OFFSET(TblPop[[#This Row],[Draft Growth]],-1,0)*0.375,0),0)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45668.624999999949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1300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2.84</v>
      </c>
      <c r="CP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5" s="97">
        <f ca="1">TblMili[[#This Row],[Mystic bonus]]*TblMili[[#This Row],[Unit 3]]+TblMili[[#This Row],[Druid bonus]]*TblMili[[#This Row],[Unit 4]]</f>
        <v>0</v>
      </c>
      <c r="CR25" s="158">
        <f ca="1">MIN(6,TblMili[[#This Row],[Dryad]]+Races!$F$35)*1.8 +  IF(TblMili[[#This Row],[Dryad]]+Races!$F$35&gt;6,(TblMili[[#This Row],[Dryad]]+Races!$F$35-6)*0.2,0) - Races!$I$19</f>
        <v>1.3599999999999994</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5.7000000000000011</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4.7099999999999991</v>
      </c>
      <c r="CY25" s="158">
        <f ca="1">1.8 * MIN(MAX(TblMili[[#This Row],[Ice Elemental]]+Races!$E$71,Races!$F$71),6)  +  0.45 * MIN(MIN(TblMili[[#This Row],[Ice Elemental]]+Races!$E$71,Races!$F$71),6)  +  0.2 * ( MAX(TblMili[[#This Row],[Ice Elemental]]+Races!$E$71-6,0) + MAX(Races!$F$71-6,0) )  -  Races!$I$71</f>
        <v>0.92999999999999972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45668.666666666613</v>
      </c>
      <c r="AG26" s="182"/>
      <c r="AH26" s="182"/>
      <c r="AI26" s="182"/>
      <c r="AJ26" s="182"/>
      <c r="AK26" s="182"/>
      <c r="AL26" s="182"/>
      <c r="AM26" s="182"/>
      <c r="AN26" s="182"/>
      <c r="AO26" s="449">
        <f ca="1">ROUND(IF(AND(TblMagic[[#This Row],[Active DnD]]&lt;12,TblMagic[[#This Row],[Active DnD]]&gt;5),OFFSET(TblPop[[#This Row],[Draft Growth]],-1,0)*0.375,0),0)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45668.666666666613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1300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2.84</v>
      </c>
      <c r="CP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6" s="97">
        <f ca="1">TblMili[[#This Row],[Mystic bonus]]*TblMili[[#This Row],[Unit 3]]+TblMili[[#This Row],[Druid bonus]]*TblMili[[#This Row],[Unit 4]]</f>
        <v>0</v>
      </c>
      <c r="CR26" s="158">
        <f ca="1">MIN(6,TblMili[[#This Row],[Dryad]]+Races!$F$35)*1.8 +  IF(TblMili[[#This Row],[Dryad]]+Races!$F$35&gt;6,(TblMili[[#This Row],[Dryad]]+Races!$F$35-6)*0.2,0) - Races!$I$19</f>
        <v>1.3599999999999994</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5.7000000000000011</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4.7099999999999991</v>
      </c>
      <c r="CY26" s="158">
        <f ca="1">1.8 * MIN(MAX(TblMili[[#This Row],[Ice Elemental]]+Races!$E$71,Races!$F$71),6)  +  0.45 * MIN(MIN(TblMili[[#This Row],[Ice Elemental]]+Races!$E$71,Races!$F$71),6)  +  0.2 * ( MAX(TblMili[[#This Row],[Ice Elemental]]+Races!$E$71-6,0) + MAX(Races!$F$71-6,0) )  -  Races!$I$71</f>
        <v>0.92999999999999972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45668.708333333278</v>
      </c>
      <c r="AG27" s="182"/>
      <c r="AH27" s="182"/>
      <c r="AI27" s="182"/>
      <c r="AJ27" s="182"/>
      <c r="AK27" s="182"/>
      <c r="AL27" s="182"/>
      <c r="AM27" s="182"/>
      <c r="AN27" s="182"/>
      <c r="AO27" s="449">
        <f ca="1">ROUND(IF(AND(TblMagic[[#This Row],[Active DnD]]&lt;12,TblMagic[[#This Row],[Active DnD]]&gt;5),OFFSET(TblPop[[#This Row],[Draft Growth]],-1,0)*0.375,0),0)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45668.708333333278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1300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2.84</v>
      </c>
      <c r="CP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7" s="97">
        <f ca="1">TblMili[[#This Row],[Mystic bonus]]*TblMili[[#This Row],[Unit 3]]+TblMili[[#This Row],[Druid bonus]]*TblMili[[#This Row],[Unit 4]]</f>
        <v>0</v>
      </c>
      <c r="CR27" s="158">
        <f ca="1">MIN(6,TblMili[[#This Row],[Dryad]]+Races!$F$35)*1.8 +  IF(TblMili[[#This Row],[Dryad]]+Races!$F$35&gt;6,(TblMili[[#This Row],[Dryad]]+Races!$F$35-6)*0.2,0) - Races!$I$19</f>
        <v>1.3599999999999994</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5.7000000000000011</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4.7099999999999991</v>
      </c>
      <c r="CY27" s="158">
        <f ca="1">1.8 * MIN(MAX(TblMili[[#This Row],[Ice Elemental]]+Races!$E$71,Races!$F$71),6)  +  0.45 * MIN(MIN(TblMili[[#This Row],[Ice Elemental]]+Races!$E$71,Races!$F$71),6)  +  0.2 * ( MAX(TblMili[[#This Row],[Ice Elemental]]+Races!$E$71-6,0) + MAX(Races!$F$71-6,0) )  -  Races!$I$71</f>
        <v>0.92999999999999972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45668.749999999942</v>
      </c>
      <c r="AG28" s="182"/>
      <c r="AH28" s="182"/>
      <c r="AI28" s="182"/>
      <c r="AJ28" s="182"/>
      <c r="AK28" s="182"/>
      <c r="AL28" s="182"/>
      <c r="AM28" s="182"/>
      <c r="AN28" s="182"/>
      <c r="AO28" s="449">
        <f ca="1">ROUND(IF(AND(TblMagic[[#This Row],[Active DnD]]&lt;12,TblMagic[[#This Row],[Active DnD]]&gt;5),OFFSET(TblPop[[#This Row],[Draft Growth]],-1,0)*0.375,0),0)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45668.749999999942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1300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2.84</v>
      </c>
      <c r="CP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8" s="97">
        <f ca="1">TblMili[[#This Row],[Mystic bonus]]*TblMili[[#This Row],[Unit 3]]+TblMili[[#This Row],[Druid bonus]]*TblMili[[#This Row],[Unit 4]]</f>
        <v>0</v>
      </c>
      <c r="CR28" s="158">
        <f ca="1">MIN(6,TblMili[[#This Row],[Dryad]]+Races!$F$35)*1.8 +  IF(TblMili[[#This Row],[Dryad]]+Races!$F$35&gt;6,(TblMili[[#This Row],[Dryad]]+Races!$F$35-6)*0.2,0) - Races!$I$19</f>
        <v>1.3599999999999994</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5.7000000000000011</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4.7099999999999991</v>
      </c>
      <c r="CY28" s="158">
        <f ca="1">1.8 * MIN(MAX(TblMili[[#This Row],[Ice Elemental]]+Races!$E$71,Races!$F$71),6)  +  0.45 * MIN(MIN(TblMili[[#This Row],[Ice Elemental]]+Races!$E$71,Races!$F$71),6)  +  0.2 * ( MAX(TblMili[[#This Row],[Ice Elemental]]+Races!$E$71-6,0) + MAX(Races!$F$71-6,0) )  -  Races!$I$71</f>
        <v>0.92999999999999972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45668.791666666606</v>
      </c>
      <c r="AG29" s="182"/>
      <c r="AH29" s="182"/>
      <c r="AI29" s="182"/>
      <c r="AJ29" s="182"/>
      <c r="AK29" s="182"/>
      <c r="AL29" s="182"/>
      <c r="AM29" s="182"/>
      <c r="AN29" s="182"/>
      <c r="AO29" s="449">
        <f ca="1">ROUND(IF(AND(TblMagic[[#This Row],[Active DnD]]&lt;12,TblMagic[[#This Row],[Active DnD]]&gt;5),OFFSET(TblPop[[#This Row],[Draft Growth]],-1,0)*0.375,0),0)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45668.791666666606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1300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2.84</v>
      </c>
      <c r="CP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29" s="97">
        <f ca="1">TblMili[[#This Row],[Mystic bonus]]*TblMili[[#This Row],[Unit 3]]+TblMili[[#This Row],[Druid bonus]]*TblMili[[#This Row],[Unit 4]]</f>
        <v>0</v>
      </c>
      <c r="CR29" s="158">
        <f ca="1">MIN(6,TblMili[[#This Row],[Dryad]]+Races!$F$35)*1.8 +  IF(TblMili[[#This Row],[Dryad]]+Races!$F$35&gt;6,(TblMili[[#This Row],[Dryad]]+Races!$F$35-6)*0.2,0) - Races!$I$19</f>
        <v>1.3599999999999994</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5.7000000000000011</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4.7099999999999991</v>
      </c>
      <c r="CY29" s="158">
        <f ca="1">1.8 * MIN(MAX(TblMili[[#This Row],[Ice Elemental]]+Races!$E$71,Races!$F$71),6)  +  0.45 * MIN(MIN(TblMili[[#This Row],[Ice Elemental]]+Races!$E$71,Races!$F$71),6)  +  0.2 * ( MAX(TblMili[[#This Row],[Ice Elemental]]+Races!$E$71-6,0) + MAX(Races!$F$71-6,0) )  -  Races!$I$71</f>
        <v>0.92999999999999972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45668.83333333327</v>
      </c>
      <c r="AG30" s="182"/>
      <c r="AH30" s="182"/>
      <c r="AI30" s="182"/>
      <c r="AJ30" s="182"/>
      <c r="AK30" s="182"/>
      <c r="AL30" s="182"/>
      <c r="AM30" s="182"/>
      <c r="AN30" s="182"/>
      <c r="AO30" s="449">
        <f ca="1">ROUND(IF(AND(TblMagic[[#This Row],[Active DnD]]&lt;12,TblMagic[[#This Row],[Active DnD]]&gt;5),OFFSET(TblPop[[#This Row],[Draft Growth]],-1,0)*0.375,0),0)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45668.83333333327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1300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2.84</v>
      </c>
      <c r="CP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0" s="97">
        <f ca="1">TblMili[[#This Row],[Mystic bonus]]*TblMili[[#This Row],[Unit 3]]+TblMili[[#This Row],[Druid bonus]]*TblMili[[#This Row],[Unit 4]]</f>
        <v>0</v>
      </c>
      <c r="CR30" s="158">
        <f ca="1">MIN(6,TblMili[[#This Row],[Dryad]]+Races!$F$35)*1.8 +  IF(TblMili[[#This Row],[Dryad]]+Races!$F$35&gt;6,(TblMili[[#This Row],[Dryad]]+Races!$F$35-6)*0.2,0) - Races!$I$19</f>
        <v>1.3599999999999994</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5.7000000000000011</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4.7099999999999991</v>
      </c>
      <c r="CY30" s="158">
        <f ca="1">1.8 * MIN(MAX(TblMili[[#This Row],[Ice Elemental]]+Races!$E$71,Races!$F$71),6)  +  0.45 * MIN(MIN(TblMili[[#This Row],[Ice Elemental]]+Races!$E$71,Races!$F$71),6)  +  0.2 * ( MAX(TblMili[[#This Row],[Ice Elemental]]+Races!$E$71-6,0) + MAX(Races!$F$71-6,0) )  -  Races!$I$71</f>
        <v>0.92999999999999972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45668.874999999935</v>
      </c>
      <c r="AG31" s="182"/>
      <c r="AH31" s="182"/>
      <c r="AI31" s="182"/>
      <c r="AJ31" s="182"/>
      <c r="AK31" s="182"/>
      <c r="AL31" s="182"/>
      <c r="AM31" s="182"/>
      <c r="AN31" s="182"/>
      <c r="AO31" s="449">
        <f ca="1">ROUND(IF(AND(TblMagic[[#This Row],[Active DnD]]&lt;12,TblMagic[[#This Row],[Active DnD]]&gt;5),OFFSET(TblPop[[#This Row],[Draft Growth]],-1,0)*0.375,0),0)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45668.874999999935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1300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2.84</v>
      </c>
      <c r="CP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1" s="97">
        <f ca="1">TblMili[[#This Row],[Mystic bonus]]*TblMili[[#This Row],[Unit 3]]+TblMili[[#This Row],[Druid bonus]]*TblMili[[#This Row],[Unit 4]]</f>
        <v>0</v>
      </c>
      <c r="CR31" s="158">
        <f ca="1">MIN(6,TblMili[[#This Row],[Dryad]]+Races!$F$35)*1.8 +  IF(TblMili[[#This Row],[Dryad]]+Races!$F$35&gt;6,(TblMili[[#This Row],[Dryad]]+Races!$F$35-6)*0.2,0) - Races!$I$19</f>
        <v>1.3599999999999994</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5.7000000000000011</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4.7099999999999991</v>
      </c>
      <c r="CY31" s="158">
        <f ca="1">1.8 * MIN(MAX(TblMili[[#This Row],[Ice Elemental]]+Races!$E$71,Races!$F$71),6)  +  0.45 * MIN(MIN(TblMili[[#This Row],[Ice Elemental]]+Races!$E$71,Races!$F$71),6)  +  0.2 * ( MAX(TblMili[[#This Row],[Ice Elemental]]+Races!$E$71-6,0) + MAX(Races!$F$71-6,0) )  -  Races!$I$71</f>
        <v>0.92999999999999972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45668.916666666599</v>
      </c>
      <c r="AG32" s="182"/>
      <c r="AH32" s="182"/>
      <c r="AI32" s="182"/>
      <c r="AJ32" s="182"/>
      <c r="AK32" s="182"/>
      <c r="AL32" s="182"/>
      <c r="AM32" s="182"/>
      <c r="AN32" s="182"/>
      <c r="AO32" s="449">
        <f ca="1">ROUND(IF(AND(TblMagic[[#This Row],[Active DnD]]&lt;12,TblMagic[[#This Row],[Active DnD]]&gt;5),OFFSET(TblPop[[#This Row],[Draft Growth]],-1,0)*0.375,0),0)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45668.916666666599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1300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2.84</v>
      </c>
      <c r="CP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2" s="97">
        <f ca="1">TblMili[[#This Row],[Mystic bonus]]*TblMili[[#This Row],[Unit 3]]+TblMili[[#This Row],[Druid bonus]]*TblMili[[#This Row],[Unit 4]]</f>
        <v>0</v>
      </c>
      <c r="CR32" s="158">
        <f ca="1">MIN(6,TblMili[[#This Row],[Dryad]]+Races!$F$35)*1.8 +  IF(TblMili[[#This Row],[Dryad]]+Races!$F$35&gt;6,(TblMili[[#This Row],[Dryad]]+Races!$F$35-6)*0.2,0) - Races!$I$19</f>
        <v>1.3599999999999994</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5.7000000000000011</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4.7099999999999991</v>
      </c>
      <c r="CY32" s="158">
        <f ca="1">1.8 * MIN(MAX(TblMili[[#This Row],[Ice Elemental]]+Races!$E$71,Races!$F$71),6)  +  0.45 * MIN(MIN(TblMili[[#This Row],[Ice Elemental]]+Races!$E$71,Races!$F$71),6)  +  0.2 * ( MAX(TblMili[[#This Row],[Ice Elemental]]+Races!$E$71-6,0) + MAX(Races!$F$71-6,0) )  -  Races!$I$71</f>
        <v>0.92999999999999972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45668.958333333263</v>
      </c>
      <c r="AG33" s="182"/>
      <c r="AH33" s="182"/>
      <c r="AI33" s="182"/>
      <c r="AJ33" s="182"/>
      <c r="AK33" s="182"/>
      <c r="AL33" s="182"/>
      <c r="AM33" s="182"/>
      <c r="AN33" s="182"/>
      <c r="AO33" s="449">
        <f ca="1">ROUND(IF(AND(TblMagic[[#This Row],[Active DnD]]&lt;12,TblMagic[[#This Row],[Active DnD]]&gt;5),OFFSET(TblPop[[#This Row],[Draft Growth]],-1,0)*0.375,0),0)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45668.958333333263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1300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2.84</v>
      </c>
      <c r="CP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3" s="97">
        <f ca="1">TblMili[[#This Row],[Mystic bonus]]*TblMili[[#This Row],[Unit 3]]+TblMili[[#This Row],[Druid bonus]]*TblMili[[#This Row],[Unit 4]]</f>
        <v>0</v>
      </c>
      <c r="CR33" s="158">
        <f ca="1">MIN(6,TblMili[[#This Row],[Dryad]]+Races!$F$35)*1.8 +  IF(TblMili[[#This Row],[Dryad]]+Races!$F$35&gt;6,(TblMili[[#This Row],[Dryad]]+Races!$F$35-6)*0.2,0) - Races!$I$19</f>
        <v>1.3599999999999994</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5.7000000000000011</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4.7099999999999991</v>
      </c>
      <c r="CY33" s="158">
        <f ca="1">1.8 * MIN(MAX(TblMili[[#This Row],[Ice Elemental]]+Races!$E$71,Races!$F$71),6)  +  0.45 * MIN(MIN(TblMili[[#This Row],[Ice Elemental]]+Races!$E$71,Races!$F$71),6)  +  0.2 * ( MAX(TblMili[[#This Row],[Ice Elemental]]+Races!$E$71-6,0) + MAX(Races!$F$71-6,0) )  -  Races!$I$71</f>
        <v>0.92999999999999972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45668.999999999927</v>
      </c>
      <c r="AG34" s="182"/>
      <c r="AH34" s="182"/>
      <c r="AI34" s="182"/>
      <c r="AJ34" s="182"/>
      <c r="AK34" s="182"/>
      <c r="AL34" s="182"/>
      <c r="AM34" s="182"/>
      <c r="AN34" s="182"/>
      <c r="AO34" s="449">
        <f ca="1">ROUND(IF(AND(TblMagic[[#This Row],[Active DnD]]&lt;12,TblMagic[[#This Row],[Active DnD]]&gt;5),OFFSET(TblPop[[#This Row],[Draft Growth]],-1,0)*0.375,0),0)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45668.999999999927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1300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2.84</v>
      </c>
      <c r="CP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4" s="97">
        <f ca="1">TblMili[[#This Row],[Mystic bonus]]*TblMili[[#This Row],[Unit 3]]+TblMili[[#This Row],[Druid bonus]]*TblMili[[#This Row],[Unit 4]]</f>
        <v>0</v>
      </c>
      <c r="CR34" s="158">
        <f ca="1">MIN(6,TblMili[[#This Row],[Dryad]]+Races!$F$35)*1.8 +  IF(TblMili[[#This Row],[Dryad]]+Races!$F$35&gt;6,(TblMili[[#This Row],[Dryad]]+Races!$F$35-6)*0.2,0) - Races!$I$19</f>
        <v>1.3599999999999994</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5.7000000000000011</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4.7099999999999991</v>
      </c>
      <c r="CY34" s="158">
        <f ca="1">1.8 * MIN(MAX(TblMili[[#This Row],[Ice Elemental]]+Races!$E$71,Races!$F$71),6)  +  0.45 * MIN(MIN(TblMili[[#This Row],[Ice Elemental]]+Races!$E$71,Races!$F$71),6)  +  0.2 * ( MAX(TblMili[[#This Row],[Ice Elemental]]+Races!$E$71-6,0) + MAX(Races!$F$71-6,0) )  -  Races!$I$71</f>
        <v>0.92999999999999972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45669.041666666591</v>
      </c>
      <c r="AG35" s="182"/>
      <c r="AH35" s="182"/>
      <c r="AI35" s="182"/>
      <c r="AJ35" s="182"/>
      <c r="AK35" s="182"/>
      <c r="AL35" s="182"/>
      <c r="AM35" s="182"/>
      <c r="AN35" s="182"/>
      <c r="AO35" s="449">
        <f ca="1">ROUND(IF(AND(TblMagic[[#This Row],[Active DnD]]&lt;12,TblMagic[[#This Row],[Active DnD]]&gt;5),OFFSET(TblPop[[#This Row],[Draft Growth]],-1,0)*0.375,0),0)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45669.041666666591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1300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2.84</v>
      </c>
      <c r="CP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5" s="97">
        <f ca="1">TblMili[[#This Row],[Mystic bonus]]*TblMili[[#This Row],[Unit 3]]+TblMili[[#This Row],[Druid bonus]]*TblMili[[#This Row],[Unit 4]]</f>
        <v>0</v>
      </c>
      <c r="CR35" s="158">
        <f ca="1">MIN(6,TblMili[[#This Row],[Dryad]]+Races!$F$35)*1.8 +  IF(TblMili[[#This Row],[Dryad]]+Races!$F$35&gt;6,(TblMili[[#This Row],[Dryad]]+Races!$F$35-6)*0.2,0) - Races!$I$19</f>
        <v>1.3599999999999994</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5.7000000000000011</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4.7099999999999991</v>
      </c>
      <c r="CY35" s="158">
        <f ca="1">1.8 * MIN(MAX(TblMili[[#This Row],[Ice Elemental]]+Races!$E$71,Races!$F$71),6)  +  0.45 * MIN(MIN(TblMili[[#This Row],[Ice Elemental]]+Races!$E$71,Races!$F$71),6)  +  0.2 * ( MAX(TblMili[[#This Row],[Ice Elemental]]+Races!$E$71-6,0) + MAX(Races!$F$71-6,0) )  -  Races!$I$71</f>
        <v>0.92999999999999972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45669.083333333256</v>
      </c>
      <c r="AG36" s="182"/>
      <c r="AH36" s="182"/>
      <c r="AI36" s="182"/>
      <c r="AJ36" s="182"/>
      <c r="AK36" s="182"/>
      <c r="AL36" s="182"/>
      <c r="AM36" s="182"/>
      <c r="AN36" s="182"/>
      <c r="AO36" s="449">
        <f ca="1">ROUND(IF(AND(TblMagic[[#This Row],[Active DnD]]&lt;12,TblMagic[[#This Row],[Active DnD]]&gt;5),OFFSET(TblPop[[#This Row],[Draft Growth]],-1,0)*0.375,0),0)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45669.083333333256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1300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2.84</v>
      </c>
      <c r="CP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6" s="97">
        <f ca="1">TblMili[[#This Row],[Mystic bonus]]*TblMili[[#This Row],[Unit 3]]+TblMili[[#This Row],[Druid bonus]]*TblMili[[#This Row],[Unit 4]]</f>
        <v>0</v>
      </c>
      <c r="CR36" s="158">
        <f ca="1">MIN(6,TblMili[[#This Row],[Dryad]]+Races!$F$35)*1.8 +  IF(TblMili[[#This Row],[Dryad]]+Races!$F$35&gt;6,(TblMili[[#This Row],[Dryad]]+Races!$F$35-6)*0.2,0) - Races!$I$19</f>
        <v>1.3599999999999994</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5.7000000000000011</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4.7099999999999991</v>
      </c>
      <c r="CY36" s="158">
        <f ca="1">1.8 * MIN(MAX(TblMili[[#This Row],[Ice Elemental]]+Races!$E$71,Races!$F$71),6)  +  0.45 * MIN(MIN(TblMili[[#This Row],[Ice Elemental]]+Races!$E$71,Races!$F$71),6)  +  0.2 * ( MAX(TblMili[[#This Row],[Ice Elemental]]+Races!$E$71-6,0) + MAX(Races!$F$71-6,0) )  -  Races!$I$71</f>
        <v>0.92999999999999972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45669.12499999992</v>
      </c>
      <c r="AG37" s="182"/>
      <c r="AH37" s="182"/>
      <c r="AI37" s="182"/>
      <c r="AJ37" s="182"/>
      <c r="AK37" s="182"/>
      <c r="AL37" s="182"/>
      <c r="AM37" s="182"/>
      <c r="AN37" s="182"/>
      <c r="AO37" s="449">
        <f ca="1">ROUND(IF(AND(TblMagic[[#This Row],[Active DnD]]&lt;12,TblMagic[[#This Row],[Active DnD]]&gt;5),OFFSET(TblPop[[#This Row],[Draft Growth]],-1,0)*0.375,0),0)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45669.12499999992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1300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2.84</v>
      </c>
      <c r="CP3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7" s="97">
        <f ca="1">TblMili[[#This Row],[Mystic bonus]]*TblMili[[#This Row],[Unit 3]]+TblMili[[#This Row],[Druid bonus]]*TblMili[[#This Row],[Unit 4]]</f>
        <v>0</v>
      </c>
      <c r="CR37" s="158">
        <f ca="1">MIN(6,TblMili[[#This Row],[Dryad]]+Races!$F$35)*1.8 +  IF(TblMili[[#This Row],[Dryad]]+Races!$F$35&gt;6,(TblMili[[#This Row],[Dryad]]+Races!$F$35-6)*0.2,0) - Races!$I$19</f>
        <v>1.3599999999999994</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5.7000000000000011</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4.7099999999999991</v>
      </c>
      <c r="CY37" s="158">
        <f ca="1">1.8 * MIN(MAX(TblMili[[#This Row],[Ice Elemental]]+Races!$E$71,Races!$F$71),6)  +  0.45 * MIN(MIN(TblMili[[#This Row],[Ice Elemental]]+Races!$E$71,Races!$F$71),6)  +  0.2 * ( MAX(TblMili[[#This Row],[Ice Elemental]]+Races!$E$71-6,0) + MAX(Races!$F$71-6,0) )  -  Races!$I$71</f>
        <v>0.92999999999999972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45669.166666666584</v>
      </c>
      <c r="AG38" s="182"/>
      <c r="AH38" s="182"/>
      <c r="AI38" s="182"/>
      <c r="AJ38" s="182"/>
      <c r="AK38" s="182"/>
      <c r="AL38" s="182"/>
      <c r="AM38" s="182"/>
      <c r="AN38" s="182"/>
      <c r="AO38" s="449">
        <f ca="1">ROUND(IF(AND(TblMagic[[#This Row],[Active DnD]]&lt;12,TblMagic[[#This Row],[Active DnD]]&gt;5),OFFSET(TblPop[[#This Row],[Draft Growth]],-1,0)*0.375,0),0)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45669.166666666584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1300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2.84</v>
      </c>
      <c r="CP3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8" s="97">
        <f ca="1">TblMili[[#This Row],[Mystic bonus]]*TblMili[[#This Row],[Unit 3]]+TblMili[[#This Row],[Druid bonus]]*TblMili[[#This Row],[Unit 4]]</f>
        <v>0</v>
      </c>
      <c r="CR38" s="158">
        <f ca="1">MIN(6,TblMili[[#This Row],[Dryad]]+Races!$F$35)*1.8 +  IF(TblMili[[#This Row],[Dryad]]+Races!$F$35&gt;6,(TblMili[[#This Row],[Dryad]]+Races!$F$35-6)*0.2,0) - Races!$I$19</f>
        <v>1.3599999999999994</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5.7000000000000011</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4.7099999999999991</v>
      </c>
      <c r="CY38" s="158">
        <f ca="1">1.8 * MIN(MAX(TblMili[[#This Row],[Ice Elemental]]+Races!$E$71,Races!$F$71),6)  +  0.45 * MIN(MIN(TblMili[[#This Row],[Ice Elemental]]+Races!$E$71,Races!$F$71),6)  +  0.2 * ( MAX(TblMili[[#This Row],[Ice Elemental]]+Races!$E$71-6,0) + MAX(Races!$F$71-6,0) )  -  Races!$I$71</f>
        <v>0.92999999999999972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45669.208333333248</v>
      </c>
      <c r="AG39" s="182"/>
      <c r="AH39" s="182"/>
      <c r="AI39" s="182"/>
      <c r="AJ39" s="182"/>
      <c r="AK39" s="182"/>
      <c r="AL39" s="182"/>
      <c r="AM39" s="182"/>
      <c r="AN39" s="182"/>
      <c r="AO39" s="449">
        <f ca="1">ROUND(IF(AND(TblMagic[[#This Row],[Active DnD]]&lt;12,TblMagic[[#This Row],[Active DnD]]&gt;5),OFFSET(TblPop[[#This Row],[Draft Growth]],-1,0)*0.375,0),0)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45669.208333333248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1300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2.84</v>
      </c>
      <c r="CP3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39" s="97">
        <f ca="1">TblMili[[#This Row],[Mystic bonus]]*TblMili[[#This Row],[Unit 3]]+TblMili[[#This Row],[Druid bonus]]*TblMili[[#This Row],[Unit 4]]</f>
        <v>0</v>
      </c>
      <c r="CR39" s="158">
        <f ca="1">MIN(6,TblMili[[#This Row],[Dryad]]+Races!$F$35)*1.8 +  IF(TblMili[[#This Row],[Dryad]]+Races!$F$35&gt;6,(TblMili[[#This Row],[Dryad]]+Races!$F$35-6)*0.2,0) - Races!$I$19</f>
        <v>1.3599999999999994</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5.7000000000000011</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4.7099999999999991</v>
      </c>
      <c r="CY39" s="158">
        <f ca="1">1.8 * MIN(MAX(TblMili[[#This Row],[Ice Elemental]]+Races!$E$71,Races!$F$71),6)  +  0.45 * MIN(MIN(TblMili[[#This Row],[Ice Elemental]]+Races!$E$71,Races!$F$71),6)  +  0.2 * ( MAX(TblMili[[#This Row],[Ice Elemental]]+Races!$E$71-6,0) + MAX(Races!$F$71-6,0) )  -  Races!$I$71</f>
        <v>0.92999999999999972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45669.249999999913</v>
      </c>
      <c r="AG40" s="182"/>
      <c r="AH40" s="182"/>
      <c r="AI40" s="182"/>
      <c r="AJ40" s="182"/>
      <c r="AK40" s="182"/>
      <c r="AL40" s="182"/>
      <c r="AM40" s="182"/>
      <c r="AN40" s="182"/>
      <c r="AO40" s="449">
        <f ca="1">ROUND(IF(AND(TblMagic[[#This Row],[Active DnD]]&lt;12,TblMagic[[#This Row],[Active DnD]]&gt;5),OFFSET(TblPop[[#This Row],[Draft Growth]],-1,0)*0.375,0),0)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45669.249999999913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1300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2.84</v>
      </c>
      <c r="CP4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0" s="97">
        <f ca="1">TblMili[[#This Row],[Mystic bonus]]*TblMili[[#This Row],[Unit 3]]+TblMili[[#This Row],[Druid bonus]]*TblMili[[#This Row],[Unit 4]]</f>
        <v>0</v>
      </c>
      <c r="CR40" s="158">
        <f ca="1">MIN(6,TblMili[[#This Row],[Dryad]]+Races!$F$35)*1.8 +  IF(TblMili[[#This Row],[Dryad]]+Races!$F$35&gt;6,(TblMili[[#This Row],[Dryad]]+Races!$F$35-6)*0.2,0) - Races!$I$19</f>
        <v>1.3599999999999994</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5.7000000000000011</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4.7099999999999991</v>
      </c>
      <c r="CY40" s="158">
        <f ca="1">1.8 * MIN(MAX(TblMili[[#This Row],[Ice Elemental]]+Races!$E$71,Races!$F$71),6)  +  0.45 * MIN(MIN(TblMili[[#This Row],[Ice Elemental]]+Races!$E$71,Races!$F$71),6)  +  0.2 * ( MAX(TblMili[[#This Row],[Ice Elemental]]+Races!$E$71-6,0) + MAX(Races!$F$71-6,0) )  -  Races!$I$71</f>
        <v>0.92999999999999972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45669.291666666577</v>
      </c>
      <c r="AG41" s="182"/>
      <c r="AH41" s="182"/>
      <c r="AI41" s="182"/>
      <c r="AJ41" s="182"/>
      <c r="AK41" s="182"/>
      <c r="AL41" s="182"/>
      <c r="AM41" s="182"/>
      <c r="AN41" s="182"/>
      <c r="AO41" s="449">
        <f ca="1">ROUND(IF(AND(TblMagic[[#This Row],[Active DnD]]&lt;12,TblMagic[[#This Row],[Active DnD]]&gt;5),OFFSET(TblPop[[#This Row],[Draft Growth]],-1,0)*0.375,0),0)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45669.291666666577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1300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2.84</v>
      </c>
      <c r="CP4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1" s="97">
        <f ca="1">TblMili[[#This Row],[Mystic bonus]]*TblMili[[#This Row],[Unit 3]]+TblMili[[#This Row],[Druid bonus]]*TblMili[[#This Row],[Unit 4]]</f>
        <v>0</v>
      </c>
      <c r="CR41" s="158">
        <f ca="1">MIN(6,TblMili[[#This Row],[Dryad]]+Races!$F$35)*1.8 +  IF(TblMili[[#This Row],[Dryad]]+Races!$F$35&gt;6,(TblMili[[#This Row],[Dryad]]+Races!$F$35-6)*0.2,0) - Races!$I$19</f>
        <v>1.3599999999999994</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5.7000000000000011</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4.7099999999999991</v>
      </c>
      <c r="CY41" s="158">
        <f ca="1">1.8 * MIN(MAX(TblMili[[#This Row],[Ice Elemental]]+Races!$E$71,Races!$F$71),6)  +  0.45 * MIN(MIN(TblMili[[#This Row],[Ice Elemental]]+Races!$E$71,Races!$F$71),6)  +  0.2 * ( MAX(TblMili[[#This Row],[Ice Elemental]]+Races!$E$71-6,0) + MAX(Races!$F$71-6,0) )  -  Races!$I$71</f>
        <v>0.92999999999999972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45669.333333333241</v>
      </c>
      <c r="AG42" s="182"/>
      <c r="AH42" s="182"/>
      <c r="AI42" s="182"/>
      <c r="AJ42" s="182"/>
      <c r="AK42" s="182"/>
      <c r="AL42" s="182"/>
      <c r="AM42" s="182"/>
      <c r="AN42" s="182"/>
      <c r="AO42" s="449">
        <f ca="1">ROUND(IF(AND(TblMagic[[#This Row],[Active DnD]]&lt;12,TblMagic[[#This Row],[Active DnD]]&gt;5),OFFSET(TblPop[[#This Row],[Draft Growth]],-1,0)*0.375,0),0)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45669.333333333241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1300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2.84</v>
      </c>
      <c r="CP4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2" s="97">
        <f ca="1">TblMili[[#This Row],[Mystic bonus]]*TblMili[[#This Row],[Unit 3]]+TblMili[[#This Row],[Druid bonus]]*TblMili[[#This Row],[Unit 4]]</f>
        <v>0</v>
      </c>
      <c r="CR42" s="158">
        <f ca="1">MIN(6,TblMili[[#This Row],[Dryad]]+Races!$F$35)*1.8 +  IF(TblMili[[#This Row],[Dryad]]+Races!$F$35&gt;6,(TblMili[[#This Row],[Dryad]]+Races!$F$35-6)*0.2,0) - Races!$I$19</f>
        <v>1.3599999999999994</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5.7000000000000011</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4.7099999999999991</v>
      </c>
      <c r="CY42" s="158">
        <f ca="1">1.8 * MIN(MAX(TblMili[[#This Row],[Ice Elemental]]+Races!$E$71,Races!$F$71),6)  +  0.45 * MIN(MIN(TblMili[[#This Row],[Ice Elemental]]+Races!$E$71,Races!$F$71),6)  +  0.2 * ( MAX(TblMili[[#This Row],[Ice Elemental]]+Races!$E$71-6,0) + MAX(Races!$F$71-6,0) )  -  Races!$I$71</f>
        <v>0.92999999999999972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45669.374999999905</v>
      </c>
      <c r="AG43" s="182"/>
      <c r="AH43" s="182"/>
      <c r="AI43" s="182"/>
      <c r="AJ43" s="182"/>
      <c r="AK43" s="182"/>
      <c r="AL43" s="182"/>
      <c r="AM43" s="182"/>
      <c r="AN43" s="182"/>
      <c r="AO43" s="449">
        <f ca="1">ROUND(IF(AND(TblMagic[[#This Row],[Active DnD]]&lt;12,TblMagic[[#This Row],[Active DnD]]&gt;5),OFFSET(TblPop[[#This Row],[Draft Growth]],-1,0)*0.375,0),0)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45669.374999999905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1300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2.84</v>
      </c>
      <c r="CP4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3" s="97">
        <f ca="1">TblMili[[#This Row],[Mystic bonus]]*TblMili[[#This Row],[Unit 3]]+TblMili[[#This Row],[Druid bonus]]*TblMili[[#This Row],[Unit 4]]</f>
        <v>0</v>
      </c>
      <c r="CR43" s="158">
        <f ca="1">MIN(6,TblMili[[#This Row],[Dryad]]+Races!$F$35)*1.8 +  IF(TblMili[[#This Row],[Dryad]]+Races!$F$35&gt;6,(TblMili[[#This Row],[Dryad]]+Races!$F$35-6)*0.2,0) - Races!$I$19</f>
        <v>1.3599999999999994</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5.7000000000000011</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4.7099999999999991</v>
      </c>
      <c r="CY43" s="158">
        <f ca="1">1.8 * MIN(MAX(TblMili[[#This Row],[Ice Elemental]]+Races!$E$71,Races!$F$71),6)  +  0.45 * MIN(MIN(TblMili[[#This Row],[Ice Elemental]]+Races!$E$71,Races!$F$71),6)  +  0.2 * ( MAX(TblMili[[#This Row],[Ice Elemental]]+Races!$E$71-6,0) + MAX(Races!$F$71-6,0) )  -  Races!$I$71</f>
        <v>0.92999999999999972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45669.41666666657</v>
      </c>
      <c r="AG44" s="182"/>
      <c r="AH44" s="182"/>
      <c r="AI44" s="182"/>
      <c r="AJ44" s="182"/>
      <c r="AK44" s="182"/>
      <c r="AL44" s="182"/>
      <c r="AM44" s="182"/>
      <c r="AN44" s="182"/>
      <c r="AO44" s="449">
        <f ca="1">ROUND(IF(AND(TblMagic[[#This Row],[Active DnD]]&lt;12,TblMagic[[#This Row],[Active DnD]]&gt;5),OFFSET(TblPop[[#This Row],[Draft Growth]],-1,0)*0.375,0),0)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45669.41666666657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1300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2.84</v>
      </c>
      <c r="CP4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4" s="97">
        <f ca="1">TblMili[[#This Row],[Mystic bonus]]*TblMili[[#This Row],[Unit 3]]+TblMili[[#This Row],[Druid bonus]]*TblMili[[#This Row],[Unit 4]]</f>
        <v>0</v>
      </c>
      <c r="CR44" s="158">
        <f ca="1">MIN(6,TblMili[[#This Row],[Dryad]]+Races!$F$35)*1.8 +  IF(TblMili[[#This Row],[Dryad]]+Races!$F$35&gt;6,(TblMili[[#This Row],[Dryad]]+Races!$F$35-6)*0.2,0) - Races!$I$19</f>
        <v>1.3599999999999994</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5.7000000000000011</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4.7099999999999991</v>
      </c>
      <c r="CY44" s="158">
        <f ca="1">1.8 * MIN(MAX(TblMili[[#This Row],[Ice Elemental]]+Races!$E$71,Races!$F$71),6)  +  0.45 * MIN(MIN(TblMili[[#This Row],[Ice Elemental]]+Races!$E$71,Races!$F$71),6)  +  0.2 * ( MAX(TblMili[[#This Row],[Ice Elemental]]+Races!$E$71-6,0) + MAX(Races!$F$71-6,0) )  -  Races!$I$71</f>
        <v>0.92999999999999972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45669.458333333234</v>
      </c>
      <c r="AG45" s="182"/>
      <c r="AH45" s="182"/>
      <c r="AI45" s="182"/>
      <c r="AJ45" s="182"/>
      <c r="AK45" s="182"/>
      <c r="AL45" s="182"/>
      <c r="AM45" s="182"/>
      <c r="AN45" s="182"/>
      <c r="AO45" s="449">
        <f ca="1">ROUND(IF(AND(TblMagic[[#This Row],[Active DnD]]&lt;12,TblMagic[[#This Row],[Active DnD]]&gt;5),OFFSET(TblPop[[#This Row],[Draft Growth]],-1,0)*0.375,0),0)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45669.458333333234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1300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2.84</v>
      </c>
      <c r="CP4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5" s="97">
        <f ca="1">TblMili[[#This Row],[Mystic bonus]]*TblMili[[#This Row],[Unit 3]]+TblMili[[#This Row],[Druid bonus]]*TblMili[[#This Row],[Unit 4]]</f>
        <v>0</v>
      </c>
      <c r="CR45" s="158">
        <f ca="1">MIN(6,TblMili[[#This Row],[Dryad]]+Races!$F$35)*1.8 +  IF(TblMili[[#This Row],[Dryad]]+Races!$F$35&gt;6,(TblMili[[#This Row],[Dryad]]+Races!$F$35-6)*0.2,0) - Races!$I$19</f>
        <v>1.3599999999999994</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5.7000000000000011</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4.7099999999999991</v>
      </c>
      <c r="CY45" s="158">
        <f ca="1">1.8 * MIN(MAX(TblMili[[#This Row],[Ice Elemental]]+Races!$E$71,Races!$F$71),6)  +  0.45 * MIN(MIN(TblMili[[#This Row],[Ice Elemental]]+Races!$E$71,Races!$F$71),6)  +  0.2 * ( MAX(TblMili[[#This Row],[Ice Elemental]]+Races!$E$71-6,0) + MAX(Races!$F$71-6,0) )  -  Races!$I$71</f>
        <v>0.92999999999999972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45669.499999999898</v>
      </c>
      <c r="AG46" s="182"/>
      <c r="AH46" s="182"/>
      <c r="AI46" s="182"/>
      <c r="AJ46" s="182"/>
      <c r="AK46" s="182"/>
      <c r="AL46" s="182"/>
      <c r="AM46" s="182"/>
      <c r="AN46" s="182"/>
      <c r="AO46" s="449">
        <f ca="1">ROUND(IF(AND(TblMagic[[#This Row],[Active DnD]]&lt;12,TblMagic[[#This Row],[Active DnD]]&gt;5),OFFSET(TblPop[[#This Row],[Draft Growth]],-1,0)*0.375,0),0)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45669.499999999898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1300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2.84</v>
      </c>
      <c r="CP4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6" s="97">
        <f ca="1">TblMili[[#This Row],[Mystic bonus]]*TblMili[[#This Row],[Unit 3]]+TblMili[[#This Row],[Druid bonus]]*TblMili[[#This Row],[Unit 4]]</f>
        <v>0</v>
      </c>
      <c r="CR46" s="158">
        <f ca="1">MIN(6,TblMili[[#This Row],[Dryad]]+Races!$F$35)*1.8 +  IF(TblMili[[#This Row],[Dryad]]+Races!$F$35&gt;6,(TblMili[[#This Row],[Dryad]]+Races!$F$35-6)*0.2,0) - Races!$I$19</f>
        <v>1.3599999999999994</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5.7000000000000011</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4.7099999999999991</v>
      </c>
      <c r="CY46" s="158">
        <f ca="1">1.8 * MIN(MAX(TblMili[[#This Row],[Ice Elemental]]+Races!$E$71,Races!$F$71),6)  +  0.45 * MIN(MIN(TblMili[[#This Row],[Ice Elemental]]+Races!$E$71,Races!$F$71),6)  +  0.2 * ( MAX(TblMili[[#This Row],[Ice Elemental]]+Races!$E$71-6,0) + MAX(Races!$F$71-6,0) )  -  Races!$I$71</f>
        <v>0.92999999999999972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45669.541666666562</v>
      </c>
      <c r="AG47" s="182"/>
      <c r="AH47" s="182"/>
      <c r="AI47" s="182"/>
      <c r="AJ47" s="182"/>
      <c r="AK47" s="182"/>
      <c r="AL47" s="182"/>
      <c r="AM47" s="182"/>
      <c r="AN47" s="182"/>
      <c r="AO47" s="449">
        <f ca="1">ROUND(IF(AND(TblMagic[[#This Row],[Active DnD]]&lt;12,TblMagic[[#This Row],[Active DnD]]&gt;5),OFFSET(TblPop[[#This Row],[Draft Growth]],-1,0)*0.375,0),0)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45669.541666666562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1300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2.84</v>
      </c>
      <c r="CP4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7" s="97">
        <f ca="1">TblMili[[#This Row],[Mystic bonus]]*TblMili[[#This Row],[Unit 3]]+TblMili[[#This Row],[Druid bonus]]*TblMili[[#This Row],[Unit 4]]</f>
        <v>0</v>
      </c>
      <c r="CR47" s="158">
        <f ca="1">MIN(6,TblMili[[#This Row],[Dryad]]+Races!$F$35)*1.8 +  IF(TblMili[[#This Row],[Dryad]]+Races!$F$35&gt;6,(TblMili[[#This Row],[Dryad]]+Races!$F$35-6)*0.2,0) - Races!$I$19</f>
        <v>1.3599999999999994</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5.7000000000000011</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4.7099999999999991</v>
      </c>
      <c r="CY47" s="158">
        <f ca="1">1.8 * MIN(MAX(TblMili[[#This Row],[Ice Elemental]]+Races!$E$71,Races!$F$71),6)  +  0.45 * MIN(MIN(TblMili[[#This Row],[Ice Elemental]]+Races!$E$71,Races!$F$71),6)  +  0.2 * ( MAX(TblMili[[#This Row],[Ice Elemental]]+Races!$E$71-6,0) + MAX(Races!$F$71-6,0) )  -  Races!$I$71</f>
        <v>0.92999999999999972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45669.583333333227</v>
      </c>
      <c r="AG48" s="182"/>
      <c r="AH48" s="182"/>
      <c r="AI48" s="182"/>
      <c r="AJ48" s="182"/>
      <c r="AK48" s="182"/>
      <c r="AL48" s="182"/>
      <c r="AM48" s="182"/>
      <c r="AN48" s="182"/>
      <c r="AO48" s="449">
        <f ca="1">ROUND(IF(AND(TblMagic[[#This Row],[Active DnD]]&lt;12,TblMagic[[#This Row],[Active DnD]]&gt;5),OFFSET(TblPop[[#This Row],[Draft Growth]],-1,0)*0.375,0),0)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45669.583333333227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1300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2.84</v>
      </c>
      <c r="CP4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8" s="97">
        <f ca="1">TblMili[[#This Row],[Mystic bonus]]*TblMili[[#This Row],[Unit 3]]+TblMili[[#This Row],[Druid bonus]]*TblMili[[#This Row],[Unit 4]]</f>
        <v>0</v>
      </c>
      <c r="CR48" s="158">
        <f ca="1">MIN(6,TblMili[[#This Row],[Dryad]]+Races!$F$35)*1.8 +  IF(TblMili[[#This Row],[Dryad]]+Races!$F$35&gt;6,(TblMili[[#This Row],[Dryad]]+Races!$F$35-6)*0.2,0) - Races!$I$19</f>
        <v>1.3599999999999994</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5.7000000000000011</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4.7099999999999991</v>
      </c>
      <c r="CY48" s="158">
        <f ca="1">1.8 * MIN(MAX(TblMili[[#This Row],[Ice Elemental]]+Races!$E$71,Races!$F$71),6)  +  0.45 * MIN(MIN(TblMili[[#This Row],[Ice Elemental]]+Races!$E$71,Races!$F$71),6)  +  0.2 * ( MAX(TblMili[[#This Row],[Ice Elemental]]+Races!$E$71-6,0) + MAX(Races!$F$71-6,0) )  -  Races!$I$71</f>
        <v>0.92999999999999972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45669.624999999891</v>
      </c>
      <c r="AG49" s="182"/>
      <c r="AH49" s="182"/>
      <c r="AI49" s="182"/>
      <c r="AJ49" s="182"/>
      <c r="AK49" s="182"/>
      <c r="AL49" s="182"/>
      <c r="AM49" s="182"/>
      <c r="AN49" s="182"/>
      <c r="AO49" s="449">
        <f ca="1">ROUND(IF(AND(TblMagic[[#This Row],[Active DnD]]&lt;12,TblMagic[[#This Row],[Active DnD]]&gt;5),OFFSET(TblPop[[#This Row],[Draft Growth]],-1,0)*0.375,0),0)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45669.624999999891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1300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2.84</v>
      </c>
      <c r="CP4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49" s="97">
        <f ca="1">TblMili[[#This Row],[Mystic bonus]]*TblMili[[#This Row],[Unit 3]]+TblMili[[#This Row],[Druid bonus]]*TblMili[[#This Row],[Unit 4]]</f>
        <v>0</v>
      </c>
      <c r="CR49" s="158">
        <f ca="1">MIN(6,TblMili[[#This Row],[Dryad]]+Races!$F$35)*1.8 +  IF(TblMili[[#This Row],[Dryad]]+Races!$F$35&gt;6,(TblMili[[#This Row],[Dryad]]+Races!$F$35-6)*0.2,0) - Races!$I$19</f>
        <v>1.3599999999999994</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5.7000000000000011</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4.7099999999999991</v>
      </c>
      <c r="CY49" s="158">
        <f ca="1">1.8 * MIN(MAX(TblMili[[#This Row],[Ice Elemental]]+Races!$E$71,Races!$F$71),6)  +  0.45 * MIN(MIN(TblMili[[#This Row],[Ice Elemental]]+Races!$E$71,Races!$F$71),6)  +  0.2 * ( MAX(TblMili[[#This Row],[Ice Elemental]]+Races!$E$71-6,0) + MAX(Races!$F$71-6,0) )  -  Races!$I$71</f>
        <v>0.92999999999999972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45669.666666666555</v>
      </c>
      <c r="AG50" s="182"/>
      <c r="AH50" s="182"/>
      <c r="AI50" s="182"/>
      <c r="AJ50" s="182"/>
      <c r="AK50" s="182"/>
      <c r="AL50" s="182"/>
      <c r="AM50" s="182"/>
      <c r="AN50" s="182"/>
      <c r="AO50" s="449">
        <f ca="1">ROUND(IF(AND(TblMagic[[#This Row],[Active DnD]]&lt;12,TblMagic[[#This Row],[Active DnD]]&gt;5),OFFSET(TblPop[[#This Row],[Draft Growth]],-1,0)*0.375,0),0)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45669.666666666555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1300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2.84</v>
      </c>
      <c r="CP5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0" s="97">
        <f ca="1">TblMili[[#This Row],[Mystic bonus]]*TblMili[[#This Row],[Unit 3]]+TblMili[[#This Row],[Druid bonus]]*TblMili[[#This Row],[Unit 4]]</f>
        <v>0</v>
      </c>
      <c r="CR50" s="158">
        <f ca="1">MIN(6,TblMili[[#This Row],[Dryad]]+Races!$F$35)*1.8 +  IF(TblMili[[#This Row],[Dryad]]+Races!$F$35&gt;6,(TblMili[[#This Row],[Dryad]]+Races!$F$35-6)*0.2,0) - Races!$I$19</f>
        <v>1.3599999999999994</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5.7000000000000011</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4.7099999999999991</v>
      </c>
      <c r="CY50" s="158">
        <f ca="1">1.8 * MIN(MAX(TblMili[[#This Row],[Ice Elemental]]+Races!$E$71,Races!$F$71),6)  +  0.45 * MIN(MIN(TblMili[[#This Row],[Ice Elemental]]+Races!$E$71,Races!$F$71),6)  +  0.2 * ( MAX(TblMili[[#This Row],[Ice Elemental]]+Races!$E$71-6,0) + MAX(Races!$F$71-6,0) )  -  Races!$I$71</f>
        <v>0.92999999999999972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45669.708333333219</v>
      </c>
      <c r="AG51" s="182"/>
      <c r="AH51" s="182"/>
      <c r="AI51" s="182"/>
      <c r="AJ51" s="182"/>
      <c r="AK51" s="182"/>
      <c r="AL51" s="182"/>
      <c r="AM51" s="182"/>
      <c r="AN51" s="182"/>
      <c r="AO51" s="449">
        <f ca="1">ROUND(IF(AND(TblMagic[[#This Row],[Active DnD]]&lt;12,TblMagic[[#This Row],[Active DnD]]&gt;5),OFFSET(TblPop[[#This Row],[Draft Growth]],-1,0)*0.375,0),0)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45669.708333333219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1300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2.84</v>
      </c>
      <c r="CP5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1" s="97">
        <f ca="1">TblMili[[#This Row],[Mystic bonus]]*TblMili[[#This Row],[Unit 3]]+TblMili[[#This Row],[Druid bonus]]*TblMili[[#This Row],[Unit 4]]</f>
        <v>0</v>
      </c>
      <c r="CR51" s="158">
        <f ca="1">MIN(6,TblMili[[#This Row],[Dryad]]+Races!$F$35)*1.8 +  IF(TblMili[[#This Row],[Dryad]]+Races!$F$35&gt;6,(TblMili[[#This Row],[Dryad]]+Races!$F$35-6)*0.2,0) - Races!$I$19</f>
        <v>1.3599999999999994</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5.7000000000000011</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4.7099999999999991</v>
      </c>
      <c r="CY51" s="158">
        <f ca="1">1.8 * MIN(MAX(TblMili[[#This Row],[Ice Elemental]]+Races!$E$71,Races!$F$71),6)  +  0.45 * MIN(MIN(TblMili[[#This Row],[Ice Elemental]]+Races!$E$71,Races!$F$71),6)  +  0.2 * ( MAX(TblMili[[#This Row],[Ice Elemental]]+Races!$E$71-6,0) + MAX(Races!$F$71-6,0) )  -  Races!$I$71</f>
        <v>0.92999999999999972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45669.749999999884</v>
      </c>
      <c r="AG52" s="182"/>
      <c r="AH52" s="182"/>
      <c r="AI52" s="182"/>
      <c r="AJ52" s="182"/>
      <c r="AK52" s="182"/>
      <c r="AL52" s="182"/>
      <c r="AM52" s="182"/>
      <c r="AN52" s="182"/>
      <c r="AO52" s="449">
        <f ca="1">ROUND(IF(AND(TblMagic[[#This Row],[Active DnD]]&lt;12,TblMagic[[#This Row],[Active DnD]]&gt;5),OFFSET(TblPop[[#This Row],[Draft Growth]],-1,0)*0.375,0),0)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45669.749999999884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1300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2.84</v>
      </c>
      <c r="CP5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2" s="97">
        <f ca="1">TblMili[[#This Row],[Mystic bonus]]*TblMili[[#This Row],[Unit 3]]+TblMili[[#This Row],[Druid bonus]]*TblMili[[#This Row],[Unit 4]]</f>
        <v>0</v>
      </c>
      <c r="CR52" s="158">
        <f ca="1">MIN(6,TblMili[[#This Row],[Dryad]]+Races!$F$35)*1.8 +  IF(TblMili[[#This Row],[Dryad]]+Races!$F$35&gt;6,(TblMili[[#This Row],[Dryad]]+Races!$F$35-6)*0.2,0) - Races!$I$19</f>
        <v>1.3599999999999994</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5.7000000000000011</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4.7099999999999991</v>
      </c>
      <c r="CY52" s="158">
        <f ca="1">1.8 * MIN(MAX(TblMili[[#This Row],[Ice Elemental]]+Races!$E$71,Races!$F$71),6)  +  0.45 * MIN(MIN(TblMili[[#This Row],[Ice Elemental]]+Races!$E$71,Races!$F$71),6)  +  0.2 * ( MAX(TblMili[[#This Row],[Ice Elemental]]+Races!$E$71-6,0) + MAX(Races!$F$71-6,0) )  -  Races!$I$71</f>
        <v>0.92999999999999972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45669.791666666548</v>
      </c>
      <c r="AG53" s="161"/>
      <c r="AH53" s="182"/>
      <c r="AI53" s="161"/>
      <c r="AJ53" s="182"/>
      <c r="AK53" s="182"/>
      <c r="AL53" s="182"/>
      <c r="AM53" s="182"/>
      <c r="AN53" s="182"/>
      <c r="AO53" s="449">
        <f ca="1">ROUND(IF(AND(TblMagic[[#This Row],[Active DnD]]&lt;12,TblMagic[[#This Row],[Active DnD]]&gt;5),OFFSET(TblPop[[#This Row],[Draft Growth]],-1,0)*0.375,0),0)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45669.791666666548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1300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2.84</v>
      </c>
      <c r="CP5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3" s="97">
        <f ca="1">TblMili[[#This Row],[Mystic bonus]]*TblMili[[#This Row],[Unit 3]]+TblMili[[#This Row],[Druid bonus]]*TblMili[[#This Row],[Unit 4]]</f>
        <v>0</v>
      </c>
      <c r="CR53" s="158">
        <f ca="1">MIN(6,TblMili[[#This Row],[Dryad]]+Races!$F$35)*1.8 +  IF(TblMili[[#This Row],[Dryad]]+Races!$F$35&gt;6,(TblMili[[#This Row],[Dryad]]+Races!$F$35-6)*0.2,0) - Races!$I$19</f>
        <v>1.3599999999999994</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5.7000000000000011</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4.7099999999999991</v>
      </c>
      <c r="CY53" s="158">
        <f ca="1">1.8 * MIN(MAX(TblMili[[#This Row],[Ice Elemental]]+Races!$E$71,Races!$F$71),6)  +  0.45 * MIN(MIN(TblMili[[#This Row],[Ice Elemental]]+Races!$E$71,Races!$F$71),6)  +  0.2 * ( MAX(TblMili[[#This Row],[Ice Elemental]]+Races!$E$71-6,0) + MAX(Races!$F$71-6,0) )  -  Races!$I$71</f>
        <v>0.92999999999999972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45669.833333333212</v>
      </c>
      <c r="AG54" s="182"/>
      <c r="AH54" s="182"/>
      <c r="AI54" s="182"/>
      <c r="AJ54" s="182"/>
      <c r="AK54" s="182"/>
      <c r="AL54" s="182"/>
      <c r="AM54" s="182"/>
      <c r="AN54" s="182"/>
      <c r="AO54" s="449">
        <f ca="1">ROUND(IF(AND(TblMagic[[#This Row],[Active DnD]]&lt;12,TblMagic[[#This Row],[Active DnD]]&gt;5),OFFSET(TblPop[[#This Row],[Draft Growth]],-1,0)*0.375,0),0)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45669.833333333212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1300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2.84</v>
      </c>
      <c r="CP5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4" s="97">
        <f ca="1">TblMili[[#This Row],[Mystic bonus]]*TblMili[[#This Row],[Unit 3]]+TblMili[[#This Row],[Druid bonus]]*TblMili[[#This Row],[Unit 4]]</f>
        <v>0</v>
      </c>
      <c r="CR54" s="158">
        <f ca="1">MIN(6,TblMili[[#This Row],[Dryad]]+Races!$F$35)*1.8 +  IF(TblMili[[#This Row],[Dryad]]+Races!$F$35&gt;6,(TblMili[[#This Row],[Dryad]]+Races!$F$35-6)*0.2,0) - Races!$I$19</f>
        <v>1.3599999999999994</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5.7000000000000011</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4.7099999999999991</v>
      </c>
      <c r="CY54" s="158">
        <f ca="1">1.8 * MIN(MAX(TblMili[[#This Row],[Ice Elemental]]+Races!$E$71,Races!$F$71),6)  +  0.45 * MIN(MIN(TblMili[[#This Row],[Ice Elemental]]+Races!$E$71,Races!$F$71),6)  +  0.2 * ( MAX(TblMili[[#This Row],[Ice Elemental]]+Races!$E$71-6,0) + MAX(Races!$F$71-6,0) )  -  Races!$I$71</f>
        <v>0.92999999999999972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45669.874999999876</v>
      </c>
      <c r="AG55" s="182"/>
      <c r="AH55" s="182"/>
      <c r="AI55" s="182"/>
      <c r="AJ55" s="182"/>
      <c r="AK55" s="182"/>
      <c r="AL55" s="182"/>
      <c r="AM55" s="182"/>
      <c r="AN55" s="182"/>
      <c r="AO55" s="449">
        <f ca="1">ROUND(IF(AND(TblMagic[[#This Row],[Active DnD]]&lt;12,TblMagic[[#This Row],[Active DnD]]&gt;5),OFFSET(TblPop[[#This Row],[Draft Growth]],-1,0)*0.375,0),0)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45669.874999999876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1300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2.84</v>
      </c>
      <c r="CP5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5" s="97">
        <f ca="1">TblMili[[#This Row],[Mystic bonus]]*TblMili[[#This Row],[Unit 3]]+TblMili[[#This Row],[Druid bonus]]*TblMili[[#This Row],[Unit 4]]</f>
        <v>0</v>
      </c>
      <c r="CR55" s="158">
        <f ca="1">MIN(6,TblMili[[#This Row],[Dryad]]+Races!$F$35)*1.8 +  IF(TblMili[[#This Row],[Dryad]]+Races!$F$35&gt;6,(TblMili[[#This Row],[Dryad]]+Races!$F$35-6)*0.2,0) - Races!$I$19</f>
        <v>1.3599999999999994</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5.7000000000000011</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4.7099999999999991</v>
      </c>
      <c r="CY55" s="158">
        <f ca="1">1.8 * MIN(MAX(TblMili[[#This Row],[Ice Elemental]]+Races!$E$71,Races!$F$71),6)  +  0.45 * MIN(MIN(TblMili[[#This Row],[Ice Elemental]]+Races!$E$71,Races!$F$71),6)  +  0.2 * ( MAX(TblMili[[#This Row],[Ice Elemental]]+Races!$E$71-6,0) + MAX(Races!$F$71-6,0) )  -  Races!$I$71</f>
        <v>0.92999999999999972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45669.916666666541</v>
      </c>
      <c r="AG56" s="182"/>
      <c r="AH56" s="182"/>
      <c r="AI56" s="182"/>
      <c r="AJ56" s="182"/>
      <c r="AK56" s="182"/>
      <c r="AL56" s="182"/>
      <c r="AM56" s="182"/>
      <c r="AN56" s="182"/>
      <c r="AO56" s="449">
        <f ca="1">ROUND(IF(AND(TblMagic[[#This Row],[Active DnD]]&lt;12,TblMagic[[#This Row],[Active DnD]]&gt;5),OFFSET(TblPop[[#This Row],[Draft Growth]],-1,0)*0.375,0),0)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45669.916666666541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1300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2.84</v>
      </c>
      <c r="CP5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6" s="97">
        <f ca="1">TblMili[[#This Row],[Mystic bonus]]*TblMili[[#This Row],[Unit 3]]+TblMili[[#This Row],[Druid bonus]]*TblMili[[#This Row],[Unit 4]]</f>
        <v>0</v>
      </c>
      <c r="CR56" s="158">
        <f ca="1">MIN(6,TblMili[[#This Row],[Dryad]]+Races!$F$35)*1.8 +  IF(TblMili[[#This Row],[Dryad]]+Races!$F$35&gt;6,(TblMili[[#This Row],[Dryad]]+Races!$F$35-6)*0.2,0) - Races!$I$19</f>
        <v>1.3599999999999994</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5.7000000000000011</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4.7099999999999991</v>
      </c>
      <c r="CY56" s="158">
        <f ca="1">1.8 * MIN(MAX(TblMili[[#This Row],[Ice Elemental]]+Races!$E$71,Races!$F$71),6)  +  0.45 * MIN(MIN(TblMili[[#This Row],[Ice Elemental]]+Races!$E$71,Races!$F$71),6)  +  0.2 * ( MAX(TblMili[[#This Row],[Ice Elemental]]+Races!$E$71-6,0) + MAX(Races!$F$71-6,0) )  -  Races!$I$71</f>
        <v>0.92999999999999972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45669.958333333205</v>
      </c>
      <c r="AG57" s="182"/>
      <c r="AH57" s="182"/>
      <c r="AI57" s="182"/>
      <c r="AJ57" s="182"/>
      <c r="AK57" s="182"/>
      <c r="AL57" s="182"/>
      <c r="AM57" s="182"/>
      <c r="AN57" s="182"/>
      <c r="AO57" s="449">
        <f ca="1">ROUND(IF(AND(TblMagic[[#This Row],[Active DnD]]&lt;12,TblMagic[[#This Row],[Active DnD]]&gt;5),OFFSET(TblPop[[#This Row],[Draft Growth]],-1,0)*0.375,0),0)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45669.958333333205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1300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2.84</v>
      </c>
      <c r="CP5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7" s="97">
        <f ca="1">TblMili[[#This Row],[Mystic bonus]]*TblMili[[#This Row],[Unit 3]]+TblMili[[#This Row],[Druid bonus]]*TblMili[[#This Row],[Unit 4]]</f>
        <v>0</v>
      </c>
      <c r="CR57" s="158">
        <f ca="1">MIN(6,TblMili[[#This Row],[Dryad]]+Races!$F$35)*1.8 +  IF(TblMili[[#This Row],[Dryad]]+Races!$F$35&gt;6,(TblMili[[#This Row],[Dryad]]+Races!$F$35-6)*0.2,0) - Races!$I$19</f>
        <v>1.3599999999999994</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5.7000000000000011</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4.7099999999999991</v>
      </c>
      <c r="CY57" s="158">
        <f ca="1">1.8 * MIN(MAX(TblMili[[#This Row],[Ice Elemental]]+Races!$E$71,Races!$F$71),6)  +  0.45 * MIN(MIN(TblMili[[#This Row],[Ice Elemental]]+Races!$E$71,Races!$F$71),6)  +  0.2 * ( MAX(TblMili[[#This Row],[Ice Elemental]]+Races!$E$71-6,0) + MAX(Races!$F$71-6,0) )  -  Races!$I$71</f>
        <v>0.92999999999999972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45669.999999999869</v>
      </c>
      <c r="AG58" s="182"/>
      <c r="AH58" s="182"/>
      <c r="AI58" s="182"/>
      <c r="AJ58" s="182"/>
      <c r="AK58" s="182"/>
      <c r="AL58" s="182"/>
      <c r="AM58" s="182"/>
      <c r="AN58" s="182"/>
      <c r="AO58" s="449">
        <f ca="1">ROUND(IF(AND(TblMagic[[#This Row],[Active DnD]]&lt;12,TblMagic[[#This Row],[Active DnD]]&gt;5),OFFSET(TblPop[[#This Row],[Draft Growth]],-1,0)*0.375,0),0)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45669.999999999869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1300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2.84</v>
      </c>
      <c r="CP5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8" s="97">
        <f ca="1">TblMili[[#This Row],[Mystic bonus]]*TblMili[[#This Row],[Unit 3]]+TblMili[[#This Row],[Druid bonus]]*TblMili[[#This Row],[Unit 4]]</f>
        <v>0</v>
      </c>
      <c r="CR58" s="158">
        <f ca="1">MIN(6,TblMili[[#This Row],[Dryad]]+Races!$F$35)*1.8 +  IF(TblMili[[#This Row],[Dryad]]+Races!$F$35&gt;6,(TblMili[[#This Row],[Dryad]]+Races!$F$35-6)*0.2,0) - Races!$I$19</f>
        <v>1.3599999999999994</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5.7000000000000011</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4.7099999999999991</v>
      </c>
      <c r="CY58" s="158">
        <f ca="1">1.8 * MIN(MAX(TblMili[[#This Row],[Ice Elemental]]+Races!$E$71,Races!$F$71),6)  +  0.45 * MIN(MIN(TblMili[[#This Row],[Ice Elemental]]+Races!$E$71,Races!$F$71),6)  +  0.2 * ( MAX(TblMili[[#This Row],[Ice Elemental]]+Races!$E$71-6,0) + MAX(Races!$F$71-6,0) )  -  Races!$I$71</f>
        <v>0.92999999999999972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45670.041666666533</v>
      </c>
      <c r="AG59" s="182"/>
      <c r="AH59" s="182"/>
      <c r="AI59" s="182"/>
      <c r="AJ59" s="182"/>
      <c r="AK59" s="182"/>
      <c r="AL59" s="182"/>
      <c r="AM59" s="182"/>
      <c r="AN59" s="182"/>
      <c r="AO59" s="449">
        <f ca="1">ROUND(IF(AND(TblMagic[[#This Row],[Active DnD]]&lt;12,TblMagic[[#This Row],[Active DnD]]&gt;5),OFFSET(TblPop[[#This Row],[Draft Growth]],-1,0)*0.375,0),0)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45670.041666666533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1300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2.84</v>
      </c>
      <c r="CP5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59" s="97">
        <f ca="1">TblMili[[#This Row],[Mystic bonus]]*TblMili[[#This Row],[Unit 3]]+TblMili[[#This Row],[Druid bonus]]*TblMili[[#This Row],[Unit 4]]</f>
        <v>0</v>
      </c>
      <c r="CR59" s="158">
        <f ca="1">MIN(6,TblMili[[#This Row],[Dryad]]+Races!$F$35)*1.8 +  IF(TblMili[[#This Row],[Dryad]]+Races!$F$35&gt;6,(TblMili[[#This Row],[Dryad]]+Races!$F$35-6)*0.2,0) - Races!$I$19</f>
        <v>1.3599999999999994</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5.7000000000000011</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4.7099999999999991</v>
      </c>
      <c r="CY59" s="158">
        <f ca="1">1.8 * MIN(MAX(TblMili[[#This Row],[Ice Elemental]]+Races!$E$71,Races!$F$71),6)  +  0.45 * MIN(MIN(TblMili[[#This Row],[Ice Elemental]]+Races!$E$71,Races!$F$71),6)  +  0.2 * ( MAX(TblMili[[#This Row],[Ice Elemental]]+Races!$E$71-6,0) + MAX(Races!$F$71-6,0) )  -  Races!$I$71</f>
        <v>0.92999999999999972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45670.083333333198</v>
      </c>
      <c r="AG60" s="182"/>
      <c r="AH60" s="182"/>
      <c r="AI60" s="182"/>
      <c r="AJ60" s="182"/>
      <c r="AK60" s="182"/>
      <c r="AL60" s="182"/>
      <c r="AM60" s="182"/>
      <c r="AN60" s="182"/>
      <c r="AO60" s="449">
        <f ca="1">ROUND(IF(AND(TblMagic[[#This Row],[Active DnD]]&lt;12,TblMagic[[#This Row],[Active DnD]]&gt;5),OFFSET(TblPop[[#This Row],[Draft Growth]],-1,0)*0.375,0),0)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45670.083333333198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1300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2.84</v>
      </c>
      <c r="CP6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0" s="97">
        <f ca="1">TblMili[[#This Row],[Mystic bonus]]*TblMili[[#This Row],[Unit 3]]+TblMili[[#This Row],[Druid bonus]]*TblMili[[#This Row],[Unit 4]]</f>
        <v>0</v>
      </c>
      <c r="CR60" s="158">
        <f ca="1">MIN(6,TblMili[[#This Row],[Dryad]]+Races!$F$35)*1.8 +  IF(TblMili[[#This Row],[Dryad]]+Races!$F$35&gt;6,(TblMili[[#This Row],[Dryad]]+Races!$F$35-6)*0.2,0) - Races!$I$19</f>
        <v>1.3599999999999994</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5.7000000000000011</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4.7099999999999991</v>
      </c>
      <c r="CY60" s="158">
        <f ca="1">1.8 * MIN(MAX(TblMili[[#This Row],[Ice Elemental]]+Races!$E$71,Races!$F$71),6)  +  0.45 * MIN(MIN(TblMili[[#This Row],[Ice Elemental]]+Races!$E$71,Races!$F$71),6)  +  0.2 * ( MAX(TblMili[[#This Row],[Ice Elemental]]+Races!$E$71-6,0) + MAX(Races!$F$71-6,0) )  -  Races!$I$71</f>
        <v>0.92999999999999972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45670.124999999862</v>
      </c>
      <c r="AG61" s="182"/>
      <c r="AH61" s="182"/>
      <c r="AI61" s="182"/>
      <c r="AJ61" s="182"/>
      <c r="AK61" s="182"/>
      <c r="AL61" s="182"/>
      <c r="AM61" s="182"/>
      <c r="AN61" s="182"/>
      <c r="AO61" s="449">
        <f ca="1">ROUND(IF(AND(TblMagic[[#This Row],[Active DnD]]&lt;12,TblMagic[[#This Row],[Active DnD]]&gt;5),OFFSET(TblPop[[#This Row],[Draft Growth]],-1,0)*0.375,0),0)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45670.124999999862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1300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2.84</v>
      </c>
      <c r="CP6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1" s="97">
        <f ca="1">TblMili[[#This Row],[Mystic bonus]]*TblMili[[#This Row],[Unit 3]]+TblMili[[#This Row],[Druid bonus]]*TblMili[[#This Row],[Unit 4]]</f>
        <v>0</v>
      </c>
      <c r="CR61" s="158">
        <f ca="1">MIN(6,TblMili[[#This Row],[Dryad]]+Races!$F$35)*1.8 +  IF(TblMili[[#This Row],[Dryad]]+Races!$F$35&gt;6,(TblMili[[#This Row],[Dryad]]+Races!$F$35-6)*0.2,0) - Races!$I$19</f>
        <v>1.3599999999999994</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5.7000000000000011</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4.7099999999999991</v>
      </c>
      <c r="CY61" s="158">
        <f ca="1">1.8 * MIN(MAX(TblMili[[#This Row],[Ice Elemental]]+Races!$E$71,Races!$F$71),6)  +  0.45 * MIN(MIN(TblMili[[#This Row],[Ice Elemental]]+Races!$E$71,Races!$F$71),6)  +  0.2 * ( MAX(TblMili[[#This Row],[Ice Elemental]]+Races!$E$71-6,0) + MAX(Races!$F$71-6,0) )  -  Races!$I$71</f>
        <v>0.92999999999999972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45670.166666666526</v>
      </c>
      <c r="AG62" s="182"/>
      <c r="AH62" s="182"/>
      <c r="AI62" s="182"/>
      <c r="AJ62" s="182"/>
      <c r="AK62" s="182"/>
      <c r="AL62" s="182"/>
      <c r="AM62" s="182"/>
      <c r="AN62" s="182"/>
      <c r="AO62" s="449">
        <f ca="1">ROUND(IF(AND(TblMagic[[#This Row],[Active DnD]]&lt;12,TblMagic[[#This Row],[Active DnD]]&gt;5),OFFSET(TblPop[[#This Row],[Draft Growth]],-1,0)*0.375,0),0)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45670.166666666526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1300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2.84</v>
      </c>
      <c r="CP6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2" s="97">
        <f ca="1">TblMili[[#This Row],[Mystic bonus]]*TblMili[[#This Row],[Unit 3]]+TblMili[[#This Row],[Druid bonus]]*TblMili[[#This Row],[Unit 4]]</f>
        <v>0</v>
      </c>
      <c r="CR62" s="158">
        <f ca="1">MIN(6,TblMili[[#This Row],[Dryad]]+Races!$F$35)*1.8 +  IF(TblMili[[#This Row],[Dryad]]+Races!$F$35&gt;6,(TblMili[[#This Row],[Dryad]]+Races!$F$35-6)*0.2,0) - Races!$I$19</f>
        <v>1.3599999999999994</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5.7000000000000011</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4.7099999999999991</v>
      </c>
      <c r="CY62" s="158">
        <f ca="1">1.8 * MIN(MAX(TblMili[[#This Row],[Ice Elemental]]+Races!$E$71,Races!$F$71),6)  +  0.45 * MIN(MIN(TblMili[[#This Row],[Ice Elemental]]+Races!$E$71,Races!$F$71),6)  +  0.2 * ( MAX(TblMili[[#This Row],[Ice Elemental]]+Races!$E$71-6,0) + MAX(Races!$F$71-6,0) )  -  Races!$I$71</f>
        <v>0.92999999999999972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45670.20833333319</v>
      </c>
      <c r="AG63" s="182"/>
      <c r="AH63" s="182"/>
      <c r="AI63" s="182"/>
      <c r="AJ63" s="182"/>
      <c r="AK63" s="182"/>
      <c r="AL63" s="182"/>
      <c r="AM63" s="182"/>
      <c r="AN63" s="182"/>
      <c r="AO63" s="449">
        <f ca="1">ROUND(IF(AND(TblMagic[[#This Row],[Active DnD]]&lt;12,TblMagic[[#This Row],[Active DnD]]&gt;5),OFFSET(TblPop[[#This Row],[Draft Growth]],-1,0)*0.375,0),0)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45670.20833333319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1300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2.84</v>
      </c>
      <c r="CP6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3" s="97">
        <f ca="1">TblMili[[#This Row],[Mystic bonus]]*TblMili[[#This Row],[Unit 3]]+TblMili[[#This Row],[Druid bonus]]*TblMili[[#This Row],[Unit 4]]</f>
        <v>0</v>
      </c>
      <c r="CR63" s="158">
        <f ca="1">MIN(6,TblMili[[#This Row],[Dryad]]+Races!$F$35)*1.8 +  IF(TblMili[[#This Row],[Dryad]]+Races!$F$35&gt;6,(TblMili[[#This Row],[Dryad]]+Races!$F$35-6)*0.2,0) - Races!$I$19</f>
        <v>1.3599999999999994</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5.7000000000000011</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4.7099999999999991</v>
      </c>
      <c r="CY63" s="158">
        <f ca="1">1.8 * MIN(MAX(TblMili[[#This Row],[Ice Elemental]]+Races!$E$71,Races!$F$71),6)  +  0.45 * MIN(MIN(TblMili[[#This Row],[Ice Elemental]]+Races!$E$71,Races!$F$71),6)  +  0.2 * ( MAX(TblMili[[#This Row],[Ice Elemental]]+Races!$E$71-6,0) + MAX(Races!$F$71-6,0) )  -  Races!$I$71</f>
        <v>0.92999999999999972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45670.249999999854</v>
      </c>
      <c r="AG64" s="182"/>
      <c r="AH64" s="161"/>
      <c r="AI64" s="182"/>
      <c r="AJ64" s="161"/>
      <c r="AK64" s="161"/>
      <c r="AL64" s="161"/>
      <c r="AM64" s="161"/>
      <c r="AN64" s="182"/>
      <c r="AO64" s="449">
        <f ca="1">ROUND(IF(AND(TblMagic[[#This Row],[Active DnD]]&lt;12,TblMagic[[#This Row],[Active DnD]]&gt;5),OFFSET(TblPop[[#This Row],[Draft Growth]],-1,0)*0.375,0),0)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45670.249999999854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1300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2.84</v>
      </c>
      <c r="CP6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4" s="97">
        <f ca="1">TblMili[[#This Row],[Mystic bonus]]*TblMili[[#This Row],[Unit 3]]+TblMili[[#This Row],[Druid bonus]]*TblMili[[#This Row],[Unit 4]]</f>
        <v>0</v>
      </c>
      <c r="CR64" s="158">
        <f ca="1">MIN(6,TblMili[[#This Row],[Dryad]]+Races!$F$35)*1.8 +  IF(TblMili[[#This Row],[Dryad]]+Races!$F$35&gt;6,(TblMili[[#This Row],[Dryad]]+Races!$F$35-6)*0.2,0) - Races!$I$19</f>
        <v>1.3599999999999994</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5.7000000000000011</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4.7099999999999991</v>
      </c>
      <c r="CY64" s="158">
        <f ca="1">1.8 * MIN(MAX(TblMili[[#This Row],[Ice Elemental]]+Races!$E$71,Races!$F$71),6)  +  0.45 * MIN(MIN(TblMili[[#This Row],[Ice Elemental]]+Races!$E$71,Races!$F$71),6)  +  0.2 * ( MAX(TblMili[[#This Row],[Ice Elemental]]+Races!$E$71-6,0) + MAX(Races!$F$71-6,0) )  -  Races!$I$71</f>
        <v>0.92999999999999972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45670.291666666519</v>
      </c>
      <c r="AG65" s="161"/>
      <c r="AH65" s="182"/>
      <c r="AI65" s="182"/>
      <c r="AJ65" s="182"/>
      <c r="AK65" s="182"/>
      <c r="AL65" s="182"/>
      <c r="AM65" s="182"/>
      <c r="AN65" s="182"/>
      <c r="AO65" s="449">
        <f ca="1">ROUND(IF(AND(TblMagic[[#This Row],[Active DnD]]&lt;12,TblMagic[[#This Row],[Active DnD]]&gt;5),OFFSET(TblPop[[#This Row],[Draft Growth]],-1,0)*0.375,0),0)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45670.291666666519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1300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2.84</v>
      </c>
      <c r="CP6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5" s="97">
        <f ca="1">TblMili[[#This Row],[Mystic bonus]]*TblMili[[#This Row],[Unit 3]]+TblMili[[#This Row],[Druid bonus]]*TblMili[[#This Row],[Unit 4]]</f>
        <v>0</v>
      </c>
      <c r="CR65" s="158">
        <f ca="1">MIN(6,TblMili[[#This Row],[Dryad]]+Races!$F$35)*1.8 +  IF(TblMili[[#This Row],[Dryad]]+Races!$F$35&gt;6,(TblMili[[#This Row],[Dryad]]+Races!$F$35-6)*0.2,0) - Races!$I$19</f>
        <v>1.3599999999999994</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5.7000000000000011</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4.7099999999999991</v>
      </c>
      <c r="CY65" s="158">
        <f ca="1">1.8 * MIN(MAX(TblMili[[#This Row],[Ice Elemental]]+Races!$E$71,Races!$F$71),6)  +  0.45 * MIN(MIN(TblMili[[#This Row],[Ice Elemental]]+Races!$E$71,Races!$F$71),6)  +  0.2 * ( MAX(TblMili[[#This Row],[Ice Elemental]]+Races!$E$71-6,0) + MAX(Races!$F$71-6,0) )  -  Races!$I$71</f>
        <v>0.92999999999999972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45670.333333333183</v>
      </c>
      <c r="AG66" s="182"/>
      <c r="AH66" s="182"/>
      <c r="AI66" s="182"/>
      <c r="AJ66" s="182"/>
      <c r="AK66" s="182"/>
      <c r="AL66" s="182"/>
      <c r="AM66" s="182"/>
      <c r="AN66" s="182"/>
      <c r="AO66" s="449">
        <f ca="1">ROUND(IF(AND(TblMagic[[#This Row],[Active DnD]]&lt;12,TblMagic[[#This Row],[Active DnD]]&gt;5),OFFSET(TblPop[[#This Row],[Draft Growth]],-1,0)*0.375,0),0)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45670.333333333183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1300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2.84</v>
      </c>
      <c r="CP6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6" s="97">
        <f ca="1">TblMili[[#This Row],[Mystic bonus]]*TblMili[[#This Row],[Unit 3]]+TblMili[[#This Row],[Druid bonus]]*TblMili[[#This Row],[Unit 4]]</f>
        <v>0</v>
      </c>
      <c r="CR66" s="158">
        <f ca="1">MIN(6,TblMili[[#This Row],[Dryad]]+Races!$F$35)*1.8 +  IF(TblMili[[#This Row],[Dryad]]+Races!$F$35&gt;6,(TblMili[[#This Row],[Dryad]]+Races!$F$35-6)*0.2,0) - Races!$I$19</f>
        <v>1.3599999999999994</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5.7000000000000011</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4.7099999999999991</v>
      </c>
      <c r="CY66" s="158">
        <f ca="1">1.8 * MIN(MAX(TblMili[[#This Row],[Ice Elemental]]+Races!$E$71,Races!$F$71),6)  +  0.45 * MIN(MIN(TblMili[[#This Row],[Ice Elemental]]+Races!$E$71,Races!$F$71),6)  +  0.2 * ( MAX(TblMili[[#This Row],[Ice Elemental]]+Races!$E$71-6,0) + MAX(Races!$F$71-6,0) )  -  Races!$I$71</f>
        <v>0.92999999999999972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45670.374999999847</v>
      </c>
      <c r="AG67" s="161"/>
      <c r="AH67" s="161"/>
      <c r="AI67" s="182"/>
      <c r="AJ67" s="182"/>
      <c r="AK67" s="182"/>
      <c r="AL67" s="182"/>
      <c r="AM67" s="182"/>
      <c r="AN67" s="182"/>
      <c r="AO67" s="449">
        <f ca="1">ROUND(IF(AND(TblMagic[[#This Row],[Active DnD]]&lt;12,TblMagic[[#This Row],[Active DnD]]&gt;5),OFFSET(TblPop[[#This Row],[Draft Growth]],-1,0)*0.375,0),0)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45670.374999999847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1300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2.84</v>
      </c>
      <c r="CP6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7" s="97">
        <f ca="1">TblMili[[#This Row],[Mystic bonus]]*TblMili[[#This Row],[Unit 3]]+TblMili[[#This Row],[Druid bonus]]*TblMili[[#This Row],[Unit 4]]</f>
        <v>0</v>
      </c>
      <c r="CR67" s="158">
        <f ca="1">MIN(6,TblMili[[#This Row],[Dryad]]+Races!$F$35)*1.8 +  IF(TblMili[[#This Row],[Dryad]]+Races!$F$35&gt;6,(TblMili[[#This Row],[Dryad]]+Races!$F$35-6)*0.2,0) - Races!$I$19</f>
        <v>1.3599999999999994</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5.7000000000000011</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4.7099999999999991</v>
      </c>
      <c r="CY67" s="158">
        <f ca="1">1.8 * MIN(MAX(TblMili[[#This Row],[Ice Elemental]]+Races!$E$71,Races!$F$71),6)  +  0.45 * MIN(MIN(TblMili[[#This Row],[Ice Elemental]]+Races!$E$71,Races!$F$71),6)  +  0.2 * ( MAX(TblMili[[#This Row],[Ice Elemental]]+Races!$E$71-6,0) + MAX(Races!$F$71-6,0) )  -  Races!$I$71</f>
        <v>0.92999999999999972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45670.416666666511</v>
      </c>
      <c r="AG68" s="161"/>
      <c r="AH68" s="161"/>
      <c r="AI68" s="182"/>
      <c r="AJ68" s="182"/>
      <c r="AK68" s="182"/>
      <c r="AL68" s="182"/>
      <c r="AM68" s="182"/>
      <c r="AN68" s="182"/>
      <c r="AO68" s="449">
        <f ca="1">ROUND(IF(AND(TblMagic[[#This Row],[Active DnD]]&lt;12,TblMagic[[#This Row],[Active DnD]]&gt;5),OFFSET(TblPop[[#This Row],[Draft Growth]],-1,0)*0.375,0),0)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45670.416666666511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1300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2.84</v>
      </c>
      <c r="CP6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8" s="97">
        <f ca="1">TblMili[[#This Row],[Mystic bonus]]*TblMili[[#This Row],[Unit 3]]+TblMili[[#This Row],[Druid bonus]]*TblMili[[#This Row],[Unit 4]]</f>
        <v>0</v>
      </c>
      <c r="CR68" s="158">
        <f ca="1">MIN(6,TblMili[[#This Row],[Dryad]]+Races!$F$35)*1.8 +  IF(TblMili[[#This Row],[Dryad]]+Races!$F$35&gt;6,(TblMili[[#This Row],[Dryad]]+Races!$F$35-6)*0.2,0) - Races!$I$19</f>
        <v>1.3599999999999994</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5.7000000000000011</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4.7099999999999991</v>
      </c>
      <c r="CY68" s="158">
        <f ca="1">1.8 * MIN(MAX(TblMili[[#This Row],[Ice Elemental]]+Races!$E$71,Races!$F$71),6)  +  0.45 * MIN(MIN(TblMili[[#This Row],[Ice Elemental]]+Races!$E$71,Races!$F$71),6)  +  0.2 * ( MAX(TblMili[[#This Row],[Ice Elemental]]+Races!$E$71-6,0) + MAX(Races!$F$71-6,0) )  -  Races!$I$71</f>
        <v>0.92999999999999972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45670.458333333176</v>
      </c>
      <c r="AG69" s="182"/>
      <c r="AH69" s="161"/>
      <c r="AI69" s="182"/>
      <c r="AJ69" s="182"/>
      <c r="AK69" s="182"/>
      <c r="AL69" s="182"/>
      <c r="AM69" s="182"/>
      <c r="AN69" s="182"/>
      <c r="AO69" s="449">
        <f ca="1">ROUND(IF(AND(TblMagic[[#This Row],[Active DnD]]&lt;12,TblMagic[[#This Row],[Active DnD]]&gt;5),OFFSET(TblPop[[#This Row],[Draft Growth]],-1,0)*0.375,0),0)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45670.458333333176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1300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2.84</v>
      </c>
      <c r="CP6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69" s="97">
        <f ca="1">TblMili[[#This Row],[Mystic bonus]]*TblMili[[#This Row],[Unit 3]]+TblMili[[#This Row],[Druid bonus]]*TblMili[[#This Row],[Unit 4]]</f>
        <v>0</v>
      </c>
      <c r="CR69" s="158">
        <f ca="1">MIN(6,TblMili[[#This Row],[Dryad]]+Races!$F$35)*1.8 +  IF(TblMili[[#This Row],[Dryad]]+Races!$F$35&gt;6,(TblMili[[#This Row],[Dryad]]+Races!$F$35-6)*0.2,0) - Races!$I$19</f>
        <v>1.3599999999999994</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5.7000000000000011</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4.7099999999999991</v>
      </c>
      <c r="CY69" s="158">
        <f ca="1">1.8 * MIN(MAX(TblMili[[#This Row],[Ice Elemental]]+Races!$E$71,Races!$F$71),6)  +  0.45 * MIN(MIN(TblMili[[#This Row],[Ice Elemental]]+Races!$E$71,Races!$F$71),6)  +  0.2 * ( MAX(TblMili[[#This Row],[Ice Elemental]]+Races!$E$71-6,0) + MAX(Races!$F$71-6,0) )  -  Races!$I$71</f>
        <v>0.92999999999999972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45670.49999999984</v>
      </c>
      <c r="AG70" s="182"/>
      <c r="AH70" s="161"/>
      <c r="AI70" s="182"/>
      <c r="AJ70" s="182"/>
      <c r="AK70" s="182"/>
      <c r="AL70" s="182"/>
      <c r="AM70" s="182"/>
      <c r="AN70" s="182"/>
      <c r="AO70" s="449">
        <f ca="1">ROUND(IF(AND(TblMagic[[#This Row],[Active DnD]]&lt;12,TblMagic[[#This Row],[Active DnD]]&gt;5),OFFSET(TblPop[[#This Row],[Draft Growth]],-1,0)*0.375,0),0)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45670.49999999984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1300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2.84</v>
      </c>
      <c r="CP7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0" s="97">
        <f ca="1">TblMili[[#This Row],[Mystic bonus]]*TblMili[[#This Row],[Unit 3]]+TblMili[[#This Row],[Druid bonus]]*TblMili[[#This Row],[Unit 4]]</f>
        <v>0</v>
      </c>
      <c r="CR70" s="158">
        <f ca="1">MIN(6,TblMili[[#This Row],[Dryad]]+Races!$F$35)*1.8 +  IF(TblMili[[#This Row],[Dryad]]+Races!$F$35&gt;6,(TblMili[[#This Row],[Dryad]]+Races!$F$35-6)*0.2,0) - Races!$I$19</f>
        <v>1.3599999999999994</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5.7000000000000011</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4.7099999999999991</v>
      </c>
      <c r="CY70" s="158">
        <f ca="1">1.8 * MIN(MAX(TblMili[[#This Row],[Ice Elemental]]+Races!$E$71,Races!$F$71),6)  +  0.45 * MIN(MIN(TblMili[[#This Row],[Ice Elemental]]+Races!$E$71,Races!$F$71),6)  +  0.2 * ( MAX(TblMili[[#This Row],[Ice Elemental]]+Races!$E$71-6,0) + MAX(Races!$F$71-6,0) )  -  Races!$I$71</f>
        <v>0.92999999999999972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45670.541666666504</v>
      </c>
      <c r="AG71" s="182"/>
      <c r="AH71" s="161"/>
      <c r="AI71" s="182"/>
      <c r="AJ71" s="182"/>
      <c r="AK71" s="182"/>
      <c r="AL71" s="182"/>
      <c r="AM71" s="182"/>
      <c r="AN71" s="182"/>
      <c r="AO71" s="449">
        <f ca="1">ROUND(IF(AND(TblMagic[[#This Row],[Active DnD]]&lt;12,TblMagic[[#This Row],[Active DnD]]&gt;5),OFFSET(TblPop[[#This Row],[Draft Growth]],-1,0)*0.375,0),0)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45670.541666666504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1300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2.84</v>
      </c>
      <c r="CP7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1" s="97">
        <f ca="1">TblMili[[#This Row],[Mystic bonus]]*TblMili[[#This Row],[Unit 3]]+TblMili[[#This Row],[Druid bonus]]*TblMili[[#This Row],[Unit 4]]</f>
        <v>0</v>
      </c>
      <c r="CR71" s="158">
        <f ca="1">MIN(6,TblMili[[#This Row],[Dryad]]+Races!$F$35)*1.8 +  IF(TblMili[[#This Row],[Dryad]]+Races!$F$35&gt;6,(TblMili[[#This Row],[Dryad]]+Races!$F$35-6)*0.2,0) - Races!$I$19</f>
        <v>1.3599999999999994</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5.7000000000000011</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4.7099999999999991</v>
      </c>
      <c r="CY71" s="158">
        <f ca="1">1.8 * MIN(MAX(TblMili[[#This Row],[Ice Elemental]]+Races!$E$71,Races!$F$71),6)  +  0.45 * MIN(MIN(TblMili[[#This Row],[Ice Elemental]]+Races!$E$71,Races!$F$71),6)  +  0.2 * ( MAX(TblMili[[#This Row],[Ice Elemental]]+Races!$E$71-6,0) + MAX(Races!$F$71-6,0) )  -  Races!$I$71</f>
        <v>0.92999999999999972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45670.583333333168</v>
      </c>
      <c r="AG72" s="182"/>
      <c r="AH72" s="161"/>
      <c r="AI72" s="182"/>
      <c r="AJ72" s="182"/>
      <c r="AK72" s="182"/>
      <c r="AL72" s="182"/>
      <c r="AM72" s="182"/>
      <c r="AN72" s="182"/>
      <c r="AO72" s="449">
        <f ca="1">ROUND(IF(AND(TblMagic[[#This Row],[Active DnD]]&lt;12,TblMagic[[#This Row],[Active DnD]]&gt;5),OFFSET(TblPop[[#This Row],[Draft Growth]],-1,0)*0.375,0),0)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45670.583333333168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1300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2.84</v>
      </c>
      <c r="CP7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2" s="97">
        <f ca="1">TblMili[[#This Row],[Mystic bonus]]*TblMili[[#This Row],[Unit 3]]+TblMili[[#This Row],[Druid bonus]]*TblMili[[#This Row],[Unit 4]]</f>
        <v>0</v>
      </c>
      <c r="CR72" s="158">
        <f ca="1">MIN(6,TblMili[[#This Row],[Dryad]]+Races!$F$35)*1.8 +  IF(TblMili[[#This Row],[Dryad]]+Races!$F$35&gt;6,(TblMili[[#This Row],[Dryad]]+Races!$F$35-6)*0.2,0) - Races!$I$19</f>
        <v>1.3599999999999994</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5.7000000000000011</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4.7099999999999991</v>
      </c>
      <c r="CY72" s="158">
        <f ca="1">1.8 * MIN(MAX(TblMili[[#This Row],[Ice Elemental]]+Races!$E$71,Races!$F$71),6)  +  0.45 * MIN(MIN(TblMili[[#This Row],[Ice Elemental]]+Races!$E$71,Races!$F$71),6)  +  0.2 * ( MAX(TblMili[[#This Row],[Ice Elemental]]+Races!$E$71-6,0) + MAX(Races!$F$71-6,0) )  -  Races!$I$71</f>
        <v>0.92999999999999972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45670.624999999833</v>
      </c>
      <c r="AG73" s="182"/>
      <c r="AH73" s="161"/>
      <c r="AI73" s="182"/>
      <c r="AJ73" s="182"/>
      <c r="AK73" s="182"/>
      <c r="AL73" s="182"/>
      <c r="AM73" s="182"/>
      <c r="AN73" s="182"/>
      <c r="AO73" s="449">
        <f ca="1">ROUND(IF(AND(TblMagic[[#This Row],[Active DnD]]&lt;12,TblMagic[[#This Row],[Active DnD]]&gt;5),OFFSET(TblPop[[#This Row],[Draft Growth]],-1,0)*0.375,0),0)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45670.624999999833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1300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2.84</v>
      </c>
      <c r="CP7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3" s="97">
        <f ca="1">TblMili[[#This Row],[Mystic bonus]]*TblMili[[#This Row],[Unit 3]]+TblMili[[#This Row],[Druid bonus]]*TblMili[[#This Row],[Unit 4]]</f>
        <v>0</v>
      </c>
      <c r="CR73" s="158">
        <f ca="1">MIN(6,TblMili[[#This Row],[Dryad]]+Races!$F$35)*1.8 +  IF(TblMili[[#This Row],[Dryad]]+Races!$F$35&gt;6,(TblMili[[#This Row],[Dryad]]+Races!$F$35-6)*0.2,0) - Races!$I$19</f>
        <v>1.3599999999999994</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5.7000000000000011</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4.7099999999999991</v>
      </c>
      <c r="CY73" s="158">
        <f ca="1">1.8 * MIN(MAX(TblMili[[#This Row],[Ice Elemental]]+Races!$E$71,Races!$F$71),6)  +  0.45 * MIN(MIN(TblMili[[#This Row],[Ice Elemental]]+Races!$E$71,Races!$F$71),6)  +  0.2 * ( MAX(TblMili[[#This Row],[Ice Elemental]]+Races!$E$71-6,0) + MAX(Races!$F$71-6,0) )  -  Races!$I$71</f>
        <v>0.92999999999999972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45670.666666666497</v>
      </c>
      <c r="AG74" s="182"/>
      <c r="AH74" s="161"/>
      <c r="AI74" s="182"/>
      <c r="AJ74" s="182"/>
      <c r="AK74" s="182"/>
      <c r="AL74" s="182"/>
      <c r="AM74" s="182"/>
      <c r="AN74" s="182"/>
      <c r="AO74" s="449">
        <f ca="1">ROUND(IF(AND(TblMagic[[#This Row],[Active DnD]]&lt;12,TblMagic[[#This Row],[Active DnD]]&gt;5),OFFSET(TblPop[[#This Row],[Draft Growth]],-1,0)*0.375,0),0)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45670.666666666497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1300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2.84</v>
      </c>
      <c r="CP7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4" s="97">
        <f ca="1">TblMili[[#This Row],[Mystic bonus]]*TblMili[[#This Row],[Unit 3]]+TblMili[[#This Row],[Druid bonus]]*TblMili[[#This Row],[Unit 4]]</f>
        <v>0</v>
      </c>
      <c r="CR74" s="158">
        <f ca="1">MIN(6,TblMili[[#This Row],[Dryad]]+Races!$F$35)*1.8 +  IF(TblMili[[#This Row],[Dryad]]+Races!$F$35&gt;6,(TblMili[[#This Row],[Dryad]]+Races!$F$35-6)*0.2,0) - Races!$I$19</f>
        <v>1.3599999999999994</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5.7000000000000011</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4.7099999999999991</v>
      </c>
      <c r="CY74" s="158">
        <f ca="1">1.8 * MIN(MAX(TblMili[[#This Row],[Ice Elemental]]+Races!$E$71,Races!$F$71),6)  +  0.45 * MIN(MIN(TblMili[[#This Row],[Ice Elemental]]+Races!$E$71,Races!$F$71),6)  +  0.2 * ( MAX(TblMili[[#This Row],[Ice Elemental]]+Races!$E$71-6,0) + MAX(Races!$F$71-6,0) )  -  Races!$I$71</f>
        <v>0.92999999999999972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45670.708333333161</v>
      </c>
      <c r="AG75" s="182"/>
      <c r="AH75" s="161"/>
      <c r="AI75" s="182"/>
      <c r="AJ75" s="182"/>
      <c r="AK75" s="182"/>
      <c r="AL75" s="182"/>
      <c r="AM75" s="182"/>
      <c r="AN75" s="182"/>
      <c r="AO75" s="449">
        <f ca="1">ROUND(IF(AND(TblMagic[[#This Row],[Active DnD]]&lt;12,TblMagic[[#This Row],[Active DnD]]&gt;5),OFFSET(TblPop[[#This Row],[Draft Growth]],-1,0)*0.375,0),0)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45670.708333333161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1300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2.84</v>
      </c>
      <c r="CP7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5" s="97">
        <f ca="1">TblMili[[#This Row],[Mystic bonus]]*TblMili[[#This Row],[Unit 3]]+TblMili[[#This Row],[Druid bonus]]*TblMili[[#This Row],[Unit 4]]</f>
        <v>0</v>
      </c>
      <c r="CR75" s="158">
        <f ca="1">MIN(6,TblMili[[#This Row],[Dryad]]+Races!$F$35)*1.8 +  IF(TblMili[[#This Row],[Dryad]]+Races!$F$35&gt;6,(TblMili[[#This Row],[Dryad]]+Races!$F$35-6)*0.2,0) - Races!$I$19</f>
        <v>1.3599999999999994</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5.7000000000000011</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4.7099999999999991</v>
      </c>
      <c r="CY75" s="158">
        <f ca="1">1.8 * MIN(MAX(TblMili[[#This Row],[Ice Elemental]]+Races!$E$71,Races!$F$71),6)  +  0.45 * MIN(MIN(TblMili[[#This Row],[Ice Elemental]]+Races!$E$71,Races!$F$71),6)  +  0.2 * ( MAX(TblMili[[#This Row],[Ice Elemental]]+Races!$E$71-6,0) + MAX(Races!$F$71-6,0) )  -  Races!$I$71</f>
        <v>0.92999999999999972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45670.749999999825</v>
      </c>
      <c r="AG76" s="207"/>
      <c r="AH76" s="161"/>
      <c r="AI76" s="182"/>
      <c r="AJ76" s="207"/>
      <c r="AK76" s="207"/>
      <c r="AL76" s="207"/>
      <c r="AM76" s="207"/>
      <c r="AN76" s="207"/>
      <c r="AO76" s="450">
        <f ca="1">ROUND(IF(AND(TblMagic[[#This Row],[Active DnD]]&lt;12,TblMagic[[#This Row],[Active DnD]]&gt;5),OFFSET(TblPop[[#This Row],[Draft Growth]],-1,0)*0.375,0),0)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45670.749999999825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1300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2.84</v>
      </c>
      <c r="CP76" s="279">
        <f ca="1">1.8 * MIN(MAX(TblMili[[#This Row],[Druid (op)]]+Races!$E$20,TblMili[[#This Row],[Druid (dp)]]+Races!$F$20),6)  +  0.45 * MIN(MIN(TblMili[[#This Row],[Druid (op)]]+Races!$E$20,TblMili[[#This Row],[Druid (dp)]]+Races!$F$20),6)  +  0.2 * ( MAX(TblMili[[#This Row],[Druid (op)]]+Races!$E$20-6,0) + MAX(TblMili[[#This Row],[Druid (dp)]]+Races!$F$20-6,0) )  -  Races!$I$20</f>
        <v>4.7999999999999989</v>
      </c>
      <c r="CQ76" s="210">
        <f ca="1">TblMili[[#This Row],[Mystic bonus]]*TblMili[[#This Row],[Unit 3]]+TblMili[[#This Row],[Druid bonus]]*TblMili[[#This Row],[Unit 4]]</f>
        <v>0</v>
      </c>
      <c r="CR76" s="281">
        <f ca="1">MIN(6,TblMili[[#This Row],[Dryad]]+Races!$F$35)*1.8 +  IF(TblMili[[#This Row],[Dryad]]+Races!$F$35&gt;6,(TblMili[[#This Row],[Dryad]]+Races!$F$35-6)*0.2,0) - Races!$I$19</f>
        <v>1.3599999999999994</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5.7000000000000011</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4.7099999999999991</v>
      </c>
      <c r="CY76" s="281">
        <f ca="1">1.8 * MIN(MAX(TblMili[[#This Row],[Ice Elemental]]+Races!$E$71,Races!$F$71),6)  +  0.45 * MIN(MIN(TblMili[[#This Row],[Ice Elemental]]+Races!$E$71,Races!$F$71),6)  +  0.2 * ( MAX(TblMili[[#This Row],[Ice Elemental]]+Races!$E$71-6,0) + MAX(Races!$F$71-6,0) )  -  Races!$I$71</f>
        <v>0.92999999999999972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45670.79166666649</v>
      </c>
      <c r="AG77" s="182"/>
      <c r="AH77" s="161"/>
      <c r="AI77" s="182"/>
      <c r="AJ77" s="182"/>
      <c r="AK77" s="182"/>
      <c r="AL77" s="182"/>
      <c r="AM77" s="182"/>
      <c r="AN77" s="182"/>
      <c r="AO77" s="449">
        <f ca="1">ROUND(IF(AND(TblMagic[[#This Row],[Active DnD]]&lt;12,TblMagic[[#This Row],[Active DnD]]&gt;5),OFFSET(TblPop[[#This Row],[Draft Growth]],-1,0)*0.375,0),0)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45670.79166666649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1300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2.84</v>
      </c>
      <c r="CP7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7" s="97">
        <f ca="1">TblMili[[#This Row],[Mystic bonus]]*TblMili[[#This Row],[Unit 3]]+TblMili[[#This Row],[Druid bonus]]*TblMili[[#This Row],[Unit 4]]</f>
        <v>0</v>
      </c>
      <c r="CR77" s="158">
        <f ca="1">MIN(6,TblMili[[#This Row],[Dryad]]+Races!$F$35)*1.8 +  IF(TblMili[[#This Row],[Dryad]]+Races!$F$35&gt;6,(TblMili[[#This Row],[Dryad]]+Races!$F$35-6)*0.2,0) - Races!$I$19</f>
        <v>1.3599999999999994</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5.7000000000000011</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4.7099999999999991</v>
      </c>
      <c r="CY77" s="158">
        <f ca="1">1.8 * MIN(MAX(TblMili[[#This Row],[Ice Elemental]]+Races!$E$71,Races!$F$71),6)  +  0.45 * MIN(MIN(TblMili[[#This Row],[Ice Elemental]]+Races!$E$71,Races!$F$71),6)  +  0.2 * ( MAX(TblMili[[#This Row],[Ice Elemental]]+Races!$E$71-6,0) + MAX(Races!$F$71-6,0) )  -  Races!$I$71</f>
        <v>0.92999999999999972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45670.833333333154</v>
      </c>
      <c r="AG78" s="182"/>
      <c r="AH78" s="161"/>
      <c r="AI78" s="182"/>
      <c r="AJ78" s="182"/>
      <c r="AK78" s="182"/>
      <c r="AL78" s="182"/>
      <c r="AM78" s="182"/>
      <c r="AN78" s="182"/>
      <c r="AO78" s="449">
        <f ca="1">ROUND(IF(AND(TblMagic[[#This Row],[Active DnD]]&lt;12,TblMagic[[#This Row],[Active DnD]]&gt;5),OFFSET(TblPop[[#This Row],[Draft Growth]],-1,0)*0.375,0),0)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45670.833333333154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1300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2.84</v>
      </c>
      <c r="CP7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8" s="97">
        <f ca="1">TblMili[[#This Row],[Mystic bonus]]*TblMili[[#This Row],[Unit 3]]+TblMili[[#This Row],[Druid bonus]]*TblMili[[#This Row],[Unit 4]]</f>
        <v>0</v>
      </c>
      <c r="CR78" s="158">
        <f ca="1">MIN(6,TblMili[[#This Row],[Dryad]]+Races!$F$35)*1.8 +  IF(TblMili[[#This Row],[Dryad]]+Races!$F$35&gt;6,(TblMili[[#This Row],[Dryad]]+Races!$F$35-6)*0.2,0) - Races!$I$19</f>
        <v>1.3599999999999994</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5.7000000000000011</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4.7099999999999991</v>
      </c>
      <c r="CY78" s="158">
        <f ca="1">1.8 * MIN(MAX(TblMili[[#This Row],[Ice Elemental]]+Races!$E$71,Races!$F$71),6)  +  0.45 * MIN(MIN(TblMili[[#This Row],[Ice Elemental]]+Races!$E$71,Races!$F$71),6)  +  0.2 * ( MAX(TblMili[[#This Row],[Ice Elemental]]+Races!$E$71-6,0) + MAX(Races!$F$71-6,0) )  -  Races!$I$71</f>
        <v>0.92999999999999972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45670.874999999818</v>
      </c>
      <c r="AG79" s="182"/>
      <c r="AH79" s="182"/>
      <c r="AI79" s="182"/>
      <c r="AJ79" s="182"/>
      <c r="AK79" s="182"/>
      <c r="AL79" s="182"/>
      <c r="AM79" s="182"/>
      <c r="AN79" s="182"/>
      <c r="AO79" s="449">
        <f ca="1">ROUND(IF(AND(TblMagic[[#This Row],[Active DnD]]&lt;12,TblMagic[[#This Row],[Active DnD]]&gt;5),OFFSET(TblPop[[#This Row],[Draft Growth]],-1,0)*0.375,0),0)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45670.874999999818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1300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2.84</v>
      </c>
      <c r="CP7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79" s="97">
        <f ca="1">TblMili[[#This Row],[Mystic bonus]]*TblMili[[#This Row],[Unit 3]]+TblMili[[#This Row],[Druid bonus]]*TblMili[[#This Row],[Unit 4]]</f>
        <v>0</v>
      </c>
      <c r="CR79" s="158">
        <f ca="1">MIN(6,TblMili[[#This Row],[Dryad]]+Races!$F$35)*1.8 +  IF(TblMili[[#This Row],[Dryad]]+Races!$F$35&gt;6,(TblMili[[#This Row],[Dryad]]+Races!$F$35-6)*0.2,0) - Races!$I$19</f>
        <v>1.3599999999999994</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5.7000000000000011</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4.7099999999999991</v>
      </c>
      <c r="CY79" s="158">
        <f ca="1">1.8 * MIN(MAX(TblMili[[#This Row],[Ice Elemental]]+Races!$E$71,Races!$F$71),6)  +  0.45 * MIN(MIN(TblMili[[#This Row],[Ice Elemental]]+Races!$E$71,Races!$F$71),6)  +  0.2 * ( MAX(TblMili[[#This Row],[Ice Elemental]]+Races!$E$71-6,0) + MAX(Races!$F$71-6,0) )  -  Races!$I$71</f>
        <v>0.92999999999999972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45670.916666666482</v>
      </c>
      <c r="AG80" s="182"/>
      <c r="AH80" s="182"/>
      <c r="AI80" s="182"/>
      <c r="AJ80" s="182"/>
      <c r="AK80" s="182"/>
      <c r="AL80" s="182"/>
      <c r="AM80" s="182"/>
      <c r="AN80" s="182"/>
      <c r="AO80" s="449">
        <f ca="1">ROUND(IF(AND(TblMagic[[#This Row],[Active DnD]]&lt;12,TblMagic[[#This Row],[Active DnD]]&gt;5),OFFSET(TblPop[[#This Row],[Draft Growth]],-1,0)*0.375,0),0)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45670.916666666482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1300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2.84</v>
      </c>
      <c r="CP8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0" s="97">
        <f ca="1">TblMili[[#This Row],[Mystic bonus]]*TblMili[[#This Row],[Unit 3]]+TblMili[[#This Row],[Druid bonus]]*TblMili[[#This Row],[Unit 4]]</f>
        <v>0</v>
      </c>
      <c r="CR80" s="158">
        <f ca="1">MIN(6,TblMili[[#This Row],[Dryad]]+Races!$F$35)*1.8 +  IF(TblMili[[#This Row],[Dryad]]+Races!$F$35&gt;6,(TblMili[[#This Row],[Dryad]]+Races!$F$35-6)*0.2,0) - Races!$I$19</f>
        <v>1.3599999999999994</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5.7000000000000011</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4.7099999999999991</v>
      </c>
      <c r="CY80" s="158">
        <f ca="1">1.8 * MIN(MAX(TblMili[[#This Row],[Ice Elemental]]+Races!$E$71,Races!$F$71),6)  +  0.45 * MIN(MIN(TblMili[[#This Row],[Ice Elemental]]+Races!$E$71,Races!$F$71),6)  +  0.2 * ( MAX(TblMili[[#This Row],[Ice Elemental]]+Races!$E$71-6,0) + MAX(Races!$F$71-6,0) )  -  Races!$I$71</f>
        <v>0.92999999999999972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45670.958333333147</v>
      </c>
      <c r="AG81" s="182"/>
      <c r="AH81" s="182"/>
      <c r="AI81" s="182"/>
      <c r="AJ81" s="182"/>
      <c r="AK81" s="182"/>
      <c r="AL81" s="182"/>
      <c r="AM81" s="182"/>
      <c r="AN81" s="182"/>
      <c r="AO81" s="449">
        <f ca="1">ROUND(IF(AND(TblMagic[[#This Row],[Active DnD]]&lt;12,TblMagic[[#This Row],[Active DnD]]&gt;5),OFFSET(TblPop[[#This Row],[Draft Growth]],-1,0)*0.375,0),0)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45670.958333333147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1300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2.84</v>
      </c>
      <c r="CP8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1" s="97">
        <f ca="1">TblMili[[#This Row],[Mystic bonus]]*TblMili[[#This Row],[Unit 3]]+TblMili[[#This Row],[Druid bonus]]*TblMili[[#This Row],[Unit 4]]</f>
        <v>0</v>
      </c>
      <c r="CR81" s="158">
        <f ca="1">MIN(6,TblMili[[#This Row],[Dryad]]+Races!$F$35)*1.8 +  IF(TblMili[[#This Row],[Dryad]]+Races!$F$35&gt;6,(TblMili[[#This Row],[Dryad]]+Races!$F$35-6)*0.2,0) - Races!$I$19</f>
        <v>1.3599999999999994</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5.7000000000000011</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4.7099999999999991</v>
      </c>
      <c r="CY81" s="158">
        <f ca="1">1.8 * MIN(MAX(TblMili[[#This Row],[Ice Elemental]]+Races!$E$71,Races!$F$71),6)  +  0.45 * MIN(MIN(TblMili[[#This Row],[Ice Elemental]]+Races!$E$71,Races!$F$71),6)  +  0.2 * ( MAX(TblMili[[#This Row],[Ice Elemental]]+Races!$E$71-6,0) + MAX(Races!$F$71-6,0) )  -  Races!$I$71</f>
        <v>0.92999999999999972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45670.999999999811</v>
      </c>
      <c r="AG82" s="182"/>
      <c r="AH82" s="182"/>
      <c r="AI82" s="182"/>
      <c r="AJ82" s="182"/>
      <c r="AK82" s="182"/>
      <c r="AL82" s="182"/>
      <c r="AM82" s="182"/>
      <c r="AN82" s="182"/>
      <c r="AO82" s="449">
        <f ca="1">ROUND(IF(AND(TblMagic[[#This Row],[Active DnD]]&lt;12,TblMagic[[#This Row],[Active DnD]]&gt;5),OFFSET(TblPop[[#This Row],[Draft Growth]],-1,0)*0.375,0),0)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45670.999999999811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1300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2.84</v>
      </c>
      <c r="CP8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2" s="97">
        <f ca="1">TblMili[[#This Row],[Mystic bonus]]*TblMili[[#This Row],[Unit 3]]+TblMili[[#This Row],[Druid bonus]]*TblMili[[#This Row],[Unit 4]]</f>
        <v>0</v>
      </c>
      <c r="CR82" s="158">
        <f ca="1">MIN(6,TblMili[[#This Row],[Dryad]]+Races!$F$35)*1.8 +  IF(TblMili[[#This Row],[Dryad]]+Races!$F$35&gt;6,(TblMili[[#This Row],[Dryad]]+Races!$F$35-6)*0.2,0) - Races!$I$19</f>
        <v>1.3599999999999994</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5.7000000000000011</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4.7099999999999991</v>
      </c>
      <c r="CY82" s="158">
        <f ca="1">1.8 * MIN(MAX(TblMili[[#This Row],[Ice Elemental]]+Races!$E$71,Races!$F$71),6)  +  0.45 * MIN(MIN(TblMili[[#This Row],[Ice Elemental]]+Races!$E$71,Races!$F$71),6)  +  0.2 * ( MAX(TblMili[[#This Row],[Ice Elemental]]+Races!$E$71-6,0) + MAX(Races!$F$71-6,0) )  -  Races!$I$71</f>
        <v>0.92999999999999972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45671.041666666475</v>
      </c>
      <c r="AG83" s="182"/>
      <c r="AH83" s="182"/>
      <c r="AI83" s="182"/>
      <c r="AJ83" s="182"/>
      <c r="AK83" s="182"/>
      <c r="AL83" s="182"/>
      <c r="AM83" s="182"/>
      <c r="AN83" s="182"/>
      <c r="AO83" s="449">
        <f ca="1">ROUND(IF(AND(TblMagic[[#This Row],[Active DnD]]&lt;12,TblMagic[[#This Row],[Active DnD]]&gt;5),OFFSET(TblPop[[#This Row],[Draft Growth]],-1,0)*0.375,0),0)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45671.041666666475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1300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2.84</v>
      </c>
      <c r="CP8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3" s="97">
        <f ca="1">TblMili[[#This Row],[Mystic bonus]]*TblMili[[#This Row],[Unit 3]]+TblMili[[#This Row],[Druid bonus]]*TblMili[[#This Row],[Unit 4]]</f>
        <v>0</v>
      </c>
      <c r="CR83" s="158">
        <f ca="1">MIN(6,TblMili[[#This Row],[Dryad]]+Races!$F$35)*1.8 +  IF(TblMili[[#This Row],[Dryad]]+Races!$F$35&gt;6,(TblMili[[#This Row],[Dryad]]+Races!$F$35-6)*0.2,0) - Races!$I$19</f>
        <v>1.3599999999999994</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5.7000000000000011</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4.7099999999999991</v>
      </c>
      <c r="CY83" s="158">
        <f ca="1">1.8 * MIN(MAX(TblMili[[#This Row],[Ice Elemental]]+Races!$E$71,Races!$F$71),6)  +  0.45 * MIN(MIN(TblMili[[#This Row],[Ice Elemental]]+Races!$E$71,Races!$F$71),6)  +  0.2 * ( MAX(TblMili[[#This Row],[Ice Elemental]]+Races!$E$71-6,0) + MAX(Races!$F$71-6,0) )  -  Races!$I$71</f>
        <v>0.92999999999999972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45671.083333333139</v>
      </c>
      <c r="AG84" s="182"/>
      <c r="AH84" s="182"/>
      <c r="AI84" s="182"/>
      <c r="AJ84" s="182"/>
      <c r="AK84" s="182"/>
      <c r="AL84" s="182"/>
      <c r="AM84" s="182"/>
      <c r="AN84" s="182"/>
      <c r="AO84" s="449">
        <f ca="1">ROUND(IF(AND(TblMagic[[#This Row],[Active DnD]]&lt;12,TblMagic[[#This Row],[Active DnD]]&gt;5),OFFSET(TblPop[[#This Row],[Draft Growth]],-1,0)*0.375,0),0)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45671.083333333139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1300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2.84</v>
      </c>
      <c r="CP8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4" s="97">
        <f ca="1">TblMili[[#This Row],[Mystic bonus]]*TblMili[[#This Row],[Unit 3]]+TblMili[[#This Row],[Druid bonus]]*TblMili[[#This Row],[Unit 4]]</f>
        <v>0</v>
      </c>
      <c r="CR84" s="158">
        <f ca="1">MIN(6,TblMili[[#This Row],[Dryad]]+Races!$F$35)*1.8 +  IF(TblMili[[#This Row],[Dryad]]+Races!$F$35&gt;6,(TblMili[[#This Row],[Dryad]]+Races!$F$35-6)*0.2,0) - Races!$I$19</f>
        <v>1.3599999999999994</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5.7000000000000011</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4.7099999999999991</v>
      </c>
      <c r="CY84" s="158">
        <f ca="1">1.8 * MIN(MAX(TblMili[[#This Row],[Ice Elemental]]+Races!$E$71,Races!$F$71),6)  +  0.45 * MIN(MIN(TblMili[[#This Row],[Ice Elemental]]+Races!$E$71,Races!$F$71),6)  +  0.2 * ( MAX(TblMili[[#This Row],[Ice Elemental]]+Races!$E$71-6,0) + MAX(Races!$F$71-6,0) )  -  Races!$I$71</f>
        <v>0.92999999999999972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45671.124999999804</v>
      </c>
      <c r="AG85" s="182"/>
      <c r="AH85" s="182"/>
      <c r="AI85" s="182"/>
      <c r="AJ85" s="182"/>
      <c r="AK85" s="182"/>
      <c r="AL85" s="182"/>
      <c r="AM85" s="182"/>
      <c r="AN85" s="182"/>
      <c r="AO85" s="449">
        <f ca="1">ROUND(IF(AND(TblMagic[[#This Row],[Active DnD]]&lt;12,TblMagic[[#This Row],[Active DnD]]&gt;5),OFFSET(TblPop[[#This Row],[Draft Growth]],-1,0)*0.375,0),0)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45671.124999999804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1300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2.84</v>
      </c>
      <c r="CP8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5" s="97">
        <f ca="1">TblMili[[#This Row],[Mystic bonus]]*TblMili[[#This Row],[Unit 3]]+TblMili[[#This Row],[Druid bonus]]*TblMili[[#This Row],[Unit 4]]</f>
        <v>0</v>
      </c>
      <c r="CR85" s="158">
        <f ca="1">MIN(6,TblMili[[#This Row],[Dryad]]+Races!$F$35)*1.8 +  IF(TblMili[[#This Row],[Dryad]]+Races!$F$35&gt;6,(TblMili[[#This Row],[Dryad]]+Races!$F$35-6)*0.2,0) - Races!$I$19</f>
        <v>1.3599999999999994</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5.7000000000000011</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4.7099999999999991</v>
      </c>
      <c r="CY85" s="158">
        <f ca="1">1.8 * MIN(MAX(TblMili[[#This Row],[Ice Elemental]]+Races!$E$71,Races!$F$71),6)  +  0.45 * MIN(MIN(TblMili[[#This Row],[Ice Elemental]]+Races!$E$71,Races!$F$71),6)  +  0.2 * ( MAX(TblMili[[#This Row],[Ice Elemental]]+Races!$E$71-6,0) + MAX(Races!$F$71-6,0) )  -  Races!$I$71</f>
        <v>0.92999999999999972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45671.166666666468</v>
      </c>
      <c r="AG86" s="182"/>
      <c r="AH86" s="182"/>
      <c r="AI86" s="182"/>
      <c r="AJ86" s="182"/>
      <c r="AK86" s="182"/>
      <c r="AL86" s="182"/>
      <c r="AM86" s="182"/>
      <c r="AN86" s="182"/>
      <c r="AO86" s="449">
        <f ca="1">ROUND(IF(AND(TblMagic[[#This Row],[Active DnD]]&lt;12,TblMagic[[#This Row],[Active DnD]]&gt;5),OFFSET(TblPop[[#This Row],[Draft Growth]],-1,0)*0.375,0),0)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45671.166666666468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1300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2.84</v>
      </c>
      <c r="CP8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6" s="97">
        <f ca="1">TblMili[[#This Row],[Mystic bonus]]*TblMili[[#This Row],[Unit 3]]+TblMili[[#This Row],[Druid bonus]]*TblMili[[#This Row],[Unit 4]]</f>
        <v>0</v>
      </c>
      <c r="CR86" s="158">
        <f ca="1">MIN(6,TblMili[[#This Row],[Dryad]]+Races!$F$35)*1.8 +  IF(TblMili[[#This Row],[Dryad]]+Races!$F$35&gt;6,(TblMili[[#This Row],[Dryad]]+Races!$F$35-6)*0.2,0) - Races!$I$19</f>
        <v>1.3599999999999994</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5.7000000000000011</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4.7099999999999991</v>
      </c>
      <c r="CY86" s="158">
        <f ca="1">1.8 * MIN(MAX(TblMili[[#This Row],[Ice Elemental]]+Races!$E$71,Races!$F$71),6)  +  0.45 * MIN(MIN(TblMili[[#This Row],[Ice Elemental]]+Races!$E$71,Races!$F$71),6)  +  0.2 * ( MAX(TblMili[[#This Row],[Ice Elemental]]+Races!$E$71-6,0) + MAX(Races!$F$71-6,0) )  -  Races!$I$71</f>
        <v>0.92999999999999972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45671.208333333132</v>
      </c>
      <c r="AG87" s="182"/>
      <c r="AH87" s="182"/>
      <c r="AI87" s="182"/>
      <c r="AJ87" s="182"/>
      <c r="AK87" s="182"/>
      <c r="AL87" s="182"/>
      <c r="AM87" s="182"/>
      <c r="AN87" s="182"/>
      <c r="AO87" s="449">
        <f ca="1">ROUND(IF(AND(TblMagic[[#This Row],[Active DnD]]&lt;12,TblMagic[[#This Row],[Active DnD]]&gt;5),OFFSET(TblPop[[#This Row],[Draft Growth]],-1,0)*0.375,0),0)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45671.208333333132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1300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2.84</v>
      </c>
      <c r="CP8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7" s="97">
        <f ca="1">TblMili[[#This Row],[Mystic bonus]]*TblMili[[#This Row],[Unit 3]]+TblMili[[#This Row],[Druid bonus]]*TblMili[[#This Row],[Unit 4]]</f>
        <v>0</v>
      </c>
      <c r="CR87" s="158">
        <f ca="1">MIN(6,TblMili[[#This Row],[Dryad]]+Races!$F$35)*1.8 +  IF(TblMili[[#This Row],[Dryad]]+Races!$F$35&gt;6,(TblMili[[#This Row],[Dryad]]+Races!$F$35-6)*0.2,0) - Races!$I$19</f>
        <v>1.3599999999999994</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5.7000000000000011</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4.7099999999999991</v>
      </c>
      <c r="CY87" s="158">
        <f ca="1">1.8 * MIN(MAX(TblMili[[#This Row],[Ice Elemental]]+Races!$E$71,Races!$F$71),6)  +  0.45 * MIN(MIN(TblMili[[#This Row],[Ice Elemental]]+Races!$E$71,Races!$F$71),6)  +  0.2 * ( MAX(TblMili[[#This Row],[Ice Elemental]]+Races!$E$71-6,0) + MAX(Races!$F$71-6,0) )  -  Races!$I$71</f>
        <v>0.92999999999999972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45671.249999999796</v>
      </c>
      <c r="AG88" s="182"/>
      <c r="AH88" s="182"/>
      <c r="AI88" s="182"/>
      <c r="AJ88" s="182"/>
      <c r="AK88" s="182"/>
      <c r="AL88" s="182"/>
      <c r="AM88" s="182"/>
      <c r="AN88" s="182"/>
      <c r="AO88" s="449">
        <f ca="1">ROUND(IF(AND(TblMagic[[#This Row],[Active DnD]]&lt;12,TblMagic[[#This Row],[Active DnD]]&gt;5),OFFSET(TblPop[[#This Row],[Draft Growth]],-1,0)*0.375,0),0)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45671.249999999796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1300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2.84</v>
      </c>
      <c r="CP8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8" s="97">
        <f ca="1">TblMili[[#This Row],[Mystic bonus]]*TblMili[[#This Row],[Unit 3]]+TblMili[[#This Row],[Druid bonus]]*TblMili[[#This Row],[Unit 4]]</f>
        <v>0</v>
      </c>
      <c r="CR88" s="158">
        <f ca="1">MIN(6,TblMili[[#This Row],[Dryad]]+Races!$F$35)*1.8 +  IF(TblMili[[#This Row],[Dryad]]+Races!$F$35&gt;6,(TblMili[[#This Row],[Dryad]]+Races!$F$35-6)*0.2,0) - Races!$I$19</f>
        <v>1.3599999999999994</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5.7000000000000011</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4.7099999999999991</v>
      </c>
      <c r="CY88" s="158">
        <f ca="1">1.8 * MIN(MAX(TblMili[[#This Row],[Ice Elemental]]+Races!$E$71,Races!$F$71),6)  +  0.45 * MIN(MIN(TblMili[[#This Row],[Ice Elemental]]+Races!$E$71,Races!$F$71),6)  +  0.2 * ( MAX(TblMili[[#This Row],[Ice Elemental]]+Races!$E$71-6,0) + MAX(Races!$F$71-6,0) )  -  Races!$I$71</f>
        <v>0.92999999999999972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45671.291666666461</v>
      </c>
      <c r="AG89" s="182"/>
      <c r="AH89" s="182"/>
      <c r="AI89" s="182"/>
      <c r="AJ89" s="182"/>
      <c r="AK89" s="182"/>
      <c r="AL89" s="182"/>
      <c r="AM89" s="182"/>
      <c r="AN89" s="182"/>
      <c r="AO89" s="449">
        <f ca="1">ROUND(IF(AND(TblMagic[[#This Row],[Active DnD]]&lt;12,TblMagic[[#This Row],[Active DnD]]&gt;5),OFFSET(TblPop[[#This Row],[Draft Growth]],-1,0)*0.375,0),0)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45671.291666666461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1300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2.84</v>
      </c>
      <c r="CP8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89" s="97">
        <f ca="1">TblMili[[#This Row],[Mystic bonus]]*TblMili[[#This Row],[Unit 3]]+TblMili[[#This Row],[Druid bonus]]*TblMili[[#This Row],[Unit 4]]</f>
        <v>0</v>
      </c>
      <c r="CR89" s="158">
        <f ca="1">MIN(6,TblMili[[#This Row],[Dryad]]+Races!$F$35)*1.8 +  IF(TblMili[[#This Row],[Dryad]]+Races!$F$35&gt;6,(TblMili[[#This Row],[Dryad]]+Races!$F$35-6)*0.2,0) - Races!$I$19</f>
        <v>1.3599999999999994</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5.7000000000000011</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4.7099999999999991</v>
      </c>
      <c r="CY89" s="158">
        <f ca="1">1.8 * MIN(MAX(TblMili[[#This Row],[Ice Elemental]]+Races!$E$71,Races!$F$71),6)  +  0.45 * MIN(MIN(TblMili[[#This Row],[Ice Elemental]]+Races!$E$71,Races!$F$71),6)  +  0.2 * ( MAX(TblMili[[#This Row],[Ice Elemental]]+Races!$E$71-6,0) + MAX(Races!$F$71-6,0) )  -  Races!$I$71</f>
        <v>0.92999999999999972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45671.333333333125</v>
      </c>
      <c r="AG90" s="182"/>
      <c r="AH90" s="182"/>
      <c r="AI90" s="182"/>
      <c r="AJ90" s="182"/>
      <c r="AK90" s="182"/>
      <c r="AL90" s="182"/>
      <c r="AM90" s="182"/>
      <c r="AN90" s="182"/>
      <c r="AO90" s="449">
        <f ca="1">ROUND(IF(AND(TblMagic[[#This Row],[Active DnD]]&lt;12,TblMagic[[#This Row],[Active DnD]]&gt;5),OFFSET(TblPop[[#This Row],[Draft Growth]],-1,0)*0.375,0),0)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45671.333333333125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1300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2.84</v>
      </c>
      <c r="CP9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0" s="97">
        <f ca="1">TblMili[[#This Row],[Mystic bonus]]*TblMili[[#This Row],[Unit 3]]+TblMili[[#This Row],[Druid bonus]]*TblMili[[#This Row],[Unit 4]]</f>
        <v>0</v>
      </c>
      <c r="CR90" s="158">
        <f ca="1">MIN(6,TblMili[[#This Row],[Dryad]]+Races!$F$35)*1.8 +  IF(TblMili[[#This Row],[Dryad]]+Races!$F$35&gt;6,(TblMili[[#This Row],[Dryad]]+Races!$F$35-6)*0.2,0) - Races!$I$19</f>
        <v>1.3599999999999994</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5.7000000000000011</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4.7099999999999991</v>
      </c>
      <c r="CY90" s="158">
        <f ca="1">1.8 * MIN(MAX(TblMili[[#This Row],[Ice Elemental]]+Races!$E$71,Races!$F$71),6)  +  0.45 * MIN(MIN(TblMili[[#This Row],[Ice Elemental]]+Races!$E$71,Races!$F$71),6)  +  0.2 * ( MAX(TblMili[[#This Row],[Ice Elemental]]+Races!$E$71-6,0) + MAX(Races!$F$71-6,0) )  -  Races!$I$71</f>
        <v>0.92999999999999972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45671.374999999789</v>
      </c>
      <c r="AG91" s="182"/>
      <c r="AH91" s="182"/>
      <c r="AI91" s="182"/>
      <c r="AJ91" s="182"/>
      <c r="AK91" s="182"/>
      <c r="AL91" s="182"/>
      <c r="AM91" s="182"/>
      <c r="AN91" s="182"/>
      <c r="AO91" s="449">
        <f ca="1">ROUND(IF(AND(TblMagic[[#This Row],[Active DnD]]&lt;12,TblMagic[[#This Row],[Active DnD]]&gt;5),OFFSET(TblPop[[#This Row],[Draft Growth]],-1,0)*0.375,0),0)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45671.374999999789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1300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2.84</v>
      </c>
      <c r="CP9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1" s="97">
        <f ca="1">TblMili[[#This Row],[Mystic bonus]]*TblMili[[#This Row],[Unit 3]]+TblMili[[#This Row],[Druid bonus]]*TblMili[[#This Row],[Unit 4]]</f>
        <v>0</v>
      </c>
      <c r="CR91" s="158">
        <f ca="1">MIN(6,TblMili[[#This Row],[Dryad]]+Races!$F$35)*1.8 +  IF(TblMili[[#This Row],[Dryad]]+Races!$F$35&gt;6,(TblMili[[#This Row],[Dryad]]+Races!$F$35-6)*0.2,0) - Races!$I$19</f>
        <v>1.3599999999999994</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5.7000000000000011</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4.7099999999999991</v>
      </c>
      <c r="CY91" s="158">
        <f ca="1">1.8 * MIN(MAX(TblMili[[#This Row],[Ice Elemental]]+Races!$E$71,Races!$F$71),6)  +  0.45 * MIN(MIN(TblMili[[#This Row],[Ice Elemental]]+Races!$E$71,Races!$F$71),6)  +  0.2 * ( MAX(TblMili[[#This Row],[Ice Elemental]]+Races!$E$71-6,0) + MAX(Races!$F$71-6,0) )  -  Races!$I$71</f>
        <v>0.92999999999999972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45671.416666666453</v>
      </c>
      <c r="AG92" s="182"/>
      <c r="AH92" s="182"/>
      <c r="AI92" s="182"/>
      <c r="AJ92" s="182"/>
      <c r="AK92" s="182"/>
      <c r="AL92" s="182"/>
      <c r="AM92" s="182"/>
      <c r="AN92" s="182"/>
      <c r="AO92" s="449">
        <f ca="1">ROUND(IF(AND(TblMagic[[#This Row],[Active DnD]]&lt;12,TblMagic[[#This Row],[Active DnD]]&gt;5),OFFSET(TblPop[[#This Row],[Draft Growth]],-1,0)*0.375,0),0)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45671.416666666453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1300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2.84</v>
      </c>
      <c r="CP9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2" s="97">
        <f ca="1">TblMili[[#This Row],[Mystic bonus]]*TblMili[[#This Row],[Unit 3]]+TblMili[[#This Row],[Druid bonus]]*TblMili[[#This Row],[Unit 4]]</f>
        <v>0</v>
      </c>
      <c r="CR92" s="158">
        <f ca="1">MIN(6,TblMili[[#This Row],[Dryad]]+Races!$F$35)*1.8 +  IF(TblMili[[#This Row],[Dryad]]+Races!$F$35&gt;6,(TblMili[[#This Row],[Dryad]]+Races!$F$35-6)*0.2,0) - Races!$I$19</f>
        <v>1.3599999999999994</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5.7000000000000011</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4.7099999999999991</v>
      </c>
      <c r="CY92" s="158">
        <f ca="1">1.8 * MIN(MAX(TblMili[[#This Row],[Ice Elemental]]+Races!$E$71,Races!$F$71),6)  +  0.45 * MIN(MIN(TblMili[[#This Row],[Ice Elemental]]+Races!$E$71,Races!$F$71),6)  +  0.2 * ( MAX(TblMili[[#This Row],[Ice Elemental]]+Races!$E$71-6,0) + MAX(Races!$F$71-6,0) )  -  Races!$I$71</f>
        <v>0.92999999999999972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45671.458333333117</v>
      </c>
      <c r="AG93" s="182"/>
      <c r="AH93" s="182"/>
      <c r="AI93" s="182"/>
      <c r="AJ93" s="182"/>
      <c r="AK93" s="182"/>
      <c r="AL93" s="182"/>
      <c r="AM93" s="182"/>
      <c r="AN93" s="182"/>
      <c r="AO93" s="449">
        <f ca="1">ROUND(IF(AND(TblMagic[[#This Row],[Active DnD]]&lt;12,TblMagic[[#This Row],[Active DnD]]&gt;5),OFFSET(TblPop[[#This Row],[Draft Growth]],-1,0)*0.375,0),0)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45671.458333333117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1300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2.84</v>
      </c>
      <c r="CP9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3" s="97">
        <f ca="1">TblMili[[#This Row],[Mystic bonus]]*TblMili[[#This Row],[Unit 3]]+TblMili[[#This Row],[Druid bonus]]*TblMili[[#This Row],[Unit 4]]</f>
        <v>0</v>
      </c>
      <c r="CR93" s="158">
        <f ca="1">MIN(6,TblMili[[#This Row],[Dryad]]+Races!$F$35)*1.8 +  IF(TblMili[[#This Row],[Dryad]]+Races!$F$35&gt;6,(TblMili[[#This Row],[Dryad]]+Races!$F$35-6)*0.2,0) - Races!$I$19</f>
        <v>1.3599999999999994</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5.7000000000000011</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4.7099999999999991</v>
      </c>
      <c r="CY93" s="158">
        <f ca="1">1.8 * MIN(MAX(TblMili[[#This Row],[Ice Elemental]]+Races!$E$71,Races!$F$71),6)  +  0.45 * MIN(MIN(TblMili[[#This Row],[Ice Elemental]]+Races!$E$71,Races!$F$71),6)  +  0.2 * ( MAX(TblMili[[#This Row],[Ice Elemental]]+Races!$E$71-6,0) + MAX(Races!$F$71-6,0) )  -  Races!$I$71</f>
        <v>0.92999999999999972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45671.499999999782</v>
      </c>
      <c r="AG94" s="182"/>
      <c r="AH94" s="182"/>
      <c r="AI94" s="182"/>
      <c r="AJ94" s="182"/>
      <c r="AK94" s="182"/>
      <c r="AL94" s="182"/>
      <c r="AM94" s="182"/>
      <c r="AN94" s="182"/>
      <c r="AO94" s="449">
        <f ca="1">ROUND(IF(AND(TblMagic[[#This Row],[Active DnD]]&lt;12,TblMagic[[#This Row],[Active DnD]]&gt;5),OFFSET(TblPop[[#This Row],[Draft Growth]],-1,0)*0.375,0),0)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45671.499999999782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1300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2.84</v>
      </c>
      <c r="CP9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4" s="97">
        <f ca="1">TblMili[[#This Row],[Mystic bonus]]*TblMili[[#This Row],[Unit 3]]+TblMili[[#This Row],[Druid bonus]]*TblMili[[#This Row],[Unit 4]]</f>
        <v>0</v>
      </c>
      <c r="CR94" s="158">
        <f ca="1">MIN(6,TblMili[[#This Row],[Dryad]]+Races!$F$35)*1.8 +  IF(TblMili[[#This Row],[Dryad]]+Races!$F$35&gt;6,(TblMili[[#This Row],[Dryad]]+Races!$F$35-6)*0.2,0) - Races!$I$19</f>
        <v>1.3599999999999994</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5.7000000000000011</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4.7099999999999991</v>
      </c>
      <c r="CY94" s="158">
        <f ca="1">1.8 * MIN(MAX(TblMili[[#This Row],[Ice Elemental]]+Races!$E$71,Races!$F$71),6)  +  0.45 * MIN(MIN(TblMili[[#This Row],[Ice Elemental]]+Races!$E$71,Races!$F$71),6)  +  0.2 * ( MAX(TblMili[[#This Row],[Ice Elemental]]+Races!$E$71-6,0) + MAX(Races!$F$71-6,0) )  -  Races!$I$71</f>
        <v>0.92999999999999972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45671.541666666446</v>
      </c>
      <c r="AG95" s="182"/>
      <c r="AH95" s="182"/>
      <c r="AI95" s="182"/>
      <c r="AJ95" s="182"/>
      <c r="AK95" s="182"/>
      <c r="AL95" s="182"/>
      <c r="AM95" s="182"/>
      <c r="AN95" s="182"/>
      <c r="AO95" s="449">
        <f ca="1">ROUND(IF(AND(TblMagic[[#This Row],[Active DnD]]&lt;12,TblMagic[[#This Row],[Active DnD]]&gt;5),OFFSET(TblPop[[#This Row],[Draft Growth]],-1,0)*0.375,0),0)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45671.541666666446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1300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2.84</v>
      </c>
      <c r="CP9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5" s="97">
        <f ca="1">TblMili[[#This Row],[Mystic bonus]]*TblMili[[#This Row],[Unit 3]]+TblMili[[#This Row],[Druid bonus]]*TblMili[[#This Row],[Unit 4]]</f>
        <v>0</v>
      </c>
      <c r="CR95" s="158">
        <f ca="1">MIN(6,TblMili[[#This Row],[Dryad]]+Races!$F$35)*1.8 +  IF(TblMili[[#This Row],[Dryad]]+Races!$F$35&gt;6,(TblMili[[#This Row],[Dryad]]+Races!$F$35-6)*0.2,0) - Races!$I$19</f>
        <v>1.3599999999999994</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5.7000000000000011</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4.7099999999999991</v>
      </c>
      <c r="CY95" s="158">
        <f ca="1">1.8 * MIN(MAX(TblMili[[#This Row],[Ice Elemental]]+Races!$E$71,Races!$F$71),6)  +  0.45 * MIN(MIN(TblMili[[#This Row],[Ice Elemental]]+Races!$E$71,Races!$F$71),6)  +  0.2 * ( MAX(TblMili[[#This Row],[Ice Elemental]]+Races!$E$71-6,0) + MAX(Races!$F$71-6,0) )  -  Races!$I$71</f>
        <v>0.92999999999999972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45671.58333333311</v>
      </c>
      <c r="AG96" s="182"/>
      <c r="AH96" s="182"/>
      <c r="AI96" s="182"/>
      <c r="AJ96" s="182"/>
      <c r="AK96" s="182"/>
      <c r="AL96" s="182"/>
      <c r="AM96" s="182"/>
      <c r="AN96" s="182"/>
      <c r="AO96" s="449">
        <f ca="1">ROUND(IF(AND(TblMagic[[#This Row],[Active DnD]]&lt;12,TblMagic[[#This Row],[Active DnD]]&gt;5),OFFSET(TblPop[[#This Row],[Draft Growth]],-1,0)*0.375,0),0)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45671.58333333311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1300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2.84</v>
      </c>
      <c r="CP9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6" s="97">
        <f ca="1">TblMili[[#This Row],[Mystic bonus]]*TblMili[[#This Row],[Unit 3]]+TblMili[[#This Row],[Druid bonus]]*TblMili[[#This Row],[Unit 4]]</f>
        <v>0</v>
      </c>
      <c r="CR96" s="158">
        <f ca="1">MIN(6,TblMili[[#This Row],[Dryad]]+Races!$F$35)*1.8 +  IF(TblMili[[#This Row],[Dryad]]+Races!$F$35&gt;6,(TblMili[[#This Row],[Dryad]]+Races!$F$35-6)*0.2,0) - Races!$I$19</f>
        <v>1.3599999999999994</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5.7000000000000011</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4.7099999999999991</v>
      </c>
      <c r="CY96" s="158">
        <f ca="1">1.8 * MIN(MAX(TblMili[[#This Row],[Ice Elemental]]+Races!$E$71,Races!$F$71),6)  +  0.45 * MIN(MIN(TblMili[[#This Row],[Ice Elemental]]+Races!$E$71,Races!$F$71),6)  +  0.2 * ( MAX(TblMili[[#This Row],[Ice Elemental]]+Races!$E$71-6,0) + MAX(Races!$F$71-6,0) )  -  Races!$I$71</f>
        <v>0.92999999999999972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45671.624999999774</v>
      </c>
      <c r="AG97" s="182"/>
      <c r="AH97" s="182"/>
      <c r="AI97" s="182"/>
      <c r="AJ97" s="182"/>
      <c r="AK97" s="182"/>
      <c r="AL97" s="182"/>
      <c r="AM97" s="182"/>
      <c r="AN97" s="182"/>
      <c r="AO97" s="449">
        <f ca="1">ROUND(IF(AND(TblMagic[[#This Row],[Active DnD]]&lt;12,TblMagic[[#This Row],[Active DnD]]&gt;5),OFFSET(TblPop[[#This Row],[Draft Growth]],-1,0)*0.375,0),0)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45671.624999999774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1300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2.84</v>
      </c>
      <c r="CP9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7" s="97">
        <f ca="1">TblMili[[#This Row],[Mystic bonus]]*TblMili[[#This Row],[Unit 3]]+TblMili[[#This Row],[Druid bonus]]*TblMili[[#This Row],[Unit 4]]</f>
        <v>0</v>
      </c>
      <c r="CR97" s="158">
        <f ca="1">MIN(6,TblMili[[#This Row],[Dryad]]+Races!$F$35)*1.8 +  IF(TblMili[[#This Row],[Dryad]]+Races!$F$35&gt;6,(TblMili[[#This Row],[Dryad]]+Races!$F$35-6)*0.2,0) - Races!$I$19</f>
        <v>1.3599999999999994</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5.7000000000000011</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4.7099999999999991</v>
      </c>
      <c r="CY97" s="158">
        <f ca="1">1.8 * MIN(MAX(TblMili[[#This Row],[Ice Elemental]]+Races!$E$71,Races!$F$71),6)  +  0.45 * MIN(MIN(TblMili[[#This Row],[Ice Elemental]]+Races!$E$71,Races!$F$71),6)  +  0.2 * ( MAX(TblMili[[#This Row],[Ice Elemental]]+Races!$E$71-6,0) + MAX(Races!$F$71-6,0) )  -  Races!$I$71</f>
        <v>0.92999999999999972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45671.666666666439</v>
      </c>
      <c r="AG98" s="182"/>
      <c r="AH98" s="182"/>
      <c r="AI98" s="182"/>
      <c r="AJ98" s="182"/>
      <c r="AK98" s="182"/>
      <c r="AL98" s="182"/>
      <c r="AM98" s="182"/>
      <c r="AN98" s="182"/>
      <c r="AO98" s="449">
        <f ca="1">ROUND(IF(AND(TblMagic[[#This Row],[Active DnD]]&lt;12,TblMagic[[#This Row],[Active DnD]]&gt;5),OFFSET(TblPop[[#This Row],[Draft Growth]],-1,0)*0.375,0),0)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45671.666666666439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1300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2.84</v>
      </c>
      <c r="CP9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8" s="97">
        <f ca="1">TblMili[[#This Row],[Mystic bonus]]*TblMili[[#This Row],[Unit 3]]+TblMili[[#This Row],[Druid bonus]]*TblMili[[#This Row],[Unit 4]]</f>
        <v>0</v>
      </c>
      <c r="CR98" s="158">
        <f ca="1">MIN(6,TblMili[[#This Row],[Dryad]]+Races!$F$35)*1.8 +  IF(TblMili[[#This Row],[Dryad]]+Races!$F$35&gt;6,(TblMili[[#This Row],[Dryad]]+Races!$F$35-6)*0.2,0) - Races!$I$19</f>
        <v>1.3599999999999994</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5.7000000000000011</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4.7099999999999991</v>
      </c>
      <c r="CY98" s="158">
        <f ca="1">1.8 * MIN(MAX(TblMili[[#This Row],[Ice Elemental]]+Races!$E$71,Races!$F$71),6)  +  0.45 * MIN(MIN(TblMili[[#This Row],[Ice Elemental]]+Races!$E$71,Races!$F$71),6)  +  0.2 * ( MAX(TblMili[[#This Row],[Ice Elemental]]+Races!$E$71-6,0) + MAX(Races!$F$71-6,0) )  -  Races!$I$71</f>
        <v>0.92999999999999972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45671.708333333103</v>
      </c>
      <c r="AG99" s="182"/>
      <c r="AH99" s="182"/>
      <c r="AI99" s="182"/>
      <c r="AJ99" s="182"/>
      <c r="AK99" s="182"/>
      <c r="AL99" s="182"/>
      <c r="AM99" s="182"/>
      <c r="AN99" s="182"/>
      <c r="AO99" s="449">
        <f ca="1">ROUND(IF(AND(TblMagic[[#This Row],[Active DnD]]&lt;12,TblMagic[[#This Row],[Active DnD]]&gt;5),OFFSET(TblPop[[#This Row],[Draft Growth]],-1,0)*0.375,0),0)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45671.708333333103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1300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2.84</v>
      </c>
      <c r="CP9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99" s="97">
        <f ca="1">TblMili[[#This Row],[Mystic bonus]]*TblMili[[#This Row],[Unit 3]]+TblMili[[#This Row],[Druid bonus]]*TblMili[[#This Row],[Unit 4]]</f>
        <v>0</v>
      </c>
      <c r="CR99" s="158">
        <f ca="1">MIN(6,TblMili[[#This Row],[Dryad]]+Races!$F$35)*1.8 +  IF(TblMili[[#This Row],[Dryad]]+Races!$F$35&gt;6,(TblMili[[#This Row],[Dryad]]+Races!$F$35-6)*0.2,0) - Races!$I$19</f>
        <v>1.3599999999999994</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5.7000000000000011</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4.7099999999999991</v>
      </c>
      <c r="CY99" s="158">
        <f ca="1">1.8 * MIN(MAX(TblMili[[#This Row],[Ice Elemental]]+Races!$E$71,Races!$F$71),6)  +  0.45 * MIN(MIN(TblMili[[#This Row],[Ice Elemental]]+Races!$E$71,Races!$F$71),6)  +  0.2 * ( MAX(TblMili[[#This Row],[Ice Elemental]]+Races!$E$71-6,0) + MAX(Races!$F$71-6,0) )  -  Races!$I$71</f>
        <v>0.92999999999999972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45671.749999999767</v>
      </c>
      <c r="AG100" s="182"/>
      <c r="AH100" s="182"/>
      <c r="AI100" s="182"/>
      <c r="AJ100" s="182"/>
      <c r="AK100" s="182"/>
      <c r="AL100" s="182"/>
      <c r="AM100" s="182"/>
      <c r="AN100" s="182"/>
      <c r="AO100" s="449">
        <f ca="1">ROUND(IF(AND(TblMagic[[#This Row],[Active DnD]]&lt;12,TblMagic[[#This Row],[Active DnD]]&gt;5),OFFSET(TblPop[[#This Row],[Draft Growth]],-1,0)*0.375,0),0)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45671.749999999767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1300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2.84</v>
      </c>
      <c r="CP10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0" s="97">
        <f ca="1">TblMili[[#This Row],[Mystic bonus]]*TblMili[[#This Row],[Unit 3]]+TblMili[[#This Row],[Druid bonus]]*TblMili[[#This Row],[Unit 4]]</f>
        <v>0</v>
      </c>
      <c r="CR100" s="158">
        <f ca="1">MIN(6,TblMili[[#This Row],[Dryad]]+Races!$F$35)*1.8 +  IF(TblMili[[#This Row],[Dryad]]+Races!$F$35&gt;6,(TblMili[[#This Row],[Dryad]]+Races!$F$35-6)*0.2,0) - Races!$I$19</f>
        <v>1.3599999999999994</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5.7000000000000011</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4.7099999999999991</v>
      </c>
      <c r="CY100" s="158">
        <f ca="1">1.8 * MIN(MAX(TblMili[[#This Row],[Ice Elemental]]+Races!$E$71,Races!$F$71),6)  +  0.45 * MIN(MIN(TblMili[[#This Row],[Ice Elemental]]+Races!$E$71,Races!$F$71),6)  +  0.2 * ( MAX(TblMili[[#This Row],[Ice Elemental]]+Races!$E$71-6,0) + MAX(Races!$F$71-6,0) )  -  Races!$I$71</f>
        <v>0.92999999999999972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45671.791666666431</v>
      </c>
      <c r="AG101" s="182"/>
      <c r="AH101" s="182"/>
      <c r="AI101" s="182"/>
      <c r="AJ101" s="182"/>
      <c r="AK101" s="182"/>
      <c r="AL101" s="182"/>
      <c r="AM101" s="182"/>
      <c r="AN101" s="182"/>
      <c r="AO101" s="449">
        <f ca="1">ROUND(IF(AND(TblMagic[[#This Row],[Active DnD]]&lt;12,TblMagic[[#This Row],[Active DnD]]&gt;5),OFFSET(TblPop[[#This Row],[Draft Growth]],-1,0)*0.375,0),0)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45671.791666666431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1300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2.84</v>
      </c>
      <c r="CP10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1" s="97">
        <f ca="1">TblMili[[#This Row],[Mystic bonus]]*TblMili[[#This Row],[Unit 3]]+TblMili[[#This Row],[Druid bonus]]*TblMili[[#This Row],[Unit 4]]</f>
        <v>0</v>
      </c>
      <c r="CR101" s="158">
        <f ca="1">MIN(6,TblMili[[#This Row],[Dryad]]+Races!$F$35)*1.8 +  IF(TblMili[[#This Row],[Dryad]]+Races!$F$35&gt;6,(TblMili[[#This Row],[Dryad]]+Races!$F$35-6)*0.2,0) - Races!$I$19</f>
        <v>1.3599999999999994</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5.7000000000000011</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4.7099999999999991</v>
      </c>
      <c r="CY101" s="158">
        <f ca="1">1.8 * MIN(MAX(TblMili[[#This Row],[Ice Elemental]]+Races!$E$71,Races!$F$71),6)  +  0.45 * MIN(MIN(TblMili[[#This Row],[Ice Elemental]]+Races!$E$71,Races!$F$71),6)  +  0.2 * ( MAX(TblMili[[#This Row],[Ice Elemental]]+Races!$E$71-6,0) + MAX(Races!$F$71-6,0) )  -  Races!$I$71</f>
        <v>0.92999999999999972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45671.833333333096</v>
      </c>
      <c r="AG102" s="182"/>
      <c r="AH102" s="182"/>
      <c r="AI102" s="182"/>
      <c r="AJ102" s="182"/>
      <c r="AK102" s="182"/>
      <c r="AL102" s="182"/>
      <c r="AM102" s="182"/>
      <c r="AN102" s="182"/>
      <c r="AO102" s="449">
        <f ca="1">ROUND(IF(AND(TblMagic[[#This Row],[Active DnD]]&lt;12,TblMagic[[#This Row],[Active DnD]]&gt;5),OFFSET(TblPop[[#This Row],[Draft Growth]],-1,0)*0.375,0),0)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45671.833333333096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1300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2.84</v>
      </c>
      <c r="CP10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2" s="97">
        <f ca="1">TblMili[[#This Row],[Mystic bonus]]*TblMili[[#This Row],[Unit 3]]+TblMili[[#This Row],[Druid bonus]]*TblMili[[#This Row],[Unit 4]]</f>
        <v>0</v>
      </c>
      <c r="CR102" s="158">
        <f ca="1">MIN(6,TblMili[[#This Row],[Dryad]]+Races!$F$35)*1.8 +  IF(TblMili[[#This Row],[Dryad]]+Races!$F$35&gt;6,(TblMili[[#This Row],[Dryad]]+Races!$F$35-6)*0.2,0) - Races!$I$19</f>
        <v>1.3599999999999994</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5.7000000000000011</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4.7099999999999991</v>
      </c>
      <c r="CY102" s="158">
        <f ca="1">1.8 * MIN(MAX(TblMili[[#This Row],[Ice Elemental]]+Races!$E$71,Races!$F$71),6)  +  0.45 * MIN(MIN(TblMili[[#This Row],[Ice Elemental]]+Races!$E$71,Races!$F$71),6)  +  0.2 * ( MAX(TblMili[[#This Row],[Ice Elemental]]+Races!$E$71-6,0) + MAX(Races!$F$71-6,0) )  -  Races!$I$71</f>
        <v>0.92999999999999972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45671.87499999976</v>
      </c>
      <c r="AG103" s="182"/>
      <c r="AH103" s="182"/>
      <c r="AI103" s="182"/>
      <c r="AJ103" s="182"/>
      <c r="AK103" s="182"/>
      <c r="AL103" s="182"/>
      <c r="AM103" s="182"/>
      <c r="AN103" s="182"/>
      <c r="AO103" s="449">
        <f ca="1">ROUND(IF(AND(TblMagic[[#This Row],[Active DnD]]&lt;12,TblMagic[[#This Row],[Active DnD]]&gt;5),OFFSET(TblPop[[#This Row],[Draft Growth]],-1,0)*0.375,0),0)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45671.87499999976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1300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2.84</v>
      </c>
      <c r="CP10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3" s="97">
        <f ca="1">TblMili[[#This Row],[Mystic bonus]]*TblMili[[#This Row],[Unit 3]]+TblMili[[#This Row],[Druid bonus]]*TblMili[[#This Row],[Unit 4]]</f>
        <v>0</v>
      </c>
      <c r="CR103" s="158">
        <f ca="1">MIN(6,TblMili[[#This Row],[Dryad]]+Races!$F$35)*1.8 +  IF(TblMili[[#This Row],[Dryad]]+Races!$F$35&gt;6,(TblMili[[#This Row],[Dryad]]+Races!$F$35-6)*0.2,0) - Races!$I$19</f>
        <v>1.3599999999999994</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5.7000000000000011</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4.7099999999999991</v>
      </c>
      <c r="CY103" s="158">
        <f ca="1">1.8 * MIN(MAX(TblMili[[#This Row],[Ice Elemental]]+Races!$E$71,Races!$F$71),6)  +  0.45 * MIN(MIN(TblMili[[#This Row],[Ice Elemental]]+Races!$E$71,Races!$F$71),6)  +  0.2 * ( MAX(TblMili[[#This Row],[Ice Elemental]]+Races!$E$71-6,0) + MAX(Races!$F$71-6,0) )  -  Races!$I$71</f>
        <v>0.92999999999999972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45671.916666666424</v>
      </c>
      <c r="AG104" s="182"/>
      <c r="AH104" s="182"/>
      <c r="AI104" s="182"/>
      <c r="AJ104" s="182"/>
      <c r="AK104" s="182"/>
      <c r="AL104" s="182"/>
      <c r="AM104" s="182"/>
      <c r="AN104" s="182"/>
      <c r="AO104" s="449">
        <f ca="1">ROUND(IF(AND(TblMagic[[#This Row],[Active DnD]]&lt;12,TblMagic[[#This Row],[Active DnD]]&gt;5),OFFSET(TblPop[[#This Row],[Draft Growth]],-1,0)*0.375,0),0)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45671.916666666424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1300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2.84</v>
      </c>
      <c r="CP10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4" s="97">
        <f ca="1">TblMili[[#This Row],[Mystic bonus]]*TblMili[[#This Row],[Unit 3]]+TblMili[[#This Row],[Druid bonus]]*TblMili[[#This Row],[Unit 4]]</f>
        <v>0</v>
      </c>
      <c r="CR104" s="158">
        <f ca="1">MIN(6,TblMili[[#This Row],[Dryad]]+Races!$F$35)*1.8 +  IF(TblMili[[#This Row],[Dryad]]+Races!$F$35&gt;6,(TblMili[[#This Row],[Dryad]]+Races!$F$35-6)*0.2,0) - Races!$I$19</f>
        <v>1.3599999999999994</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5.7000000000000011</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4.7099999999999991</v>
      </c>
      <c r="CY104" s="158">
        <f ca="1">1.8 * MIN(MAX(TblMili[[#This Row],[Ice Elemental]]+Races!$E$71,Races!$F$71),6)  +  0.45 * MIN(MIN(TblMili[[#This Row],[Ice Elemental]]+Races!$E$71,Races!$F$71),6)  +  0.2 * ( MAX(TblMili[[#This Row],[Ice Elemental]]+Races!$E$71-6,0) + MAX(Races!$F$71-6,0) )  -  Races!$I$71</f>
        <v>0.92999999999999972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45671.958333333088</v>
      </c>
      <c r="AG105" s="182"/>
      <c r="AH105" s="182"/>
      <c r="AI105" s="182"/>
      <c r="AJ105" s="182"/>
      <c r="AK105" s="182"/>
      <c r="AL105" s="182"/>
      <c r="AM105" s="182"/>
      <c r="AN105" s="182"/>
      <c r="AO105" s="449">
        <f ca="1">ROUND(IF(AND(TblMagic[[#This Row],[Active DnD]]&lt;12,TblMagic[[#This Row],[Active DnD]]&gt;5),OFFSET(TblPop[[#This Row],[Draft Growth]],-1,0)*0.375,0),0)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45671.958333333088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1300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2.84</v>
      </c>
      <c r="CP10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5" s="97">
        <f ca="1">TblMili[[#This Row],[Mystic bonus]]*TblMili[[#This Row],[Unit 3]]+TblMili[[#This Row],[Druid bonus]]*TblMili[[#This Row],[Unit 4]]</f>
        <v>0</v>
      </c>
      <c r="CR105" s="158">
        <f ca="1">MIN(6,TblMili[[#This Row],[Dryad]]+Races!$F$35)*1.8 +  IF(TblMili[[#This Row],[Dryad]]+Races!$F$35&gt;6,(TblMili[[#This Row],[Dryad]]+Races!$F$35-6)*0.2,0) - Races!$I$19</f>
        <v>1.3599999999999994</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5.7000000000000011</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4.7099999999999991</v>
      </c>
      <c r="CY105" s="158">
        <f ca="1">1.8 * MIN(MAX(TblMili[[#This Row],[Ice Elemental]]+Races!$E$71,Races!$F$71),6)  +  0.45 * MIN(MIN(TblMili[[#This Row],[Ice Elemental]]+Races!$E$71,Races!$F$71),6)  +  0.2 * ( MAX(TblMili[[#This Row],[Ice Elemental]]+Races!$E$71-6,0) + MAX(Races!$F$71-6,0) )  -  Races!$I$71</f>
        <v>0.92999999999999972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45671.999999999753</v>
      </c>
      <c r="AG106" s="182"/>
      <c r="AH106" s="182"/>
      <c r="AI106" s="182"/>
      <c r="AJ106" s="182"/>
      <c r="AK106" s="182"/>
      <c r="AL106" s="182"/>
      <c r="AM106" s="182"/>
      <c r="AN106" s="182"/>
      <c r="AO106" s="449">
        <f ca="1">ROUND(IF(AND(TblMagic[[#This Row],[Active DnD]]&lt;12,TblMagic[[#This Row],[Active DnD]]&gt;5),OFFSET(TblPop[[#This Row],[Draft Growth]],-1,0)*0.375,0),0)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45671.999999999753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1300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2.84</v>
      </c>
      <c r="CP10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6" s="97">
        <f ca="1">TblMili[[#This Row],[Mystic bonus]]*TblMili[[#This Row],[Unit 3]]+TblMili[[#This Row],[Druid bonus]]*TblMili[[#This Row],[Unit 4]]</f>
        <v>0</v>
      </c>
      <c r="CR106" s="158">
        <f ca="1">MIN(6,TblMili[[#This Row],[Dryad]]+Races!$F$35)*1.8 +  IF(TblMili[[#This Row],[Dryad]]+Races!$F$35&gt;6,(TblMili[[#This Row],[Dryad]]+Races!$F$35-6)*0.2,0) - Races!$I$19</f>
        <v>1.3599999999999994</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5.7000000000000011</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4.7099999999999991</v>
      </c>
      <c r="CY106" s="158">
        <f ca="1">1.8 * MIN(MAX(TblMili[[#This Row],[Ice Elemental]]+Races!$E$71,Races!$F$71),6)  +  0.45 * MIN(MIN(TblMili[[#This Row],[Ice Elemental]]+Races!$E$71,Races!$F$71),6)  +  0.2 * ( MAX(TblMili[[#This Row],[Ice Elemental]]+Races!$E$71-6,0) + MAX(Races!$F$71-6,0) )  -  Races!$I$71</f>
        <v>0.92999999999999972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45672.041666666417</v>
      </c>
      <c r="AG107" s="182"/>
      <c r="AH107" s="182"/>
      <c r="AI107" s="182"/>
      <c r="AJ107" s="182"/>
      <c r="AK107" s="182"/>
      <c r="AL107" s="182"/>
      <c r="AM107" s="182"/>
      <c r="AN107" s="182"/>
      <c r="AO107" s="449">
        <f ca="1">ROUND(IF(AND(TblMagic[[#This Row],[Active DnD]]&lt;12,TblMagic[[#This Row],[Active DnD]]&gt;5),OFFSET(TblPop[[#This Row],[Draft Growth]],-1,0)*0.375,0),0)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45672.041666666417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1300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2.84</v>
      </c>
      <c r="CP10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7" s="97">
        <f ca="1">TblMili[[#This Row],[Mystic bonus]]*TblMili[[#This Row],[Unit 3]]+TblMili[[#This Row],[Druid bonus]]*TblMili[[#This Row],[Unit 4]]</f>
        <v>0</v>
      </c>
      <c r="CR107" s="158">
        <f ca="1">MIN(6,TblMili[[#This Row],[Dryad]]+Races!$F$35)*1.8 +  IF(TblMili[[#This Row],[Dryad]]+Races!$F$35&gt;6,(TblMili[[#This Row],[Dryad]]+Races!$F$35-6)*0.2,0) - Races!$I$19</f>
        <v>1.3599999999999994</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5.7000000000000011</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4.7099999999999991</v>
      </c>
      <c r="CY107" s="158">
        <f ca="1">1.8 * MIN(MAX(TblMili[[#This Row],[Ice Elemental]]+Races!$E$71,Races!$F$71),6)  +  0.45 * MIN(MIN(TblMili[[#This Row],[Ice Elemental]]+Races!$E$71,Races!$F$71),6)  +  0.2 * ( MAX(TblMili[[#This Row],[Ice Elemental]]+Races!$E$71-6,0) + MAX(Races!$F$71-6,0) )  -  Races!$I$71</f>
        <v>0.92999999999999972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45672.083333333081</v>
      </c>
      <c r="AG108" s="182"/>
      <c r="AH108" s="182"/>
      <c r="AI108" s="182"/>
      <c r="AJ108" s="182"/>
      <c r="AK108" s="182"/>
      <c r="AL108" s="182"/>
      <c r="AM108" s="182"/>
      <c r="AN108" s="182"/>
      <c r="AO108" s="449">
        <f ca="1">ROUND(IF(AND(TblMagic[[#This Row],[Active DnD]]&lt;12,TblMagic[[#This Row],[Active DnD]]&gt;5),OFFSET(TblPop[[#This Row],[Draft Growth]],-1,0)*0.375,0),0)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45672.083333333081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1300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2.84</v>
      </c>
      <c r="CP10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8" s="97">
        <f ca="1">TblMili[[#This Row],[Mystic bonus]]*TblMili[[#This Row],[Unit 3]]+TblMili[[#This Row],[Druid bonus]]*TblMili[[#This Row],[Unit 4]]</f>
        <v>0</v>
      </c>
      <c r="CR108" s="158">
        <f ca="1">MIN(6,TblMili[[#This Row],[Dryad]]+Races!$F$35)*1.8 +  IF(TblMili[[#This Row],[Dryad]]+Races!$F$35&gt;6,(TblMili[[#This Row],[Dryad]]+Races!$F$35-6)*0.2,0) - Races!$I$19</f>
        <v>1.3599999999999994</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5.7000000000000011</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4.7099999999999991</v>
      </c>
      <c r="CY108" s="158">
        <f ca="1">1.8 * MIN(MAX(TblMili[[#This Row],[Ice Elemental]]+Races!$E$71,Races!$F$71),6)  +  0.45 * MIN(MIN(TblMili[[#This Row],[Ice Elemental]]+Races!$E$71,Races!$F$71),6)  +  0.2 * ( MAX(TblMili[[#This Row],[Ice Elemental]]+Races!$E$71-6,0) + MAX(Races!$F$71-6,0) )  -  Races!$I$71</f>
        <v>0.92999999999999972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45672.124999999745</v>
      </c>
      <c r="AG109" s="182"/>
      <c r="AH109" s="182"/>
      <c r="AI109" s="182"/>
      <c r="AJ109" s="182"/>
      <c r="AK109" s="182"/>
      <c r="AL109" s="182"/>
      <c r="AM109" s="182"/>
      <c r="AN109" s="182"/>
      <c r="AO109" s="449">
        <f ca="1">ROUND(IF(AND(TblMagic[[#This Row],[Active DnD]]&lt;12,TblMagic[[#This Row],[Active DnD]]&gt;5),OFFSET(TblPop[[#This Row],[Draft Growth]],-1,0)*0.375,0),0)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45672.124999999745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1300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2.84</v>
      </c>
      <c r="CP10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09" s="97">
        <f ca="1">TblMili[[#This Row],[Mystic bonus]]*TblMili[[#This Row],[Unit 3]]+TblMili[[#This Row],[Druid bonus]]*TblMili[[#This Row],[Unit 4]]</f>
        <v>0</v>
      </c>
      <c r="CR109" s="158">
        <f ca="1">MIN(6,TblMili[[#This Row],[Dryad]]+Races!$F$35)*1.8 +  IF(TblMili[[#This Row],[Dryad]]+Races!$F$35&gt;6,(TblMili[[#This Row],[Dryad]]+Races!$F$35-6)*0.2,0) - Races!$I$19</f>
        <v>1.3599999999999994</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5.7000000000000011</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4.7099999999999991</v>
      </c>
      <c r="CY109" s="158">
        <f ca="1">1.8 * MIN(MAX(TblMili[[#This Row],[Ice Elemental]]+Races!$E$71,Races!$F$71),6)  +  0.45 * MIN(MIN(TblMili[[#This Row],[Ice Elemental]]+Races!$E$71,Races!$F$71),6)  +  0.2 * ( MAX(TblMili[[#This Row],[Ice Elemental]]+Races!$E$71-6,0) + MAX(Races!$F$71-6,0) )  -  Races!$I$71</f>
        <v>0.92999999999999972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45672.16666666641</v>
      </c>
      <c r="AG110" s="182"/>
      <c r="AH110" s="182"/>
      <c r="AI110" s="182"/>
      <c r="AJ110" s="182"/>
      <c r="AK110" s="182"/>
      <c r="AL110" s="182"/>
      <c r="AM110" s="182"/>
      <c r="AN110" s="182"/>
      <c r="AO110" s="449">
        <f ca="1">ROUND(IF(AND(TblMagic[[#This Row],[Active DnD]]&lt;12,TblMagic[[#This Row],[Active DnD]]&gt;5),OFFSET(TblPop[[#This Row],[Draft Growth]],-1,0)*0.375,0),0)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45672.16666666641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1300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2.84</v>
      </c>
      <c r="CP11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0" s="97">
        <f ca="1">TblMili[[#This Row],[Mystic bonus]]*TblMili[[#This Row],[Unit 3]]+TblMili[[#This Row],[Druid bonus]]*TblMili[[#This Row],[Unit 4]]</f>
        <v>0</v>
      </c>
      <c r="CR110" s="158">
        <f ca="1">MIN(6,TblMili[[#This Row],[Dryad]]+Races!$F$35)*1.8 +  IF(TblMili[[#This Row],[Dryad]]+Races!$F$35&gt;6,(TblMili[[#This Row],[Dryad]]+Races!$F$35-6)*0.2,0) - Races!$I$19</f>
        <v>1.3599999999999994</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5.7000000000000011</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4.7099999999999991</v>
      </c>
      <c r="CY110" s="158">
        <f ca="1">1.8 * MIN(MAX(TblMili[[#This Row],[Ice Elemental]]+Races!$E$71,Races!$F$71),6)  +  0.45 * MIN(MIN(TblMili[[#This Row],[Ice Elemental]]+Races!$E$71,Races!$F$71),6)  +  0.2 * ( MAX(TblMili[[#This Row],[Ice Elemental]]+Races!$E$71-6,0) + MAX(Races!$F$71-6,0) )  -  Races!$I$71</f>
        <v>0.92999999999999972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45672.208333333074</v>
      </c>
      <c r="AG111" s="182"/>
      <c r="AH111" s="182"/>
      <c r="AI111" s="182"/>
      <c r="AJ111" s="182"/>
      <c r="AK111" s="182"/>
      <c r="AL111" s="182"/>
      <c r="AM111" s="182"/>
      <c r="AN111" s="182"/>
      <c r="AO111" s="449">
        <f ca="1">ROUND(IF(AND(TblMagic[[#This Row],[Active DnD]]&lt;12,TblMagic[[#This Row],[Active DnD]]&gt;5),OFFSET(TblPop[[#This Row],[Draft Growth]],-1,0)*0.375,0),0)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45672.208333333074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1300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2.84</v>
      </c>
      <c r="CP11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1" s="97">
        <f ca="1">TblMili[[#This Row],[Mystic bonus]]*TblMili[[#This Row],[Unit 3]]+TblMili[[#This Row],[Druid bonus]]*TblMili[[#This Row],[Unit 4]]</f>
        <v>0</v>
      </c>
      <c r="CR111" s="158">
        <f ca="1">MIN(6,TblMili[[#This Row],[Dryad]]+Races!$F$35)*1.8 +  IF(TblMili[[#This Row],[Dryad]]+Races!$F$35&gt;6,(TblMili[[#This Row],[Dryad]]+Races!$F$35-6)*0.2,0) - Races!$I$19</f>
        <v>1.3599999999999994</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5.7000000000000011</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4.7099999999999991</v>
      </c>
      <c r="CY111" s="158">
        <f ca="1">1.8 * MIN(MAX(TblMili[[#This Row],[Ice Elemental]]+Races!$E$71,Races!$F$71),6)  +  0.45 * MIN(MIN(TblMili[[#This Row],[Ice Elemental]]+Races!$E$71,Races!$F$71),6)  +  0.2 * ( MAX(TblMili[[#This Row],[Ice Elemental]]+Races!$E$71-6,0) + MAX(Races!$F$71-6,0) )  -  Races!$I$71</f>
        <v>0.92999999999999972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45672.249999999738</v>
      </c>
      <c r="AG112" s="182"/>
      <c r="AH112" s="182"/>
      <c r="AI112" s="182"/>
      <c r="AJ112" s="182"/>
      <c r="AK112" s="182"/>
      <c r="AL112" s="182"/>
      <c r="AM112" s="182"/>
      <c r="AN112" s="182"/>
      <c r="AO112" s="449">
        <f ca="1">ROUND(IF(AND(TblMagic[[#This Row],[Active DnD]]&lt;12,TblMagic[[#This Row],[Active DnD]]&gt;5),OFFSET(TblPop[[#This Row],[Draft Growth]],-1,0)*0.375,0),0)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45672.249999999738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1300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2.84</v>
      </c>
      <c r="CP11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2" s="97">
        <f ca="1">TblMili[[#This Row],[Mystic bonus]]*TblMili[[#This Row],[Unit 3]]+TblMili[[#This Row],[Druid bonus]]*TblMili[[#This Row],[Unit 4]]</f>
        <v>0</v>
      </c>
      <c r="CR112" s="158">
        <f ca="1">MIN(6,TblMili[[#This Row],[Dryad]]+Races!$F$35)*1.8 +  IF(TblMili[[#This Row],[Dryad]]+Races!$F$35&gt;6,(TblMili[[#This Row],[Dryad]]+Races!$F$35-6)*0.2,0) - Races!$I$19</f>
        <v>1.3599999999999994</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5.7000000000000011</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4.7099999999999991</v>
      </c>
      <c r="CY112" s="158">
        <f ca="1">1.8 * MIN(MAX(TblMili[[#This Row],[Ice Elemental]]+Races!$E$71,Races!$F$71),6)  +  0.45 * MIN(MIN(TblMili[[#This Row],[Ice Elemental]]+Races!$E$71,Races!$F$71),6)  +  0.2 * ( MAX(TblMili[[#This Row],[Ice Elemental]]+Races!$E$71-6,0) + MAX(Races!$F$71-6,0) )  -  Races!$I$71</f>
        <v>0.92999999999999972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45672.291666666402</v>
      </c>
      <c r="AG113" s="182"/>
      <c r="AH113" s="182"/>
      <c r="AI113" s="182"/>
      <c r="AJ113" s="182"/>
      <c r="AK113" s="182"/>
      <c r="AL113" s="182"/>
      <c r="AM113" s="182"/>
      <c r="AN113" s="182"/>
      <c r="AO113" s="449">
        <f ca="1">ROUND(IF(AND(TblMagic[[#This Row],[Active DnD]]&lt;12,TblMagic[[#This Row],[Active DnD]]&gt;5),OFFSET(TblPop[[#This Row],[Draft Growth]],-1,0)*0.375,0),0)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45672.291666666402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1300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2.84</v>
      </c>
      <c r="CP11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3" s="97">
        <f ca="1">TblMili[[#This Row],[Mystic bonus]]*TblMili[[#This Row],[Unit 3]]+TblMili[[#This Row],[Druid bonus]]*TblMili[[#This Row],[Unit 4]]</f>
        <v>0</v>
      </c>
      <c r="CR113" s="158">
        <f ca="1">MIN(6,TblMili[[#This Row],[Dryad]]+Races!$F$35)*1.8 +  IF(TblMili[[#This Row],[Dryad]]+Races!$F$35&gt;6,(TblMili[[#This Row],[Dryad]]+Races!$F$35-6)*0.2,0) - Races!$I$19</f>
        <v>1.3599999999999994</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5.7000000000000011</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4.7099999999999991</v>
      </c>
      <c r="CY113" s="158">
        <f ca="1">1.8 * MIN(MAX(TblMili[[#This Row],[Ice Elemental]]+Races!$E$71,Races!$F$71),6)  +  0.45 * MIN(MIN(TblMili[[#This Row],[Ice Elemental]]+Races!$E$71,Races!$F$71),6)  +  0.2 * ( MAX(TblMili[[#This Row],[Ice Elemental]]+Races!$E$71-6,0) + MAX(Races!$F$71-6,0) )  -  Races!$I$71</f>
        <v>0.92999999999999972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45672.333333333067</v>
      </c>
      <c r="AG114" s="182"/>
      <c r="AH114" s="182"/>
      <c r="AI114" s="182"/>
      <c r="AJ114" s="182"/>
      <c r="AK114" s="182"/>
      <c r="AL114" s="182"/>
      <c r="AM114" s="182"/>
      <c r="AN114" s="182"/>
      <c r="AO114" s="449">
        <f ca="1">ROUND(IF(AND(TblMagic[[#This Row],[Active DnD]]&lt;12,TblMagic[[#This Row],[Active DnD]]&gt;5),OFFSET(TblPop[[#This Row],[Draft Growth]],-1,0)*0.375,0),0)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45672.333333333067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1300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2.84</v>
      </c>
      <c r="CP11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4" s="97">
        <f ca="1">TblMili[[#This Row],[Mystic bonus]]*TblMili[[#This Row],[Unit 3]]+TblMili[[#This Row],[Druid bonus]]*TblMili[[#This Row],[Unit 4]]</f>
        <v>0</v>
      </c>
      <c r="CR114" s="158">
        <f ca="1">MIN(6,TblMili[[#This Row],[Dryad]]+Races!$F$35)*1.8 +  IF(TblMili[[#This Row],[Dryad]]+Races!$F$35&gt;6,(TblMili[[#This Row],[Dryad]]+Races!$F$35-6)*0.2,0) - Races!$I$19</f>
        <v>1.3599999999999994</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5.7000000000000011</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4.7099999999999991</v>
      </c>
      <c r="CY114" s="158">
        <f ca="1">1.8 * MIN(MAX(TblMili[[#This Row],[Ice Elemental]]+Races!$E$71,Races!$F$71),6)  +  0.45 * MIN(MIN(TblMili[[#This Row],[Ice Elemental]]+Races!$E$71,Races!$F$71),6)  +  0.2 * ( MAX(TblMili[[#This Row],[Ice Elemental]]+Races!$E$71-6,0) + MAX(Races!$F$71-6,0) )  -  Races!$I$71</f>
        <v>0.92999999999999972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45672.374999999731</v>
      </c>
      <c r="AG115" s="182"/>
      <c r="AH115" s="182"/>
      <c r="AI115" s="182"/>
      <c r="AJ115" s="182"/>
      <c r="AK115" s="182"/>
      <c r="AL115" s="182"/>
      <c r="AM115" s="182"/>
      <c r="AN115" s="182"/>
      <c r="AO115" s="449">
        <f ca="1">ROUND(IF(AND(TblMagic[[#This Row],[Active DnD]]&lt;12,TblMagic[[#This Row],[Active DnD]]&gt;5),OFFSET(TblPop[[#This Row],[Draft Growth]],-1,0)*0.375,0),0)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45672.374999999731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1300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2.84</v>
      </c>
      <c r="CP11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5" s="97">
        <f ca="1">TblMili[[#This Row],[Mystic bonus]]*TblMili[[#This Row],[Unit 3]]+TblMili[[#This Row],[Druid bonus]]*TblMili[[#This Row],[Unit 4]]</f>
        <v>0</v>
      </c>
      <c r="CR115" s="158">
        <f ca="1">MIN(6,TblMili[[#This Row],[Dryad]]+Races!$F$35)*1.8 +  IF(TblMili[[#This Row],[Dryad]]+Races!$F$35&gt;6,(TblMili[[#This Row],[Dryad]]+Races!$F$35-6)*0.2,0) - Races!$I$19</f>
        <v>1.3599999999999994</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5.7000000000000011</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4.7099999999999991</v>
      </c>
      <c r="CY115" s="158">
        <f ca="1">1.8 * MIN(MAX(TblMili[[#This Row],[Ice Elemental]]+Races!$E$71,Races!$F$71),6)  +  0.45 * MIN(MIN(TblMili[[#This Row],[Ice Elemental]]+Races!$E$71,Races!$F$71),6)  +  0.2 * ( MAX(TblMili[[#This Row],[Ice Elemental]]+Races!$E$71-6,0) + MAX(Races!$F$71-6,0) )  -  Races!$I$71</f>
        <v>0.92999999999999972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45672.416666666395</v>
      </c>
      <c r="AG116" s="182"/>
      <c r="AH116" s="182"/>
      <c r="AI116" s="182"/>
      <c r="AJ116" s="182"/>
      <c r="AK116" s="182"/>
      <c r="AL116" s="182"/>
      <c r="AM116" s="182"/>
      <c r="AN116" s="182"/>
      <c r="AO116" s="449">
        <f ca="1">ROUND(IF(AND(TblMagic[[#This Row],[Active DnD]]&lt;12,TblMagic[[#This Row],[Active DnD]]&gt;5),OFFSET(TblPop[[#This Row],[Draft Growth]],-1,0)*0.375,0),0)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45672.416666666395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1300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2.84</v>
      </c>
      <c r="CP11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6" s="97">
        <f ca="1">TblMili[[#This Row],[Mystic bonus]]*TblMili[[#This Row],[Unit 3]]+TblMili[[#This Row],[Druid bonus]]*TblMili[[#This Row],[Unit 4]]</f>
        <v>0</v>
      </c>
      <c r="CR116" s="158">
        <f ca="1">MIN(6,TblMili[[#This Row],[Dryad]]+Races!$F$35)*1.8 +  IF(TblMili[[#This Row],[Dryad]]+Races!$F$35&gt;6,(TblMili[[#This Row],[Dryad]]+Races!$F$35-6)*0.2,0) - Races!$I$19</f>
        <v>1.3599999999999994</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5.7000000000000011</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4.7099999999999991</v>
      </c>
      <c r="CY116" s="158">
        <f ca="1">1.8 * MIN(MAX(TblMili[[#This Row],[Ice Elemental]]+Races!$E$71,Races!$F$71),6)  +  0.45 * MIN(MIN(TblMili[[#This Row],[Ice Elemental]]+Races!$E$71,Races!$F$71),6)  +  0.2 * ( MAX(TblMili[[#This Row],[Ice Elemental]]+Races!$E$71-6,0) + MAX(Races!$F$71-6,0) )  -  Races!$I$71</f>
        <v>0.92999999999999972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45672.458333333059</v>
      </c>
      <c r="AG117" s="182"/>
      <c r="AH117" s="182"/>
      <c r="AI117" s="182"/>
      <c r="AJ117" s="182"/>
      <c r="AK117" s="182"/>
      <c r="AL117" s="182"/>
      <c r="AM117" s="182"/>
      <c r="AN117" s="182"/>
      <c r="AO117" s="449">
        <f ca="1">ROUND(IF(AND(TblMagic[[#This Row],[Active DnD]]&lt;12,TblMagic[[#This Row],[Active DnD]]&gt;5),OFFSET(TblPop[[#This Row],[Draft Growth]],-1,0)*0.375,0),0)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45672.458333333059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1300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2.84</v>
      </c>
      <c r="CP11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7" s="97">
        <f ca="1">TblMili[[#This Row],[Mystic bonus]]*TblMili[[#This Row],[Unit 3]]+TblMili[[#This Row],[Druid bonus]]*TblMili[[#This Row],[Unit 4]]</f>
        <v>0</v>
      </c>
      <c r="CR117" s="158">
        <f ca="1">MIN(6,TblMili[[#This Row],[Dryad]]+Races!$F$35)*1.8 +  IF(TblMili[[#This Row],[Dryad]]+Races!$F$35&gt;6,(TblMili[[#This Row],[Dryad]]+Races!$F$35-6)*0.2,0) - Races!$I$19</f>
        <v>1.3599999999999994</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5.7000000000000011</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4.7099999999999991</v>
      </c>
      <c r="CY117" s="158">
        <f ca="1">1.8 * MIN(MAX(TblMili[[#This Row],[Ice Elemental]]+Races!$E$71,Races!$F$71),6)  +  0.45 * MIN(MIN(TblMili[[#This Row],[Ice Elemental]]+Races!$E$71,Races!$F$71),6)  +  0.2 * ( MAX(TblMili[[#This Row],[Ice Elemental]]+Races!$E$71-6,0) + MAX(Races!$F$71-6,0) )  -  Races!$I$71</f>
        <v>0.92999999999999972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45672.499999999724</v>
      </c>
      <c r="AG118" s="182"/>
      <c r="AH118" s="182"/>
      <c r="AI118" s="182"/>
      <c r="AJ118" s="182"/>
      <c r="AK118" s="182"/>
      <c r="AL118" s="182"/>
      <c r="AM118" s="182"/>
      <c r="AN118" s="182"/>
      <c r="AO118" s="449">
        <f ca="1">ROUND(IF(AND(TblMagic[[#This Row],[Active DnD]]&lt;12,TblMagic[[#This Row],[Active DnD]]&gt;5),OFFSET(TblPop[[#This Row],[Draft Growth]],-1,0)*0.375,0),0)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45672.499999999724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1300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2.84</v>
      </c>
      <c r="CP11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8" s="97">
        <f ca="1">TblMili[[#This Row],[Mystic bonus]]*TblMili[[#This Row],[Unit 3]]+TblMili[[#This Row],[Druid bonus]]*TblMili[[#This Row],[Unit 4]]</f>
        <v>0</v>
      </c>
      <c r="CR118" s="158">
        <f ca="1">MIN(6,TblMili[[#This Row],[Dryad]]+Races!$F$35)*1.8 +  IF(TblMili[[#This Row],[Dryad]]+Races!$F$35&gt;6,(TblMili[[#This Row],[Dryad]]+Races!$F$35-6)*0.2,0) - Races!$I$19</f>
        <v>1.3599999999999994</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5.7000000000000011</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4.7099999999999991</v>
      </c>
      <c r="CY118" s="158">
        <f ca="1">1.8 * MIN(MAX(TblMili[[#This Row],[Ice Elemental]]+Races!$E$71,Races!$F$71),6)  +  0.45 * MIN(MIN(TblMili[[#This Row],[Ice Elemental]]+Races!$E$71,Races!$F$71),6)  +  0.2 * ( MAX(TblMili[[#This Row],[Ice Elemental]]+Races!$E$71-6,0) + MAX(Races!$F$71-6,0) )  -  Races!$I$71</f>
        <v>0.92999999999999972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45672.541666666388</v>
      </c>
      <c r="AG119" s="182"/>
      <c r="AH119" s="182"/>
      <c r="AI119" s="182"/>
      <c r="AJ119" s="182"/>
      <c r="AK119" s="182"/>
      <c r="AL119" s="182"/>
      <c r="AM119" s="182"/>
      <c r="AN119" s="182"/>
      <c r="AO119" s="449">
        <f ca="1">ROUND(IF(AND(TblMagic[[#This Row],[Active DnD]]&lt;12,TblMagic[[#This Row],[Active DnD]]&gt;5),OFFSET(TblPop[[#This Row],[Draft Growth]],-1,0)*0.375,0),0)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45672.541666666388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1300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2.84</v>
      </c>
      <c r="CP11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19" s="97">
        <f ca="1">TblMili[[#This Row],[Mystic bonus]]*TblMili[[#This Row],[Unit 3]]+TblMili[[#This Row],[Druid bonus]]*TblMili[[#This Row],[Unit 4]]</f>
        <v>0</v>
      </c>
      <c r="CR119" s="158">
        <f ca="1">MIN(6,TblMili[[#This Row],[Dryad]]+Races!$F$35)*1.8 +  IF(TblMili[[#This Row],[Dryad]]+Races!$F$35&gt;6,(TblMili[[#This Row],[Dryad]]+Races!$F$35-6)*0.2,0) - Races!$I$19</f>
        <v>1.3599999999999994</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5.7000000000000011</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4.7099999999999991</v>
      </c>
      <c r="CY119" s="158">
        <f ca="1">1.8 * MIN(MAX(TblMili[[#This Row],[Ice Elemental]]+Races!$E$71,Races!$F$71),6)  +  0.45 * MIN(MIN(TblMili[[#This Row],[Ice Elemental]]+Races!$E$71,Races!$F$71),6)  +  0.2 * ( MAX(TblMili[[#This Row],[Ice Elemental]]+Races!$E$71-6,0) + MAX(Races!$F$71-6,0) )  -  Races!$I$71</f>
        <v>0.92999999999999972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45672.583333333052</v>
      </c>
      <c r="AG120" s="182"/>
      <c r="AH120" s="182"/>
      <c r="AI120" s="182"/>
      <c r="AJ120" s="182"/>
      <c r="AK120" s="182"/>
      <c r="AL120" s="182"/>
      <c r="AM120" s="182"/>
      <c r="AN120" s="182"/>
      <c r="AO120" s="449">
        <f ca="1">ROUND(IF(AND(TblMagic[[#This Row],[Active DnD]]&lt;12,TblMagic[[#This Row],[Active DnD]]&gt;5),OFFSET(TblPop[[#This Row],[Draft Growth]],-1,0)*0.375,0),0)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45672.583333333052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1300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2.84</v>
      </c>
      <c r="CP12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0" s="97">
        <f ca="1">TblMili[[#This Row],[Mystic bonus]]*TblMili[[#This Row],[Unit 3]]+TblMili[[#This Row],[Druid bonus]]*TblMili[[#This Row],[Unit 4]]</f>
        <v>0</v>
      </c>
      <c r="CR120" s="158">
        <f ca="1">MIN(6,TblMili[[#This Row],[Dryad]]+Races!$F$35)*1.8 +  IF(TblMili[[#This Row],[Dryad]]+Races!$F$35&gt;6,(TblMili[[#This Row],[Dryad]]+Races!$F$35-6)*0.2,0) - Races!$I$19</f>
        <v>1.3599999999999994</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5.7000000000000011</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4.7099999999999991</v>
      </c>
      <c r="CY120" s="158">
        <f ca="1">1.8 * MIN(MAX(TblMili[[#This Row],[Ice Elemental]]+Races!$E$71,Races!$F$71),6)  +  0.45 * MIN(MIN(TblMili[[#This Row],[Ice Elemental]]+Races!$E$71,Races!$F$71),6)  +  0.2 * ( MAX(TblMili[[#This Row],[Ice Elemental]]+Races!$E$71-6,0) + MAX(Races!$F$71-6,0) )  -  Races!$I$71</f>
        <v>0.92999999999999972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45672.624999999716</v>
      </c>
      <c r="AG121" s="182"/>
      <c r="AH121" s="182"/>
      <c r="AI121" s="182"/>
      <c r="AJ121" s="182"/>
      <c r="AK121" s="182"/>
      <c r="AL121" s="182"/>
      <c r="AM121" s="182"/>
      <c r="AN121" s="182"/>
      <c r="AO121" s="449">
        <f ca="1">ROUND(IF(AND(TblMagic[[#This Row],[Active DnD]]&lt;12,TblMagic[[#This Row],[Active DnD]]&gt;5),OFFSET(TblPop[[#This Row],[Draft Growth]],-1,0)*0.375,0),0)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45672.624999999716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1300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2.84</v>
      </c>
      <c r="CP12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1" s="97">
        <f ca="1">TblMili[[#This Row],[Mystic bonus]]*TblMili[[#This Row],[Unit 3]]+TblMili[[#This Row],[Druid bonus]]*TblMili[[#This Row],[Unit 4]]</f>
        <v>0</v>
      </c>
      <c r="CR121" s="158">
        <f ca="1">MIN(6,TblMili[[#This Row],[Dryad]]+Races!$F$35)*1.8 +  IF(TblMili[[#This Row],[Dryad]]+Races!$F$35&gt;6,(TblMili[[#This Row],[Dryad]]+Races!$F$35-6)*0.2,0) - Races!$I$19</f>
        <v>1.3599999999999994</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5.7000000000000011</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4.7099999999999991</v>
      </c>
      <c r="CY121" s="158">
        <f ca="1">1.8 * MIN(MAX(TblMili[[#This Row],[Ice Elemental]]+Races!$E$71,Races!$F$71),6)  +  0.45 * MIN(MIN(TblMili[[#This Row],[Ice Elemental]]+Races!$E$71,Races!$F$71),6)  +  0.2 * ( MAX(TblMili[[#This Row],[Ice Elemental]]+Races!$E$71-6,0) + MAX(Races!$F$71-6,0) )  -  Races!$I$71</f>
        <v>0.92999999999999972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45672.66666666638</v>
      </c>
      <c r="AG122" s="182"/>
      <c r="AH122" s="182"/>
      <c r="AI122" s="182"/>
      <c r="AJ122" s="182"/>
      <c r="AK122" s="182"/>
      <c r="AL122" s="182"/>
      <c r="AM122" s="182"/>
      <c r="AN122" s="182"/>
      <c r="AO122" s="449">
        <f ca="1">ROUND(IF(AND(TblMagic[[#This Row],[Active DnD]]&lt;12,TblMagic[[#This Row],[Active DnD]]&gt;5),OFFSET(TblPop[[#This Row],[Draft Growth]],-1,0)*0.375,0),0)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45672.66666666638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1300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2.84</v>
      </c>
      <c r="CP12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2" s="97">
        <f ca="1">TblMili[[#This Row],[Mystic bonus]]*TblMili[[#This Row],[Unit 3]]+TblMili[[#This Row],[Druid bonus]]*TblMili[[#This Row],[Unit 4]]</f>
        <v>0</v>
      </c>
      <c r="CR122" s="158">
        <f ca="1">MIN(6,TblMili[[#This Row],[Dryad]]+Races!$F$35)*1.8 +  IF(TblMili[[#This Row],[Dryad]]+Races!$F$35&gt;6,(TblMili[[#This Row],[Dryad]]+Races!$F$35-6)*0.2,0) - Races!$I$19</f>
        <v>1.3599999999999994</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5.7000000000000011</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4.7099999999999991</v>
      </c>
      <c r="CY122" s="158">
        <f ca="1">1.8 * MIN(MAX(TblMili[[#This Row],[Ice Elemental]]+Races!$E$71,Races!$F$71),6)  +  0.45 * MIN(MIN(TblMili[[#This Row],[Ice Elemental]]+Races!$E$71,Races!$F$71),6)  +  0.2 * ( MAX(TblMili[[#This Row],[Ice Elemental]]+Races!$E$71-6,0) + MAX(Races!$F$71-6,0) )  -  Races!$I$71</f>
        <v>0.92999999999999972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45672.708333333045</v>
      </c>
      <c r="AG123" s="182"/>
      <c r="AH123" s="182"/>
      <c r="AI123" s="182"/>
      <c r="AJ123" s="182"/>
      <c r="AK123" s="182"/>
      <c r="AL123" s="182"/>
      <c r="AM123" s="182"/>
      <c r="AN123" s="182"/>
      <c r="AO123" s="449">
        <f ca="1">ROUND(IF(AND(TblMagic[[#This Row],[Active DnD]]&lt;12,TblMagic[[#This Row],[Active DnD]]&gt;5),OFFSET(TblPop[[#This Row],[Draft Growth]],-1,0)*0.375,0),0)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45672.708333333045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1300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2.84</v>
      </c>
      <c r="CP12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3" s="97">
        <f ca="1">TblMili[[#This Row],[Mystic bonus]]*TblMili[[#This Row],[Unit 3]]+TblMili[[#This Row],[Druid bonus]]*TblMili[[#This Row],[Unit 4]]</f>
        <v>0</v>
      </c>
      <c r="CR123" s="158">
        <f ca="1">MIN(6,TblMili[[#This Row],[Dryad]]+Races!$F$35)*1.8 +  IF(TblMili[[#This Row],[Dryad]]+Races!$F$35&gt;6,(TblMili[[#This Row],[Dryad]]+Races!$F$35-6)*0.2,0) - Races!$I$19</f>
        <v>1.3599999999999994</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5.7000000000000011</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4.7099999999999991</v>
      </c>
      <c r="CY123" s="158">
        <f ca="1">1.8 * MIN(MAX(TblMili[[#This Row],[Ice Elemental]]+Races!$E$71,Races!$F$71),6)  +  0.45 * MIN(MIN(TblMili[[#This Row],[Ice Elemental]]+Races!$E$71,Races!$F$71),6)  +  0.2 * ( MAX(TblMili[[#This Row],[Ice Elemental]]+Races!$E$71-6,0) + MAX(Races!$F$71-6,0) )  -  Races!$I$71</f>
        <v>0.92999999999999972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45672.749999999709</v>
      </c>
      <c r="AG124" s="182"/>
      <c r="AH124" s="182"/>
      <c r="AI124" s="182"/>
      <c r="AJ124" s="182"/>
      <c r="AK124" s="182"/>
      <c r="AL124" s="182"/>
      <c r="AM124" s="182"/>
      <c r="AN124" s="182"/>
      <c r="AO124" s="449">
        <f ca="1">ROUND(IF(AND(TblMagic[[#This Row],[Active DnD]]&lt;12,TblMagic[[#This Row],[Active DnD]]&gt;5),OFFSET(TblPop[[#This Row],[Draft Growth]],-1,0)*0.375,0),0)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45672.749999999709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1300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2.84</v>
      </c>
      <c r="CP12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4" s="97">
        <f ca="1">TblMili[[#This Row],[Mystic bonus]]*TblMili[[#This Row],[Unit 3]]+TblMili[[#This Row],[Druid bonus]]*TblMili[[#This Row],[Unit 4]]</f>
        <v>0</v>
      </c>
      <c r="CR124" s="158">
        <f ca="1">MIN(6,TblMili[[#This Row],[Dryad]]+Races!$F$35)*1.8 +  IF(TblMili[[#This Row],[Dryad]]+Races!$F$35&gt;6,(TblMili[[#This Row],[Dryad]]+Races!$F$35-6)*0.2,0) - Races!$I$19</f>
        <v>1.3599999999999994</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5.7000000000000011</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4.7099999999999991</v>
      </c>
      <c r="CY124" s="158">
        <f ca="1">1.8 * MIN(MAX(TblMili[[#This Row],[Ice Elemental]]+Races!$E$71,Races!$F$71),6)  +  0.45 * MIN(MIN(TblMili[[#This Row],[Ice Elemental]]+Races!$E$71,Races!$F$71),6)  +  0.2 * ( MAX(TblMili[[#This Row],[Ice Elemental]]+Races!$E$71-6,0) + MAX(Races!$F$71-6,0) )  -  Races!$I$71</f>
        <v>0.92999999999999972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45672.791666666373</v>
      </c>
      <c r="AG125" s="161"/>
      <c r="AH125" s="182"/>
      <c r="AI125" s="161"/>
      <c r="AJ125" s="182"/>
      <c r="AK125" s="182"/>
      <c r="AL125" s="182"/>
      <c r="AM125" s="182"/>
      <c r="AN125" s="182"/>
      <c r="AO125" s="449">
        <f ca="1">ROUND(IF(AND(TblMagic[[#This Row],[Active DnD]]&lt;12,TblMagic[[#This Row],[Active DnD]]&gt;5),OFFSET(TblPop[[#This Row],[Draft Growth]],-1,0)*0.375,0),0)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45672.791666666373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1300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2.84</v>
      </c>
      <c r="CP12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5" s="97">
        <f ca="1">TblMili[[#This Row],[Mystic bonus]]*TblMili[[#This Row],[Unit 3]]+TblMili[[#This Row],[Druid bonus]]*TblMili[[#This Row],[Unit 4]]</f>
        <v>0</v>
      </c>
      <c r="CR125" s="158">
        <f ca="1">MIN(6,TblMili[[#This Row],[Dryad]]+Races!$F$35)*1.8 +  IF(TblMili[[#This Row],[Dryad]]+Races!$F$35&gt;6,(TblMili[[#This Row],[Dryad]]+Races!$F$35-6)*0.2,0) - Races!$I$19</f>
        <v>1.3599999999999994</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5.7000000000000011</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4.7099999999999991</v>
      </c>
      <c r="CY125" s="158">
        <f ca="1">1.8 * MIN(MAX(TblMili[[#This Row],[Ice Elemental]]+Races!$E$71,Races!$F$71),6)  +  0.45 * MIN(MIN(TblMili[[#This Row],[Ice Elemental]]+Races!$E$71,Races!$F$71),6)  +  0.2 * ( MAX(TblMili[[#This Row],[Ice Elemental]]+Races!$E$71-6,0) + MAX(Races!$F$71-6,0) )  -  Races!$I$71</f>
        <v>0.92999999999999972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45672.833333333037</v>
      </c>
      <c r="AG126" s="182"/>
      <c r="AH126" s="182"/>
      <c r="AI126" s="182"/>
      <c r="AJ126" s="182"/>
      <c r="AK126" s="182"/>
      <c r="AL126" s="182"/>
      <c r="AM126" s="182"/>
      <c r="AN126" s="182"/>
      <c r="AO126" s="449">
        <f ca="1">ROUND(IF(AND(TblMagic[[#This Row],[Active DnD]]&lt;12,TblMagic[[#This Row],[Active DnD]]&gt;5),OFFSET(TblPop[[#This Row],[Draft Growth]],-1,0)*0.375,0),0)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45672.833333333037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1300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2.84</v>
      </c>
      <c r="CP12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6" s="97">
        <f ca="1">TblMili[[#This Row],[Mystic bonus]]*TblMili[[#This Row],[Unit 3]]+TblMili[[#This Row],[Druid bonus]]*TblMili[[#This Row],[Unit 4]]</f>
        <v>0</v>
      </c>
      <c r="CR126" s="158">
        <f ca="1">MIN(6,TblMili[[#This Row],[Dryad]]+Races!$F$35)*1.8 +  IF(TblMili[[#This Row],[Dryad]]+Races!$F$35&gt;6,(TblMili[[#This Row],[Dryad]]+Races!$F$35-6)*0.2,0) - Races!$I$19</f>
        <v>1.3599999999999994</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5.7000000000000011</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4.7099999999999991</v>
      </c>
      <c r="CY126" s="158">
        <f ca="1">1.8 * MIN(MAX(TblMili[[#This Row],[Ice Elemental]]+Races!$E$71,Races!$F$71),6)  +  0.45 * MIN(MIN(TblMili[[#This Row],[Ice Elemental]]+Races!$E$71,Races!$F$71),6)  +  0.2 * ( MAX(TblMili[[#This Row],[Ice Elemental]]+Races!$E$71-6,0) + MAX(Races!$F$71-6,0) )  -  Races!$I$71</f>
        <v>0.92999999999999972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45672.874999999702</v>
      </c>
      <c r="AG127" s="182"/>
      <c r="AH127" s="182"/>
      <c r="AI127" s="182"/>
      <c r="AJ127" s="182"/>
      <c r="AK127" s="182"/>
      <c r="AL127" s="182"/>
      <c r="AM127" s="182"/>
      <c r="AN127" s="182"/>
      <c r="AO127" s="449">
        <f ca="1">ROUND(IF(AND(TblMagic[[#This Row],[Active DnD]]&lt;12,TblMagic[[#This Row],[Active DnD]]&gt;5),OFFSET(TblPop[[#This Row],[Draft Growth]],-1,0)*0.375,0),0)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45672.874999999702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1300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2.84</v>
      </c>
      <c r="CP127"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7" s="97">
        <f ca="1">TblMili[[#This Row],[Mystic bonus]]*TblMili[[#This Row],[Unit 3]]+TblMili[[#This Row],[Druid bonus]]*TblMili[[#This Row],[Unit 4]]</f>
        <v>0</v>
      </c>
      <c r="CR127" s="158">
        <f ca="1">MIN(6,TblMili[[#This Row],[Dryad]]+Races!$F$35)*1.8 +  IF(TblMili[[#This Row],[Dryad]]+Races!$F$35&gt;6,(TblMili[[#This Row],[Dryad]]+Races!$F$35-6)*0.2,0) - Races!$I$19</f>
        <v>1.3599999999999994</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5.7000000000000011</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4.7099999999999991</v>
      </c>
      <c r="CY127" s="158">
        <f ca="1">1.8 * MIN(MAX(TblMili[[#This Row],[Ice Elemental]]+Races!$E$71,Races!$F$71),6)  +  0.45 * MIN(MIN(TblMili[[#This Row],[Ice Elemental]]+Races!$E$71,Races!$F$71),6)  +  0.2 * ( MAX(TblMili[[#This Row],[Ice Elemental]]+Races!$E$71-6,0) + MAX(Races!$F$71-6,0) )  -  Races!$I$71</f>
        <v>0.92999999999999972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45672.916666666366</v>
      </c>
      <c r="AG128" s="182"/>
      <c r="AH128" s="182"/>
      <c r="AI128" s="182"/>
      <c r="AJ128" s="182"/>
      <c r="AK128" s="182"/>
      <c r="AL128" s="182"/>
      <c r="AM128" s="182"/>
      <c r="AN128" s="182"/>
      <c r="AO128" s="449">
        <f ca="1">ROUND(IF(AND(TblMagic[[#This Row],[Active DnD]]&lt;12,TblMagic[[#This Row],[Active DnD]]&gt;5),OFFSET(TblPop[[#This Row],[Draft Growth]],-1,0)*0.375,0),0)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45672.916666666366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1300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2.84</v>
      </c>
      <c r="CP128"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8" s="97">
        <f ca="1">TblMili[[#This Row],[Mystic bonus]]*TblMili[[#This Row],[Unit 3]]+TblMili[[#This Row],[Druid bonus]]*TblMili[[#This Row],[Unit 4]]</f>
        <v>0</v>
      </c>
      <c r="CR128" s="158">
        <f ca="1">MIN(6,TblMili[[#This Row],[Dryad]]+Races!$F$35)*1.8 +  IF(TblMili[[#This Row],[Dryad]]+Races!$F$35&gt;6,(TblMili[[#This Row],[Dryad]]+Races!$F$35-6)*0.2,0) - Races!$I$19</f>
        <v>1.3599999999999994</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5.7000000000000011</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4.7099999999999991</v>
      </c>
      <c r="CY128" s="158">
        <f ca="1">1.8 * MIN(MAX(TblMili[[#This Row],[Ice Elemental]]+Races!$E$71,Races!$F$71),6)  +  0.45 * MIN(MIN(TblMili[[#This Row],[Ice Elemental]]+Races!$E$71,Races!$F$71),6)  +  0.2 * ( MAX(TblMili[[#This Row],[Ice Elemental]]+Races!$E$71-6,0) + MAX(Races!$F$71-6,0) )  -  Races!$I$71</f>
        <v>0.92999999999999972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45672.95833333303</v>
      </c>
      <c r="AG129" s="182"/>
      <c r="AH129" s="182"/>
      <c r="AI129" s="182"/>
      <c r="AJ129" s="182"/>
      <c r="AK129" s="182"/>
      <c r="AL129" s="182"/>
      <c r="AM129" s="182"/>
      <c r="AN129" s="182"/>
      <c r="AO129" s="449">
        <f ca="1">ROUND(IF(AND(TblMagic[[#This Row],[Active DnD]]&lt;12,TblMagic[[#This Row],[Active DnD]]&gt;5),OFFSET(TblPop[[#This Row],[Draft Growth]],-1,0)*0.375,0),0)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45672.95833333303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1300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2.84</v>
      </c>
      <c r="CP129"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29" s="97">
        <f ca="1">TblMili[[#This Row],[Mystic bonus]]*TblMili[[#This Row],[Unit 3]]+TblMili[[#This Row],[Druid bonus]]*TblMili[[#This Row],[Unit 4]]</f>
        <v>0</v>
      </c>
      <c r="CR129" s="158">
        <f ca="1">MIN(6,TblMili[[#This Row],[Dryad]]+Races!$F$35)*1.8 +  IF(TblMili[[#This Row],[Dryad]]+Races!$F$35&gt;6,(TblMili[[#This Row],[Dryad]]+Races!$F$35-6)*0.2,0) - Races!$I$19</f>
        <v>1.3599999999999994</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5.7000000000000011</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4.7099999999999991</v>
      </c>
      <c r="CY129" s="158">
        <f ca="1">1.8 * MIN(MAX(TblMili[[#This Row],[Ice Elemental]]+Races!$E$71,Races!$F$71),6)  +  0.45 * MIN(MIN(TblMili[[#This Row],[Ice Elemental]]+Races!$E$71,Races!$F$71),6)  +  0.2 * ( MAX(TblMili[[#This Row],[Ice Elemental]]+Races!$E$71-6,0) + MAX(Races!$F$71-6,0) )  -  Races!$I$71</f>
        <v>0.92999999999999972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45672.999999999694</v>
      </c>
      <c r="AG130" s="182"/>
      <c r="AH130" s="182"/>
      <c r="AI130" s="182"/>
      <c r="AJ130" s="182"/>
      <c r="AK130" s="182"/>
      <c r="AL130" s="182"/>
      <c r="AM130" s="182"/>
      <c r="AN130" s="182"/>
      <c r="AO130" s="449">
        <f ca="1">ROUND(IF(AND(TblMagic[[#This Row],[Active DnD]]&lt;12,TblMagic[[#This Row],[Active DnD]]&gt;5),OFFSET(TblPop[[#This Row],[Draft Growth]],-1,0)*0.375,0),0)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45672.999999999694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1300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2.84</v>
      </c>
      <c r="CP130"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0" s="97">
        <f ca="1">TblMili[[#This Row],[Mystic bonus]]*TblMili[[#This Row],[Unit 3]]+TblMili[[#This Row],[Druid bonus]]*TblMili[[#This Row],[Unit 4]]</f>
        <v>0</v>
      </c>
      <c r="CR130" s="158">
        <f ca="1">MIN(6,TblMili[[#This Row],[Dryad]]+Races!$F$35)*1.8 +  IF(TblMili[[#This Row],[Dryad]]+Races!$F$35&gt;6,(TblMili[[#This Row],[Dryad]]+Races!$F$35-6)*0.2,0) - Races!$I$19</f>
        <v>1.3599999999999994</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5.7000000000000011</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4.7099999999999991</v>
      </c>
      <c r="CY130" s="158">
        <f ca="1">1.8 * MIN(MAX(TblMili[[#This Row],[Ice Elemental]]+Races!$E$71,Races!$F$71),6)  +  0.45 * MIN(MIN(TblMili[[#This Row],[Ice Elemental]]+Races!$E$71,Races!$F$71),6)  +  0.2 * ( MAX(TblMili[[#This Row],[Ice Elemental]]+Races!$E$71-6,0) + MAX(Races!$F$71-6,0) )  -  Races!$I$71</f>
        <v>0.92999999999999972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45673.041666666359</v>
      </c>
      <c r="AG131" s="182"/>
      <c r="AH131" s="182"/>
      <c r="AI131" s="182"/>
      <c r="AJ131" s="182"/>
      <c r="AK131" s="182"/>
      <c r="AL131" s="182"/>
      <c r="AM131" s="182"/>
      <c r="AN131" s="182"/>
      <c r="AO131" s="449">
        <f ca="1">ROUND(IF(AND(TblMagic[[#This Row],[Active DnD]]&lt;12,TblMagic[[#This Row],[Active DnD]]&gt;5),OFFSET(TblPop[[#This Row],[Draft Growth]],-1,0)*0.375,0),0)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45673.041666666359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1300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2.84</v>
      </c>
      <c r="CP131"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1" s="97">
        <f ca="1">TblMili[[#This Row],[Mystic bonus]]*TblMili[[#This Row],[Unit 3]]+TblMili[[#This Row],[Druid bonus]]*TblMili[[#This Row],[Unit 4]]</f>
        <v>0</v>
      </c>
      <c r="CR131" s="158">
        <f ca="1">MIN(6,TblMili[[#This Row],[Dryad]]+Races!$F$35)*1.8 +  IF(TblMili[[#This Row],[Dryad]]+Races!$F$35&gt;6,(TblMili[[#This Row],[Dryad]]+Races!$F$35-6)*0.2,0) - Races!$I$19</f>
        <v>1.3599999999999994</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5.7000000000000011</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4.7099999999999991</v>
      </c>
      <c r="CY131" s="158">
        <f ca="1">1.8 * MIN(MAX(TblMili[[#This Row],[Ice Elemental]]+Races!$E$71,Races!$F$71),6)  +  0.45 * MIN(MIN(TblMili[[#This Row],[Ice Elemental]]+Races!$E$71,Races!$F$71),6)  +  0.2 * ( MAX(TblMili[[#This Row],[Ice Elemental]]+Races!$E$71-6,0) + MAX(Races!$F$71-6,0) )  -  Races!$I$71</f>
        <v>0.92999999999999972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45673.083333333023</v>
      </c>
      <c r="AG132" s="182"/>
      <c r="AH132" s="182"/>
      <c r="AI132" s="182"/>
      <c r="AJ132" s="182"/>
      <c r="AK132" s="182"/>
      <c r="AL132" s="182"/>
      <c r="AM132" s="182"/>
      <c r="AN132" s="182"/>
      <c r="AO132" s="449">
        <f ca="1">ROUND(IF(AND(TblMagic[[#This Row],[Active DnD]]&lt;12,TblMagic[[#This Row],[Active DnD]]&gt;5),OFFSET(TblPop[[#This Row],[Draft Growth]],-1,0)*0.375,0),0)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45673.083333333023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1300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2.84</v>
      </c>
      <c r="CP132"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2" s="97">
        <f ca="1">TblMili[[#This Row],[Mystic bonus]]*TblMili[[#This Row],[Unit 3]]+TblMili[[#This Row],[Druid bonus]]*TblMili[[#This Row],[Unit 4]]</f>
        <v>0</v>
      </c>
      <c r="CR132" s="158">
        <f ca="1">MIN(6,TblMili[[#This Row],[Dryad]]+Races!$F$35)*1.8 +  IF(TblMili[[#This Row],[Dryad]]+Races!$F$35&gt;6,(TblMili[[#This Row],[Dryad]]+Races!$F$35-6)*0.2,0) - Races!$I$19</f>
        <v>1.3599999999999994</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5.7000000000000011</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4.7099999999999991</v>
      </c>
      <c r="CY132" s="158">
        <f ca="1">1.8 * MIN(MAX(TblMili[[#This Row],[Ice Elemental]]+Races!$E$71,Races!$F$71),6)  +  0.45 * MIN(MIN(TblMili[[#This Row],[Ice Elemental]]+Races!$E$71,Races!$F$71),6)  +  0.2 * ( MAX(TblMili[[#This Row],[Ice Elemental]]+Races!$E$71-6,0) + MAX(Races!$F$71-6,0) )  -  Races!$I$71</f>
        <v>0.92999999999999972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45673.124999999687</v>
      </c>
      <c r="AG133" s="182"/>
      <c r="AH133" s="182"/>
      <c r="AI133" s="182"/>
      <c r="AJ133" s="182"/>
      <c r="AK133" s="182"/>
      <c r="AL133" s="182"/>
      <c r="AM133" s="182"/>
      <c r="AN133" s="182"/>
      <c r="AO133" s="449">
        <f ca="1">ROUND(IF(AND(TblMagic[[#This Row],[Active DnD]]&lt;12,TblMagic[[#This Row],[Active DnD]]&gt;5),OFFSET(TblPop[[#This Row],[Draft Growth]],-1,0)*0.375,0),0)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45673.124999999687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1300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2.84</v>
      </c>
      <c r="CP133"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3" s="97">
        <f ca="1">TblMili[[#This Row],[Mystic bonus]]*TblMili[[#This Row],[Unit 3]]+TblMili[[#This Row],[Druid bonus]]*TblMili[[#This Row],[Unit 4]]</f>
        <v>0</v>
      </c>
      <c r="CR133" s="158">
        <f ca="1">MIN(6,TblMili[[#This Row],[Dryad]]+Races!$F$35)*1.8 +  IF(TblMili[[#This Row],[Dryad]]+Races!$F$35&gt;6,(TblMili[[#This Row],[Dryad]]+Races!$F$35-6)*0.2,0) - Races!$I$19</f>
        <v>1.3599999999999994</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5.7000000000000011</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4.7099999999999991</v>
      </c>
      <c r="CY133" s="158">
        <f ca="1">1.8 * MIN(MAX(TblMili[[#This Row],[Ice Elemental]]+Races!$E$71,Races!$F$71),6)  +  0.45 * MIN(MIN(TblMili[[#This Row],[Ice Elemental]]+Races!$E$71,Races!$F$71),6)  +  0.2 * ( MAX(TblMili[[#This Row],[Ice Elemental]]+Races!$E$71-6,0) + MAX(Races!$F$71-6,0) )  -  Races!$I$71</f>
        <v>0.92999999999999972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45673.166666666351</v>
      </c>
      <c r="AG134" s="182"/>
      <c r="AH134" s="182"/>
      <c r="AI134" s="182"/>
      <c r="AJ134" s="182"/>
      <c r="AK134" s="182"/>
      <c r="AL134" s="182"/>
      <c r="AM134" s="182"/>
      <c r="AN134" s="182"/>
      <c r="AO134" s="449">
        <f ca="1">ROUND(IF(AND(TblMagic[[#This Row],[Active DnD]]&lt;12,TblMagic[[#This Row],[Active DnD]]&gt;5),OFFSET(TblPop[[#This Row],[Draft Growth]],-1,0)*0.375,0),0)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45673.166666666351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1300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2.84</v>
      </c>
      <c r="CP134"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4" s="97">
        <f ca="1">TblMili[[#This Row],[Mystic bonus]]*TblMili[[#This Row],[Unit 3]]+TblMili[[#This Row],[Druid bonus]]*TblMili[[#This Row],[Unit 4]]</f>
        <v>0</v>
      </c>
      <c r="CR134" s="158">
        <f ca="1">MIN(6,TblMili[[#This Row],[Dryad]]+Races!$F$35)*1.8 +  IF(TblMili[[#This Row],[Dryad]]+Races!$F$35&gt;6,(TblMili[[#This Row],[Dryad]]+Races!$F$35-6)*0.2,0) - Races!$I$19</f>
        <v>1.3599999999999994</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5.7000000000000011</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4.7099999999999991</v>
      </c>
      <c r="CY134" s="158">
        <f ca="1">1.8 * MIN(MAX(TblMili[[#This Row],[Ice Elemental]]+Races!$E$71,Races!$F$71),6)  +  0.45 * MIN(MIN(TblMili[[#This Row],[Ice Elemental]]+Races!$E$71,Races!$F$71),6)  +  0.2 * ( MAX(TblMili[[#This Row],[Ice Elemental]]+Races!$E$71-6,0) + MAX(Races!$F$71-6,0) )  -  Races!$I$71</f>
        <v>0.92999999999999972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45673.208333333016</v>
      </c>
      <c r="AG135" s="182"/>
      <c r="AH135" s="182"/>
      <c r="AI135" s="182"/>
      <c r="AJ135" s="182"/>
      <c r="AK135" s="182"/>
      <c r="AL135" s="182"/>
      <c r="AM135" s="182"/>
      <c r="AN135" s="182"/>
      <c r="AO135" s="449">
        <f ca="1">ROUND(IF(AND(TblMagic[[#This Row],[Active DnD]]&lt;12,TblMagic[[#This Row],[Active DnD]]&gt;5),OFFSET(TblPop[[#This Row],[Draft Growth]],-1,0)*0.375,0),0)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45673.208333333016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1300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2.84</v>
      </c>
      <c r="CP135"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5" s="97">
        <f ca="1">TblMili[[#This Row],[Mystic bonus]]*TblMili[[#This Row],[Unit 3]]+TblMili[[#This Row],[Druid bonus]]*TblMili[[#This Row],[Unit 4]]</f>
        <v>0</v>
      </c>
      <c r="CR135" s="158">
        <f ca="1">MIN(6,TblMili[[#This Row],[Dryad]]+Races!$F$35)*1.8 +  IF(TblMili[[#This Row],[Dryad]]+Races!$F$35&gt;6,(TblMili[[#This Row],[Dryad]]+Races!$F$35-6)*0.2,0) - Races!$I$19</f>
        <v>1.3599999999999994</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5.7000000000000011</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4.7099999999999991</v>
      </c>
      <c r="CY135" s="158">
        <f ca="1">1.8 * MIN(MAX(TblMili[[#This Row],[Ice Elemental]]+Races!$E$71,Races!$F$71),6)  +  0.45 * MIN(MIN(TblMili[[#This Row],[Ice Elemental]]+Races!$E$71,Races!$F$71),6)  +  0.2 * ( MAX(TblMili[[#This Row],[Ice Elemental]]+Races!$E$71-6,0) + MAX(Races!$F$71-6,0) )  -  Races!$I$71</f>
        <v>0.92999999999999972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45673.24999999968</v>
      </c>
      <c r="AG136" s="182"/>
      <c r="AH136" s="161"/>
      <c r="AI136" s="182"/>
      <c r="AJ136" s="161"/>
      <c r="AK136" s="161"/>
      <c r="AL136" s="161"/>
      <c r="AM136" s="161"/>
      <c r="AN136" s="182"/>
      <c r="AO136" s="449">
        <f ca="1">ROUND(IF(AND(TblMagic[[#This Row],[Active DnD]]&lt;12,TblMagic[[#This Row],[Active DnD]]&gt;5),OFFSET(TblPop[[#This Row],[Draft Growth]],-1,0)*0.375,0),0)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45673.24999999968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1300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2.84</v>
      </c>
      <c r="CP136" s="266">
        <f ca="1">1.8 * MIN(MAX(TblMili[[#This Row],[Druid (op)]]+Races!$E$20,TblMili[[#This Row],[Druid (dp)]]+Races!$F$20),6)  +  0.45 * MIN(MIN(TblMili[[#This Row],[Druid (op)]]+Races!$E$20,TblMili[[#This Row],[Druid (dp)]]+Races!$F$20),6)  +  0.2 * ( MAX(TblMili[[#This Row],[Druid (op)]]+Races!$E$20-6,0) + MAX(TblMili[[#This Row],[Druid (dp)]]+Races!$F$20-6,0) )  -  Races!$I$20</f>
        <v>4.7999999999999989</v>
      </c>
      <c r="CQ136" s="97">
        <f ca="1">TblMili[[#This Row],[Mystic bonus]]*TblMili[[#This Row],[Unit 3]]+TblMili[[#This Row],[Druid bonus]]*TblMili[[#This Row],[Unit 4]]</f>
        <v>0</v>
      </c>
      <c r="CR136" s="158">
        <f ca="1">MIN(6,TblMili[[#This Row],[Dryad]]+Races!$F$35)*1.8 +  IF(TblMili[[#This Row],[Dryad]]+Races!$F$35&gt;6,(TblMili[[#This Row],[Dryad]]+Races!$F$35-6)*0.2,0) - Races!$I$19</f>
        <v>1.3599999999999994</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5.7000000000000011</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-1.1999999999999993</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4.7099999999999991</v>
      </c>
      <c r="CY136" s="158">
        <f ca="1">1.8 * MIN(MAX(TblMili[[#This Row],[Ice Elemental]]+Races!$E$71,Races!$F$71),6)  +  0.45 * MIN(MIN(TblMili[[#This Row],[Ice Elemental]]+Races!$E$71,Races!$F$71),6)  +  0.2 * ( MAX(TblMili[[#This Row],[Ice Elemental]]+Races!$E$71-6,0) + MAX(Races!$F$71-6,0) )  -  Races!$I$71</f>
        <v>0.92999999999999972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0" priority="37" stopIfTrue="1">
      <formula>ROW()-2=#REF!</formula>
    </cfRule>
  </conditionalFormatting>
  <conditionalFormatting sqref="A1269:DF1270">
    <cfRule type="expression" dxfId="389" priority="38" stopIfTrue="1">
      <formula>$B$1270&gt;144</formula>
    </cfRule>
  </conditionalFormatting>
  <conditionalFormatting sqref="A4:DG136">
    <cfRule type="expression" dxfId="388" priority="1" stopIfTrue="1">
      <formula>ROW()-3=$B$1270</formula>
    </cfRule>
    <cfRule type="expression" dxfId="387" priority="2" stopIfTrue="1">
      <formula>OR(ROW()-3=$B$1270,A4&lt;0)</formula>
    </cfRule>
    <cfRule type="expression" dxfId="386" priority="35">
      <formula>$A4=73</formula>
    </cfRule>
  </conditionalFormatting>
  <conditionalFormatting sqref="A3:DG136">
    <cfRule type="expression" dxfId="385" priority="39">
      <formula>ROUND(($A3-1)/12,0)=INT($A3-1)/12</formula>
    </cfRule>
  </conditionalFormatting>
  <conditionalFormatting sqref="A3:XFD3 A1:AO2 AQ1:AV2 AX1:BU2 BW1:CM1 BY2:CN2 CX2:XFD2 CO1:DD1 DF1:XFD1">
    <cfRule type="expression" dxfId="384"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45667.75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45667.791666666664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45667.833333333328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45667.874999999993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45667.916666666657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45667.958333333321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45667.999999999985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45668.04166666665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45668.083333333314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45668.124999999978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45668.166666666642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45668.208333333307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45668.249999999971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45668.291666666635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45668.333333333299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45668.374999999964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45668.416666666628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45668.458333333292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45668.499999999956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45668.541666666621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45668.583333333285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45668.624999999949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45668.666666666613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45668.708333333278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45668.749999999942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45668.791666666606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45668.83333333327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45668.874999999935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45668.916666666599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45668.958333333263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45668.999999999927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45669.041666666591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45669.083333333256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45669.12499999992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45669.166666666584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45669.208333333248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45669.249999999913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45669.291666666577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45669.333333333241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45669.374999999905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45669.41666666657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45669.458333333234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45669.499999999898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45669.541666666562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45669.583333333227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45669.624999999891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45669.666666666555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45669.708333333219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45669.749999999884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45669.791666666548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45669.833333333212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45669.874999999876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45669.916666666541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45669.958333333205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45669.999999999869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45670.041666666533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45670.083333333198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45670.124999999862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45670.166666666526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45670.20833333319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45670.249999999854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45670.291666666519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45670.333333333183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45670.374999999847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45670.416666666511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45670.458333333176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45670.49999999984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45670.541666666504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45670.583333333168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45670.624999999833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45670.666666666497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45670.708333333161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45670.749999999825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45670.79166666649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45670.833333333154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45670.874999999818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45670.916666666482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45670.958333333147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45670.999999999811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45671.041666666475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45671.083333333139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45671.124999999804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45671.166666666468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45671.208333333132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45671.249999999796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45671.291666666461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45671.333333333125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45671.374999999789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45671.416666666453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45671.458333333117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45671.499999999782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45671.541666666446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45671.58333333311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45671.624999999774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45671.666666666439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45671.708333333103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45671.749999999767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45671.791666666431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45671.833333333096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45671.87499999976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45671.916666666424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45671.958333333088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45671.999999999753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45672.041666666417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45672.083333333081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45672.124999999745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45672.16666666641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45672.208333333074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45672.249999999738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45672.291666666402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45672.333333333067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45672.374999999731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45672.416666666395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45672.458333333059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45672.499999999724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45672.541666666388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45672.583333333052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45672.624999999716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45672.66666666638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45672.708333333045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45672.749999999709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45672.791666666373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45672.833333333037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45672.874999999702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45672.916666666366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45672.95833333303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45672.999999999694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45673.041666666359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45673.083333333023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45673.124999999687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45673.166666666351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45673.208333333016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45673.24999999968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6"/>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O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V136">
    <cfRule type="expression" dxfId="263" priority="12">
      <formula>COUNTA(G5:G16)&gt;0</formula>
    </cfRule>
  </conditionalFormatting>
  <conditionalFormatting sqref="A3:XFD3 A2:N2 A1:S1 U1:XFD1 P2:XFD2">
    <cfRule type="expression" dxfId="262"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45667.75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45667.75</v>
      </c>
      <c r="BZ4" s="313">
        <f>Overview!B15</f>
        <v>45668</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45667.791666666664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45667.791666666664</v>
      </c>
      <c r="BZ5" s="317">
        <f ca="1">OFFSET(TblImps[[#This Row],[Servertime]],-1,0)+1/24</f>
        <v>45668.041666666664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45667.833333333328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45667.833333333328</v>
      </c>
      <c r="BZ6" s="317">
        <f ca="1">OFFSET(TblImps[[#This Row],[Servertime]],-1,0)+1/24</f>
        <v>45668.083333333328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45667.874999999993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45667.874999999993</v>
      </c>
      <c r="BZ7" s="317">
        <f ca="1">OFFSET(TblImps[[#This Row],[Servertime]],-1,0)+1/24</f>
        <v>45668.124999999993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45667.916666666657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45667.916666666657</v>
      </c>
      <c r="BZ8" s="317">
        <f ca="1">OFFSET(TblImps[[#This Row],[Servertime]],-1,0)+1/24</f>
        <v>45668.166666666657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45667.958333333321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45667.958333333321</v>
      </c>
      <c r="BZ9" s="317">
        <f ca="1">OFFSET(TblImps[[#This Row],[Servertime]],-1,0)+1/24</f>
        <v>45668.208333333321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45667.999999999985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45667.999999999985</v>
      </c>
      <c r="BZ10" s="317">
        <f ca="1">OFFSET(TblImps[[#This Row],[Servertime]],-1,0)+1/24</f>
        <v>45668.249999999985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45668.04166666665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45668.04166666665</v>
      </c>
      <c r="BZ11" s="317">
        <f ca="1">OFFSET(TblImps[[#This Row],[Servertime]],-1,0)+1/24</f>
        <v>45668.29166666665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45668.083333333314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45668.083333333314</v>
      </c>
      <c r="BZ12" s="317">
        <f ca="1">OFFSET(TblImps[[#This Row],[Servertime]],-1,0)+1/24</f>
        <v>45668.333333333314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45668.124999999978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45668.124999999978</v>
      </c>
      <c r="BZ13" s="317">
        <f ca="1">OFFSET(TblImps[[#This Row],[Servertime]],-1,0)+1/24</f>
        <v>45668.374999999978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45668.166666666642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45668.166666666642</v>
      </c>
      <c r="BZ14" s="317">
        <f ca="1">OFFSET(TblImps[[#This Row],[Servertime]],-1,0)+1/24</f>
        <v>45668.416666666642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45668.208333333307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45668.208333333307</v>
      </c>
      <c r="BZ15" s="317">
        <f ca="1">OFFSET(TblImps[[#This Row],[Servertime]],-1,0)+1/24</f>
        <v>45668.458333333307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45668.249999999971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45668.249999999971</v>
      </c>
      <c r="BZ16" s="317">
        <f ca="1">OFFSET(TblImps[[#This Row],[Servertime]],-1,0)+1/24</f>
        <v>45668.499999999971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45668.291666666635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45668.291666666635</v>
      </c>
      <c r="BZ17" s="317">
        <f ca="1">OFFSET(TblImps[[#This Row],[Servertime]],-1,0)+1/24</f>
        <v>45668.541666666635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45668.333333333299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45668.333333333299</v>
      </c>
      <c r="BZ18" s="317">
        <f ca="1">OFFSET(TblImps[[#This Row],[Servertime]],-1,0)+1/24</f>
        <v>45668.583333333299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45668.374999999964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45668.374999999964</v>
      </c>
      <c r="BZ19" s="317">
        <f ca="1">OFFSET(TblImps[[#This Row],[Servertime]],-1,0)+1/24</f>
        <v>45668.624999999964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45668.416666666628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45668.416666666628</v>
      </c>
      <c r="BZ20" s="317">
        <f ca="1">OFFSET(TblImps[[#This Row],[Servertime]],-1,0)+1/24</f>
        <v>45668.666666666628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45668.458333333292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45668.458333333292</v>
      </c>
      <c r="BZ21" s="317">
        <f ca="1">OFFSET(TblImps[[#This Row],[Servertime]],-1,0)+1/24</f>
        <v>45668.708333333292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45668.499999999956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45668.499999999956</v>
      </c>
      <c r="BZ22" s="317">
        <f ca="1">OFFSET(TblImps[[#This Row],[Servertime]],-1,0)+1/24</f>
        <v>45668.749999999956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45668.541666666621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45668.541666666621</v>
      </c>
      <c r="BZ23" s="317">
        <f ca="1">OFFSET(TblImps[[#This Row],[Servertime]],-1,0)+1/24</f>
        <v>45668.791666666621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45668.583333333285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45668.583333333285</v>
      </c>
      <c r="BZ24" s="317">
        <f ca="1">OFFSET(TblImps[[#This Row],[Servertime]],-1,0)+1/24</f>
        <v>45668.833333333285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45668.624999999949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45668.624999999949</v>
      </c>
      <c r="BZ25" s="317">
        <f ca="1">OFFSET(TblImps[[#This Row],[Servertime]],-1,0)+1/24</f>
        <v>45668.874999999949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45668.666666666613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45668.666666666613</v>
      </c>
      <c r="BZ26" s="317">
        <f ca="1">OFFSET(TblImps[[#This Row],[Servertime]],-1,0)+1/24</f>
        <v>45668.916666666613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45668.708333333278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45668.708333333278</v>
      </c>
      <c r="BZ27" s="317">
        <f ca="1">OFFSET(TblImps[[#This Row],[Servertime]],-1,0)+1/24</f>
        <v>45668.958333333278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45668.749999999942</v>
      </c>
      <c r="M28" s="62">
        <f>IF(ISERROR(TblImps[[#This Row],[algorithm]]),0,TblImps[[#This Row],[algorithm]]*1)</f>
        <v>0</v>
      </c>
      <c r="N28" s="97">
        <f ca="1">TblImps[[#This Row],[Land]]</f>
        <v>250</v>
      </c>
      <c r="O28" s="308" t="s">
        <v>2</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45668.749999999942</v>
      </c>
      <c r="BZ28" s="317">
        <f ca="1">OFFSET(TblImps[[#This Row],[Servertime]],-1,0)+1/24</f>
        <v>45668.999999999942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45668.791666666606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45668.791666666606</v>
      </c>
      <c r="BZ29" s="317">
        <f ca="1">OFFSET(TblImps[[#This Row],[Servertime]],-1,0)+1/24</f>
        <v>45669.041666666606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45668.83333333327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45668.83333333327</v>
      </c>
      <c r="BZ30" s="317">
        <f ca="1">OFFSET(TblImps[[#This Row],[Servertime]],-1,0)+1/24</f>
        <v>45669.08333333327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45668.874999999935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45668.874999999935</v>
      </c>
      <c r="BZ31" s="317">
        <f ca="1">OFFSET(TblImps[[#This Row],[Servertime]],-1,0)+1/24</f>
        <v>45669.124999999935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45668.916666666599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45668.916666666599</v>
      </c>
      <c r="BZ32" s="317">
        <f ca="1">OFFSET(TblImps[[#This Row],[Servertime]],-1,0)+1/24</f>
        <v>45669.166666666599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45668.958333333263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45668.958333333263</v>
      </c>
      <c r="BZ33" s="317">
        <f ca="1">OFFSET(TblImps[[#This Row],[Servertime]],-1,0)+1/24</f>
        <v>45669.208333333263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45668.999999999927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45668.999999999927</v>
      </c>
      <c r="BZ34" s="317">
        <f ca="1">OFFSET(TblImps[[#This Row],[Servertime]],-1,0)+1/24</f>
        <v>45669.249999999927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45669.041666666591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45669.041666666591</v>
      </c>
      <c r="BZ35" s="317">
        <f ca="1">OFFSET(TblImps[[#This Row],[Servertime]],-1,0)+1/24</f>
        <v>45669.291666666591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45669.083333333256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45669.083333333256</v>
      </c>
      <c r="BZ36" s="317">
        <f ca="1">OFFSET(TblImps[[#This Row],[Servertime]],-1,0)+1/24</f>
        <v>45669.333333333256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45669.12499999992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45669.12499999992</v>
      </c>
      <c r="BZ37" s="317">
        <f ca="1">OFFSET(TblImps[[#This Row],[Servertime]],-1,0)+1/24</f>
        <v>45669.37499999992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45669.166666666584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45669.166666666584</v>
      </c>
      <c r="BZ38" s="317">
        <f ca="1">OFFSET(TblImps[[#This Row],[Servertime]],-1,0)+1/24</f>
        <v>45669.416666666584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45669.208333333248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45669.208333333248</v>
      </c>
      <c r="BZ39" s="317">
        <f ca="1">OFFSET(TblImps[[#This Row],[Servertime]],-1,0)+1/24</f>
        <v>45669.458333333248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45669.249999999913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45669.249999999913</v>
      </c>
      <c r="BZ40" s="317">
        <f ca="1">OFFSET(TblImps[[#This Row],[Servertime]],-1,0)+1/24</f>
        <v>45669.499999999913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45669.291666666577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45669.291666666577</v>
      </c>
      <c r="BZ41" s="317">
        <f ca="1">OFFSET(TblImps[[#This Row],[Servertime]],-1,0)+1/24</f>
        <v>45669.541666666577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45669.333333333241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45669.333333333241</v>
      </c>
      <c r="BZ42" s="317">
        <f ca="1">OFFSET(TblImps[[#This Row],[Servertime]],-1,0)+1/24</f>
        <v>45669.583333333241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45669.374999999905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45669.374999999905</v>
      </c>
      <c r="BZ43" s="317">
        <f ca="1">OFFSET(TblImps[[#This Row],[Servertime]],-1,0)+1/24</f>
        <v>45669.624999999905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45669.41666666657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45669.41666666657</v>
      </c>
      <c r="BZ44" s="317">
        <f ca="1">OFFSET(TblImps[[#This Row],[Servertime]],-1,0)+1/24</f>
        <v>45669.66666666657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45669.458333333234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45669.458333333234</v>
      </c>
      <c r="BZ45" s="317">
        <f ca="1">OFFSET(TblImps[[#This Row],[Servertime]],-1,0)+1/24</f>
        <v>45669.708333333234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45669.499999999898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45669.499999999898</v>
      </c>
      <c r="BZ46" s="317">
        <f ca="1">OFFSET(TblImps[[#This Row],[Servertime]],-1,0)+1/24</f>
        <v>45669.749999999898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45669.541666666562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45669.541666666562</v>
      </c>
      <c r="BZ47" s="317">
        <f ca="1">OFFSET(TblImps[[#This Row],[Servertime]],-1,0)+1/24</f>
        <v>45669.791666666562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45669.583333333227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45669.583333333227</v>
      </c>
      <c r="BZ48" s="317">
        <f ca="1">OFFSET(TblImps[[#This Row],[Servertime]],-1,0)+1/24</f>
        <v>45669.833333333227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45669.624999999891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45669.624999999891</v>
      </c>
      <c r="BZ49" s="317">
        <f ca="1">OFFSET(TblImps[[#This Row],[Servertime]],-1,0)+1/24</f>
        <v>45669.874999999891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45669.666666666555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45669.666666666555</v>
      </c>
      <c r="BZ50" s="317">
        <f ca="1">OFFSET(TblImps[[#This Row],[Servertime]],-1,0)+1/24</f>
        <v>45669.916666666555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45669.708333333219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45669.708333333219</v>
      </c>
      <c r="BZ51" s="317">
        <f ca="1">OFFSET(TblImps[[#This Row],[Servertime]],-1,0)+1/24</f>
        <v>45669.958333333219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45669.749999999884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45669.749999999884</v>
      </c>
      <c r="BZ52" s="317">
        <f ca="1">OFFSET(TblImps[[#This Row],[Servertime]],-1,0)+1/24</f>
        <v>45669.999999999884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45669.791666666548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45669.791666666548</v>
      </c>
      <c r="BZ53" s="317">
        <f ca="1">OFFSET(TblImps[[#This Row],[Servertime]],-1,0)+1/24</f>
        <v>45670.041666666548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45669.833333333212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45669.833333333212</v>
      </c>
      <c r="BZ54" s="317">
        <f ca="1">OFFSET(TblImps[[#This Row],[Servertime]],-1,0)+1/24</f>
        <v>45670.083333333212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45669.874999999876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45669.874999999876</v>
      </c>
      <c r="BZ55" s="317">
        <f ca="1">OFFSET(TblImps[[#This Row],[Servertime]],-1,0)+1/24</f>
        <v>45670.124999999876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45669.916666666541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45669.916666666541</v>
      </c>
      <c r="BZ56" s="317">
        <f ca="1">OFFSET(TblImps[[#This Row],[Servertime]],-1,0)+1/24</f>
        <v>45670.166666666541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45669.958333333205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45669.958333333205</v>
      </c>
      <c r="BZ57" s="317">
        <f ca="1">OFFSET(TblImps[[#This Row],[Servertime]],-1,0)+1/24</f>
        <v>45670.208333333205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45669.999999999869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45669.999999999869</v>
      </c>
      <c r="BZ58" s="317">
        <f ca="1">OFFSET(TblImps[[#This Row],[Servertime]],-1,0)+1/24</f>
        <v>45670.249999999869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45670.041666666533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45670.041666666533</v>
      </c>
      <c r="BZ59" s="317">
        <f ca="1">OFFSET(TblImps[[#This Row],[Servertime]],-1,0)+1/24</f>
        <v>45670.291666666533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45670.083333333198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45670.083333333198</v>
      </c>
      <c r="BZ60" s="317">
        <f ca="1">OFFSET(TblImps[[#This Row],[Servertime]],-1,0)+1/24</f>
        <v>45670.333333333198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45670.124999999862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45670.124999999862</v>
      </c>
      <c r="BZ61" s="317">
        <f ca="1">OFFSET(TblImps[[#This Row],[Servertime]],-1,0)+1/24</f>
        <v>45670.374999999862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45670.166666666526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45670.166666666526</v>
      </c>
      <c r="BZ62" s="317">
        <f ca="1">OFFSET(TblImps[[#This Row],[Servertime]],-1,0)+1/24</f>
        <v>45670.416666666526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45670.20833333319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45670.20833333319</v>
      </c>
      <c r="BZ63" s="317">
        <f ca="1">OFFSET(TblImps[[#This Row],[Servertime]],-1,0)+1/24</f>
        <v>45670.45833333319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45670.249999999854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45670.249999999854</v>
      </c>
      <c r="BZ64" s="317">
        <f ca="1">OFFSET(TblImps[[#This Row],[Servertime]],-1,0)+1/24</f>
        <v>45670.499999999854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45670.291666666519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45670.291666666519</v>
      </c>
      <c r="BZ65" s="317">
        <f ca="1">OFFSET(TblImps[[#This Row],[Servertime]],-1,0)+1/24</f>
        <v>45670.541666666519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45670.333333333183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45670.333333333183</v>
      </c>
      <c r="BZ66" s="317">
        <f ca="1">OFFSET(TblImps[[#This Row],[Servertime]],-1,0)+1/24</f>
        <v>45670.583333333183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45670.374999999847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45670.374999999847</v>
      </c>
      <c r="BZ67" s="317">
        <f ca="1">OFFSET(TblImps[[#This Row],[Servertime]],-1,0)+1/24</f>
        <v>45670.624999999847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45670.416666666511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45670.416666666511</v>
      </c>
      <c r="BZ68" s="317">
        <f ca="1">OFFSET(TblImps[[#This Row],[Servertime]],-1,0)+1/24</f>
        <v>45670.666666666511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45670.458333333176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45670.458333333176</v>
      </c>
      <c r="BZ69" s="317">
        <f ca="1">OFFSET(TblImps[[#This Row],[Servertime]],-1,0)+1/24</f>
        <v>45670.708333333176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45670.49999999984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45670.49999999984</v>
      </c>
      <c r="BZ70" s="317">
        <f ca="1">OFFSET(TblImps[[#This Row],[Servertime]],-1,0)+1/24</f>
        <v>45670.74999999984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45670.541666666504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45670.541666666504</v>
      </c>
      <c r="BZ71" s="317">
        <f ca="1">OFFSET(TblImps[[#This Row],[Servertime]],-1,0)+1/24</f>
        <v>45670.791666666504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45670.583333333168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45670.583333333168</v>
      </c>
      <c r="BZ72" s="317">
        <f ca="1">OFFSET(TblImps[[#This Row],[Servertime]],-1,0)+1/24</f>
        <v>45670.833333333168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45670.624999999833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45670.624999999833</v>
      </c>
      <c r="BZ73" s="317">
        <f ca="1">OFFSET(TblImps[[#This Row],[Servertime]],-1,0)+1/24</f>
        <v>45670.874999999833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45670.666666666497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45670.666666666497</v>
      </c>
      <c r="BZ74" s="317">
        <f ca="1">OFFSET(TblImps[[#This Row],[Servertime]],-1,0)+1/24</f>
        <v>45670.916666666497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45670.708333333161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45670.708333333161</v>
      </c>
      <c r="BZ75" s="317">
        <f ca="1">OFFSET(TblImps[[#This Row],[Servertime]],-1,0)+1/24</f>
        <v>45670.958333333161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45670.749999999825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45670.749999999825</v>
      </c>
      <c r="BZ76" s="327">
        <f ca="1">OFFSET(TblImps[[#This Row],[Servertime]],-1,0)+1/24</f>
        <v>45670.999999999825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45670.79166666649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45670.79166666649</v>
      </c>
      <c r="BZ77" s="317">
        <f ca="1">OFFSET(TblImps[[#This Row],[Servertime]],-1,0)+1/24</f>
        <v>45671.04166666649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45670.833333333154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45670.833333333154</v>
      </c>
      <c r="BZ78" s="317">
        <f ca="1">OFFSET(TblImps[[#This Row],[Servertime]],-1,0)+1/24</f>
        <v>45671.083333333154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45670.874999999818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45670.874999999818</v>
      </c>
      <c r="BZ79" s="317">
        <f ca="1">OFFSET(TblImps[[#This Row],[Servertime]],-1,0)+1/24</f>
        <v>45671.124999999818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45670.916666666482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45670.916666666482</v>
      </c>
      <c r="BZ80" s="317">
        <f ca="1">OFFSET(TblImps[[#This Row],[Servertime]],-1,0)+1/24</f>
        <v>45671.166666666482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45670.958333333147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45670.958333333147</v>
      </c>
      <c r="BZ81" s="317">
        <f ca="1">OFFSET(TblImps[[#This Row],[Servertime]],-1,0)+1/24</f>
        <v>45671.208333333147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45670.999999999811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45670.999999999811</v>
      </c>
      <c r="BZ82" s="317">
        <f ca="1">OFFSET(TblImps[[#This Row],[Servertime]],-1,0)+1/24</f>
        <v>45671.249999999811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45671.041666666475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45671.041666666475</v>
      </c>
      <c r="BZ83" s="317">
        <f ca="1">OFFSET(TblImps[[#This Row],[Servertime]],-1,0)+1/24</f>
        <v>45671.291666666475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45671.083333333139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45671.083333333139</v>
      </c>
      <c r="BZ84" s="317">
        <f ca="1">OFFSET(TblImps[[#This Row],[Servertime]],-1,0)+1/24</f>
        <v>45671.333333333139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45671.124999999804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45671.124999999804</v>
      </c>
      <c r="BZ85" s="317">
        <f ca="1">OFFSET(TblImps[[#This Row],[Servertime]],-1,0)+1/24</f>
        <v>45671.374999999804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45671.166666666468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45671.166666666468</v>
      </c>
      <c r="BZ86" s="317">
        <f ca="1">OFFSET(TblImps[[#This Row],[Servertime]],-1,0)+1/24</f>
        <v>45671.416666666468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45671.208333333132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45671.208333333132</v>
      </c>
      <c r="BZ87" s="317">
        <f ca="1">OFFSET(TblImps[[#This Row],[Servertime]],-1,0)+1/24</f>
        <v>45671.458333333132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45671.249999999796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45671.249999999796</v>
      </c>
      <c r="BZ88" s="317">
        <f ca="1">OFFSET(TblImps[[#This Row],[Servertime]],-1,0)+1/24</f>
        <v>45671.499999999796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45671.291666666461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45671.291666666461</v>
      </c>
      <c r="BZ89" s="317">
        <f ca="1">OFFSET(TblImps[[#This Row],[Servertime]],-1,0)+1/24</f>
        <v>45671.541666666461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45671.333333333125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45671.333333333125</v>
      </c>
      <c r="BZ90" s="317">
        <f ca="1">OFFSET(TblImps[[#This Row],[Servertime]],-1,0)+1/24</f>
        <v>45671.583333333125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45671.374999999789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45671.374999999789</v>
      </c>
      <c r="BZ91" s="317">
        <f ca="1">OFFSET(TblImps[[#This Row],[Servertime]],-1,0)+1/24</f>
        <v>45671.624999999789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45671.416666666453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45671.416666666453</v>
      </c>
      <c r="BZ92" s="317">
        <f ca="1">OFFSET(TblImps[[#This Row],[Servertime]],-1,0)+1/24</f>
        <v>45671.666666666453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45671.458333333117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45671.458333333117</v>
      </c>
      <c r="BZ93" s="317">
        <f ca="1">OFFSET(TblImps[[#This Row],[Servertime]],-1,0)+1/24</f>
        <v>45671.708333333117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45671.499999999782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45671.499999999782</v>
      </c>
      <c r="BZ94" s="317">
        <f ca="1">OFFSET(TblImps[[#This Row],[Servertime]],-1,0)+1/24</f>
        <v>45671.749999999782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45671.541666666446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45671.541666666446</v>
      </c>
      <c r="BZ95" s="317">
        <f ca="1">OFFSET(TblImps[[#This Row],[Servertime]],-1,0)+1/24</f>
        <v>45671.791666666446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45671.58333333311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45671.58333333311</v>
      </c>
      <c r="BZ96" s="317">
        <f ca="1">OFFSET(TblImps[[#This Row],[Servertime]],-1,0)+1/24</f>
        <v>45671.83333333311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45671.624999999774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45671.624999999774</v>
      </c>
      <c r="BZ97" s="317">
        <f ca="1">OFFSET(TblImps[[#This Row],[Servertime]],-1,0)+1/24</f>
        <v>45671.874999999774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45671.666666666439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45671.666666666439</v>
      </c>
      <c r="BZ98" s="317">
        <f ca="1">OFFSET(TblImps[[#This Row],[Servertime]],-1,0)+1/24</f>
        <v>45671.916666666439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45671.708333333103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45671.708333333103</v>
      </c>
      <c r="BZ99" s="317">
        <f ca="1">OFFSET(TblImps[[#This Row],[Servertime]],-1,0)+1/24</f>
        <v>45671.958333333103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45671.749999999767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45671.749999999767</v>
      </c>
      <c r="BZ100" s="317">
        <f ca="1">OFFSET(TblImps[[#This Row],[Servertime]],-1,0)+1/24</f>
        <v>45671.999999999767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45671.791666666431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45671.791666666431</v>
      </c>
      <c r="BZ101" s="317">
        <f ca="1">OFFSET(TblImps[[#This Row],[Servertime]],-1,0)+1/24</f>
        <v>45672.041666666431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45671.833333333096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45671.833333333096</v>
      </c>
      <c r="BZ102" s="317">
        <f ca="1">OFFSET(TblImps[[#This Row],[Servertime]],-1,0)+1/24</f>
        <v>45672.083333333096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45671.87499999976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45671.87499999976</v>
      </c>
      <c r="BZ103" s="317">
        <f ca="1">OFFSET(TblImps[[#This Row],[Servertime]],-1,0)+1/24</f>
        <v>45672.12499999976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45671.916666666424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45671.916666666424</v>
      </c>
      <c r="BZ104" s="317">
        <f ca="1">OFFSET(TblImps[[#This Row],[Servertime]],-1,0)+1/24</f>
        <v>45672.166666666424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45671.958333333088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45671.958333333088</v>
      </c>
      <c r="BZ105" s="317">
        <f ca="1">OFFSET(TblImps[[#This Row],[Servertime]],-1,0)+1/24</f>
        <v>45672.208333333088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45671.999999999753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45671.999999999753</v>
      </c>
      <c r="BZ106" s="317">
        <f ca="1">OFFSET(TblImps[[#This Row],[Servertime]],-1,0)+1/24</f>
        <v>45672.249999999753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45672.041666666417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45672.041666666417</v>
      </c>
      <c r="BZ107" s="317">
        <f ca="1">OFFSET(TblImps[[#This Row],[Servertime]],-1,0)+1/24</f>
        <v>45672.291666666417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45672.083333333081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45672.083333333081</v>
      </c>
      <c r="BZ108" s="317">
        <f ca="1">OFFSET(TblImps[[#This Row],[Servertime]],-1,0)+1/24</f>
        <v>45672.333333333081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45672.124999999745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45672.124999999745</v>
      </c>
      <c r="BZ109" s="317">
        <f ca="1">OFFSET(TblImps[[#This Row],[Servertime]],-1,0)+1/24</f>
        <v>45672.374999999745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45672.16666666641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45672.16666666641</v>
      </c>
      <c r="BZ110" s="317">
        <f ca="1">OFFSET(TblImps[[#This Row],[Servertime]],-1,0)+1/24</f>
        <v>45672.41666666641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45672.208333333074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45672.208333333074</v>
      </c>
      <c r="BZ111" s="317">
        <f ca="1">OFFSET(TblImps[[#This Row],[Servertime]],-1,0)+1/24</f>
        <v>45672.458333333074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45672.249999999738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45672.249999999738</v>
      </c>
      <c r="BZ112" s="317">
        <f ca="1">OFFSET(TblImps[[#This Row],[Servertime]],-1,0)+1/24</f>
        <v>45672.499999999738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45672.291666666402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45672.291666666402</v>
      </c>
      <c r="BZ113" s="317">
        <f ca="1">OFFSET(TblImps[[#This Row],[Servertime]],-1,0)+1/24</f>
        <v>45672.541666666402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45672.333333333067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45672.333333333067</v>
      </c>
      <c r="BZ114" s="317">
        <f ca="1">OFFSET(TblImps[[#This Row],[Servertime]],-1,0)+1/24</f>
        <v>45672.583333333067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45672.374999999731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45672.374999999731</v>
      </c>
      <c r="BZ115" s="317">
        <f ca="1">OFFSET(TblImps[[#This Row],[Servertime]],-1,0)+1/24</f>
        <v>45672.624999999731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45672.416666666395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45672.416666666395</v>
      </c>
      <c r="BZ116" s="317">
        <f ca="1">OFFSET(TblImps[[#This Row],[Servertime]],-1,0)+1/24</f>
        <v>45672.666666666395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45672.458333333059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45672.458333333059</v>
      </c>
      <c r="BZ117" s="317">
        <f ca="1">OFFSET(TblImps[[#This Row],[Servertime]],-1,0)+1/24</f>
        <v>45672.708333333059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45672.499999999724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45672.499999999724</v>
      </c>
      <c r="BZ118" s="317">
        <f ca="1">OFFSET(TblImps[[#This Row],[Servertime]],-1,0)+1/24</f>
        <v>45672.749999999724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45672.541666666388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45672.541666666388</v>
      </c>
      <c r="BZ119" s="317">
        <f ca="1">OFFSET(TblImps[[#This Row],[Servertime]],-1,0)+1/24</f>
        <v>45672.791666666388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45672.583333333052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45672.583333333052</v>
      </c>
      <c r="BZ120" s="317">
        <f ca="1">OFFSET(TblImps[[#This Row],[Servertime]],-1,0)+1/24</f>
        <v>45672.833333333052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45672.624999999716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45672.624999999716</v>
      </c>
      <c r="BZ121" s="317">
        <f ca="1">OFFSET(TblImps[[#This Row],[Servertime]],-1,0)+1/24</f>
        <v>45672.874999999716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45672.66666666638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45672.66666666638</v>
      </c>
      <c r="BZ122" s="317">
        <f ca="1">OFFSET(TblImps[[#This Row],[Servertime]],-1,0)+1/24</f>
        <v>45672.91666666638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45672.708333333045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45672.708333333045</v>
      </c>
      <c r="BZ123" s="317">
        <f ca="1">OFFSET(TblImps[[#This Row],[Servertime]],-1,0)+1/24</f>
        <v>45672.958333333045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45672.749999999709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45672.749999999709</v>
      </c>
      <c r="BZ124" s="317">
        <f ca="1">OFFSET(TblImps[[#This Row],[Servertime]],-1,0)+1/24</f>
        <v>45672.999999999709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45672.791666666373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45672.791666666373</v>
      </c>
      <c r="BZ125" s="317">
        <f ca="1">OFFSET(TblImps[[#This Row],[Servertime]],-1,0)+1/24</f>
        <v>45673.041666666373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45672.833333333037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45672.833333333037</v>
      </c>
      <c r="BZ126" s="317">
        <f ca="1">OFFSET(TblImps[[#This Row],[Servertime]],-1,0)+1/24</f>
        <v>45673.083333333037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45672.874999999702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45672.874999999702</v>
      </c>
      <c r="BZ127" s="317">
        <f ca="1">OFFSET(TblImps[[#This Row],[Servertime]],-1,0)+1/24</f>
        <v>45673.124999999702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45672.916666666366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45672.916666666366</v>
      </c>
      <c r="BZ128" s="317">
        <f ca="1">OFFSET(TblImps[[#This Row],[Servertime]],-1,0)+1/24</f>
        <v>45673.166666666366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45672.95833333303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45672.95833333303</v>
      </c>
      <c r="BZ129" s="317">
        <f ca="1">OFFSET(TblImps[[#This Row],[Servertime]],-1,0)+1/24</f>
        <v>45673.20833333303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45672.999999999694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45672.999999999694</v>
      </c>
      <c r="BZ130" s="317">
        <f ca="1">OFFSET(TblImps[[#This Row],[Servertime]],-1,0)+1/24</f>
        <v>45673.249999999694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45673.041666666359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45673.041666666359</v>
      </c>
      <c r="BZ131" s="317">
        <f ca="1">OFFSET(TblImps[[#This Row],[Servertime]],-1,0)+1/24</f>
        <v>45673.291666666359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45673.083333333023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45673.083333333023</v>
      </c>
      <c r="BZ132" s="317">
        <f ca="1">OFFSET(TblImps[[#This Row],[Servertime]],-1,0)+1/24</f>
        <v>45673.333333333023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45673.124999999687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45673.124999999687</v>
      </c>
      <c r="BZ133" s="317">
        <f ca="1">OFFSET(TblImps[[#This Row],[Servertime]],-1,0)+1/24</f>
        <v>45673.374999999687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45673.166666666351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45673.166666666351</v>
      </c>
      <c r="BZ134" s="317">
        <f ca="1">OFFSET(TblImps[[#This Row],[Servertime]],-1,0)+1/24</f>
        <v>45673.416666666351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45673.208333333016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45673.208333333016</v>
      </c>
      <c r="BZ135" s="317">
        <f ca="1">OFFSET(TblImps[[#This Row],[Servertime]],-1,0)+1/24</f>
        <v>45673.458333333016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45673.24999999968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45673.24999999968</v>
      </c>
      <c r="BZ136" s="317">
        <f ca="1">OFFSET(TblImps[[#This Row],[Servertime]],-1,0)+1/24</f>
        <v>45673.49999999968</v>
      </c>
      <c r="CA136" s="57"/>
      <c r="CB136" s="315"/>
      <c r="CC136" s="315"/>
    </row>
    <row r="1269" spans="2:23" x14ac:dyDescent="0.2">
      <c r="B1269" s="499" t="s">
        <v>315</v>
      </c>
      <c r="C1269" s="456"/>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election activeCell="D12" sqref="D12"/>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1.6</v>
      </c>
      <c r="C12" s="45" t="s">
        <v>510</v>
      </c>
      <c r="D12" s="159">
        <v>0.32</v>
      </c>
      <c r="E12" s="45" t="s">
        <v>436</v>
      </c>
    </row>
    <row r="13" spans="1:6" x14ac:dyDescent="0.2">
      <c r="A13" s="329" t="s">
        <v>65</v>
      </c>
      <c r="B13" s="266">
        <v>1.6</v>
      </c>
      <c r="C13" s="45" t="s">
        <v>511</v>
      </c>
      <c r="D13" s="159">
        <v>0.32</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6"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MAX(TblRaces[[#This Row],[OffensePwr]:[DefensePwr]])*2</f>
        <v>12</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1300</v>
      </c>
      <c r="H8" s="361">
        <v>100</v>
      </c>
      <c r="I8" s="352">
        <f>MAX(TblRaces[[#This Row],[OffensePwr]:[DefensePwr]])*2</f>
        <v>12</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MAX(TblRaces[[#This Row],[OffensePwr]:[DefensePwr]])*2</f>
        <v>10</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MAX(TblRaces[[#This Row],[OffensePwr]:[DefensePwr]])*2</f>
        <v>12</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335</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880</v>
      </c>
      <c r="H15" s="298">
        <v>0</v>
      </c>
      <c r="I15" s="352">
        <f>MAX(TblRaces[[#This Row],[OffensePwr]:[DefensePwr]])*2</f>
        <v>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MAX(TblRaces[[#This Row],[OffensePwr]:[DefensePwr]])*2</f>
        <v>14</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MAX(TblRaces[[#This Row],[OffensePwr]:[DefensePwr]])*2</f>
        <v>8</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MAX(TblRaces[[#This Row],[OffensePwr]:[DefensePwr]])*2</f>
        <v>6</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f>MAX(TblRaces[[#This Row],[OffensePwr]:[DefensePwr]])*2</f>
        <v>8</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MAX(TblRaces[[#This Row],[OffensePwr]:[DefensePwr]])*2</f>
        <v>10</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MAX(TblRaces[[#This Row],[OffensePwr]:[DefensePwr]])*2</f>
        <v>8</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v>14</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f>MAX(TblRaces[[#This Row],[OffensePwr]:[DefensePwr]])*2</f>
        <v>14</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MAX(TblRaces[[#This Row],[OffensePwr]:[DefensePwr]])*2</f>
        <v>8</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2.5</v>
      </c>
      <c r="G34" s="96">
        <v>250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MAX(TblRaces[[#This Row],[OffensePwr]:[DefensePwr]])*2</f>
        <v>6</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960</v>
      </c>
      <c r="H36" s="361">
        <v>20</v>
      </c>
      <c r="I36" s="352">
        <f>MAX(TblRaces[[#This Row],[OffensePwr]:[DefensePwr]])*2</f>
        <v>11</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MAX(TblRaces[[#This Row],[OffensePwr]:[DefensePwr]])*2</f>
        <v>10</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MAX(TblRaces[[#This Row],[OffensePwr]:[DefensePwr]])*2</f>
        <v>12</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MAX(TblRaces[[#This Row],[OffensePwr]:[DefensePwr]])*2</f>
        <v>14</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MAX(TblRaces[[#This Row],[OffensePwr]:[DefensePwr]])*2</f>
        <v>14</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MAX(TblRaces[[#This Row],[OffensePwr]:[DefensePwr]])*2</f>
        <v>12</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MAX(TblRaces[[#This Row],[OffensePwr]:[DefensePwr]])*2</f>
        <v>13</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MAX(TblRaces[[#This Row],[OffensePwr]:[DefensePwr]])*2</f>
        <v>12</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MAX(TblRaces[[#This Row],[OffensePwr]:[DefensePwr]])*2</f>
        <v>8</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MAX(TblRaces[[#This Row],[OffensePwr]:[DefensePwr]])*2</f>
        <v>10</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1</v>
      </c>
      <c r="G56" s="360">
        <v>1075</v>
      </c>
      <c r="H56" s="361">
        <v>30</v>
      </c>
      <c r="I56" s="352">
        <v>13</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MAX(TblRaces[[#This Row],[OffensePwr]:[DefensePwr]])*2</f>
        <v>8</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MAX(TblRaces[[#This Row],[OffensePwr]:[DefensePwr]])*2</f>
        <v>12</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v>10</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v>10</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MAX(TblRaces[[#This Row],[OffensePwr]:[DefensePwr]])*2</f>
        <v>8</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1080</v>
      </c>
      <c r="H68" s="361">
        <v>0</v>
      </c>
      <c r="I68" s="371">
        <f>MAX(TblRaces[[#This Row],[OffensePwr]:[DefensePwr]])*2</f>
        <v>12</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MAX(TblRaces[[#This Row],[OffensePwr]:[DefensePwr]])*2</f>
        <v>6</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MAX(TblRaces[[#This Row],[OffensePwr]:[DefensePwr]])*2</f>
        <v>8</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MAX(TblRaces[[#This Row],[OffensePwr]:[DefensePwr]])*2</f>
        <v>9</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MAX(TblRaces[[#This Row],[OffensePwr]:[DefensePwr]])*2</f>
        <v>10</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MAX(TblRaces[[#This Row],[OffensePwr]:[DefensePwr]])*2</f>
        <v>10</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MAX(TblRaces[[#This Row],[OffensePwr]:[DefensePwr]])*2</f>
        <v>8</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MAX(TblRaces[[#This Row],[OffensePwr]:[DefensePwr]])*2</f>
        <v>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MAX(TblRaces[[#This Row],[OffensePwr]:[DefensePwr]])*2</f>
        <v>10</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MAX(TblRaces[[#This Row],[OffensePwr]:[DefensePwr]])*2</f>
        <v>10</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MAX(TblRaces[[#This Row],[OffensePwr]:[DefensePwr]])*2</f>
        <v>8</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2024-12-31T03:00:08Z</dcterms:modified>
</cp:coreProperties>
</file>