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D4F27C7-C55D-44F1-9EA8-CCE5467ECD3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CE4" i="8" l="1"/>
  <c r="E15" i="4"/>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O6" i="2"/>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G74" i="8" l="1"/>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M76" i="2"/>
  <c r="P77" i="2"/>
  <c r="B39" i="4"/>
  <c r="CE76" i="8" l="1"/>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D88" i="4"/>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<sst xmlns="http://schemas.openxmlformats.org/spreadsheetml/2006/main" count="3006" uniqueCount="1125">
  <si>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</si>
  <si>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</si>
  <si>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</si>
  <si>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</si>
  <si>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</si>
  <si>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</si>
  <si>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</si>
  <si>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</si>
  <si>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</si>
  <si>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</si>
  <si>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</si>
  <si>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</si>
  <si>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</si>
  <si>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</si>
  <si>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</si>
  <si>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</si>
  <si>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</si>
  <si>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</si>
  <si>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</si>
  <si>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</si>
  <si>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</si>
  <si>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</si>
  <si>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</si>
  <si>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</si>
  <si>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</si>
  <si>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</si>
  <si>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</si>
  <si>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</si>
  <si>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</si>
  <si>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</si>
  <si>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</si>
  <si>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</si>
  <si>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</si>
  <si>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</si>
  <si>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</si>
  <si>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</si>
  <si>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</si>
  <si>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</si>
  <si>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</si>
  <si>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</si>
  <si>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</si>
  <si>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</si>
  <si>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</si>
  <si>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</si>
  <si>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</si>
  <si>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</si>
  <si>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</si>
  <si>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</si>
  <si>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</si>
  <si>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</si>
  <si>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</si>
  <si>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</si>
  <si>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</si>
  <si>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</si>
  <si>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</si>
  <si>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</si>
  <si>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</si>
  <si>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</si>
  <si>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</si>
  <si>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</si>
  <si>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</si>
  <si>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</si>
  <si>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</si>
  <si>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</si>
  <si>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</si>
  <si>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</si>
  <si>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</si>
  <si>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</si>
  <si>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</si>
  <si>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</si>
  <si>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</si>
  <si>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</si>
  <si>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</si>
  <si>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</si>
  <si>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</si>
  <si>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</si>
  <si>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</si>
  <si>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</si>
  <si>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</si>
  <si>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</si>
  <si>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</si>
  <si>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</si>
  <si>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</si>
  <si>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</si>
  <si>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</si>
  <si>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</si>
  <si>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</si>
  <si>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</si>
  <si>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</si>
  <si>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</si>
  <si>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</si>
  <si>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</si>
  <si>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</si>
  <si>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</si>
  <si>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</si>
  <si>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</si>
  <si>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</si>
  <si>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</si>
  <si>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</si>
  <si>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</si>
  <si>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</si>
  <si>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</si>
  <si>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</si>
  <si>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</si>
  <si>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</si>
  <si>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</si>
  <si>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</si>
  <si>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</si>
  <si>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</si>
  <si>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</si>
  <si>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</si>
  <si>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</si>
  <si>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</si>
  <si>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</si>
  <si>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</si>
  <si>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</si>
  <si>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</si>
  <si>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</si>
  <si>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</si>
  <si>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</si>
  <si>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</si>
  <si>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</si>
  <si>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</si>
  <si>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</si>
  <si>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</si>
  <si>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</si>
  <si>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</si>
  <si>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</si>
  <si>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</si>
  <si>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</si>
  <si>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</si>
  <si>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</si>
  <si>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</si>
  <si>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</si>
  <si>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</si>
  <si>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</si>
  <si>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</si>
  <si>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</si>
  <si>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</si>
  <si>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</si>
  <si>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</si>
  <si>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</si>
  <si>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</si>
  <si>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</si>
  <si>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</si>
  <si>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</si>
  <si>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</si>
  <si>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</si>
  <si>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</si>
  <si>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</si>
  <si>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</si>
  <si>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</si>
  <si>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</si>
  <si>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</si>
  <si>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</si>
  <si>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</si>
  <si>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</si>
  <si>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</si>
  <si>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</si>
  <si>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</si>
  <si>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</si>
  <si>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</si>
  <si>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</si>
  <si>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</si>
  <si>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</si>
  <si>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</si>
  <si>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</si>
  <si>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</si>
  <si>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</si>
  <si>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</si>
  <si>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</si>
  <si>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</si>
  <si>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</si>
  <si>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</si>
  <si>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</si>
  <si>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</si>
  <si>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</si>
  <si>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</si>
  <si>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</si>
  <si>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</si>
  <si>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</si>
  <si>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</si>
  <si>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</si>
  <si>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</si>
  <si>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</si>
  <si>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</si>
  <si>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</si>
  <si>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</si>
  <si>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</si>
  <si>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</si>
  <si>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</si>
  <si>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</si>
  <si>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</si>
  <si>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</si>
  <si>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</si>
  <si>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</si>
  <si>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</si>
  <si>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</si>
  <si>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</si>
  <si>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</si>
  <si>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</si>
  <si>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</si>
  <si>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</si>
  <si>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</si>
  <si>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</si>
  <si>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</si>
  <si>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</si>
  <si>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</si>
  <si>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</si>
  <si>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</si>
  <si>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</si>
  <si>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</si>
  <si>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</si>
  <si>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</si>
  <si>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</si>
  <si>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</si>
  <si>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</si>
  <si>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</si>
  <si>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</si>
  <si>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</si>
  <si>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</si>
  <si>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</si>
  <si>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</si>
  <si>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</si>
  <si>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</si>
  <si>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</si>
  <si>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</si>
  <si>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</si>
  <si>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</si>
  <si>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</si>
  <si>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</si>
  <si>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</si>
  <si>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</si>
  <si>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</si>
  <si>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</si>
  <si>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</si>
  <si>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</si>
  <si>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</si>
  <si>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</si>
  <si>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</si>
  <si>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</si>
  <si>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</si>
  <si>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</si>
  <si>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</si>
  <si>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</si>
  <si>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</si>
  <si>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</si>
  <si>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</si>
  <si>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</si>
  <si>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</si>
  <si>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</si>
  <si>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</si>
  <si>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</si>
  <si>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</si>
  <si>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</si>
  <si>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</si>
  <si>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</si>
  <si>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</si>
  <si>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</si>
  <si>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</si>
  <si>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</si>
  <si>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</si>
  <si>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</si>
  <si>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</si>
  <si>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</si>
  <si>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</si>
  <si>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</si>
  <si>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</si>
  <si>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</si>
  <si>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</si>
  <si>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</si>
  <si>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</si>
  <si>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</si>
  <si>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</si>
  <si>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</si>
  <si>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</si>
  <si>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</si>
  <si>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</si>
  <si>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</si>
  <si>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</si>
  <si>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</si>
  <si>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</si>
  <si>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</si>
  <si>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</si>
  <si>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</si>
  <si>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</si>
  <si>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</si>
  <si>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</si>
  <si>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</si>
  <si>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</si>
  <si>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</si>
  <si>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</si>
  <si>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</si>
  <si>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</si>
  <si>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</si>
  <si>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</si>
  <si>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</si>
  <si>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</si>
  <si>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</si>
  <si>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</si>
  <si>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</si>
  <si>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</si>
  <si>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</si>
  <si>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</si>
  <si>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</si>
  <si>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</si>
  <si>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</si>
  <si>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</si>
  <si>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</si>
  <si>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</si>
  <si>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</si>
  <si>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</si>
  <si>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</si>
  <si>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</si>
  <si>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</si>
  <si>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</si>
  <si>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</si>
  <si>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</si>
  <si>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</si>
  <si>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</si>
  <si>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</si>
  <si>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</si>
  <si>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</si>
  <si>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</si>
  <si>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</si>
  <si>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</si>
  <si>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</si>
  <si>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</si>
  <si>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</si>
  <si>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</si>
  <si>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</si>
  <si>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</si>
  <si>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</si>
  <si>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</si>
  <si>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</si>
  <si>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</si>
  <si>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</si>
  <si>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</si>
  <si>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</si>
  <si>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</si>
  <si>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</si>
  <si>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</si>
  <si>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</si>
  <si>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</si>
  <si>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</si>
  <si>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</si>
  <si>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</si>
  <si>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</si>
  <si>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</si>
  <si>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</si>
  <si>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</si>
  <si>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</si>
  <si>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</si>
  <si>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</si>
  <si>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</si>
  <si>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</si>
  <si>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</si>
  <si>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</si>
  <si>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</si>
  <si>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</si>
  <si>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</si>
  <si>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</si>
  <si>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</si>
  <si>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</si>
  <si>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</si>
  <si>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</si>
  <si>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</si>
  <si>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</si>
  <si>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</si>
  <si>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</si>
  <si>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</si>
  <si>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</si>
  <si>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</si>
  <si>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</si>
  <si>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</si>
  <si>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</si>
  <si>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</si>
  <si>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</si>
  <si>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</si>
  <si>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</si>
  <si>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</si>
  <si>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</si>
  <si>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</si>
  <si>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</si>
  <si>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</si>
  <si>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</si>
  <si>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</si>
  <si>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</si>
  <si>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</si>
  <si>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</si>
  <si>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</si>
  <si>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</si>
  <si>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</si>
  <si>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</si>
  <si>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</si>
  <si>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</si>
  <si>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</si>
  <si>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</si>
  <si>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</si>
  <si>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</si>
  <si>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</si>
  <si>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</si>
  <si>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</si>
  <si>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</si>
  <si>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</si>
  <si>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</si>
  <si>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</si>
  <si>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</si>
  <si>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</si>
  <si>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</si>
  <si>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</si>
  <si>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</si>
  <si>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</si>
  <si>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</si>
  <si>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</si>
  <si>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</si>
  <si>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</si>
  <si>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</si>
  <si>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</si>
  <si>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</si>
  <si>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</si>
  <si>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</si>
  <si>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</si>
  <si>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</si>
  <si>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</si>
  <si>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</si>
  <si>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</si>
  <si>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</si>
  <si>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</si>
  <si>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</si>
  <si>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</si>
  <si>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</si>
  <si>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</si>
  <si>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</si>
  <si>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</si>
  <si>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</si>
  <si>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</si>
  <si>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</si>
  <si>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</si>
  <si>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</si>
  <si>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</si>
  <si>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</si>
  <si>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</si>
  <si>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</si>
  <si>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</si>
  <si>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</si>
  <si>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</si>
  <si>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</si>
  <si>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</si>
  <si>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</si>
  <si>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</si>
  <si>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</si>
  <si>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</si>
  <si>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</si>
  <si>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</si>
  <si>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</si>
  <si>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</si>
  <si>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</si>
  <si>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</si>
  <si>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</si>
  <si>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</si>
  <si>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</si>
  <si>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</si>
  <si>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</si>
  <si>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</si>
  <si>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</si>
  <si>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</si>
  <si>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</si>
  <si>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</si>
  <si>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</si>
  <si>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</si>
  <si>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</si>
  <si>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</si>
  <si>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</si>
  <si>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</si>
  <si>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</si>
  <si>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</si>
  <si>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</si>
  <si>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</si>
  <si>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</si>
  <si>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</si>
  <si>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</si>
  <si>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</si>
  <si>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</si>
  <si>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</si>
  <si>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</si>
  <si>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</si>
  <si>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</si>
  <si>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</si>
  <si>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</si>
  <si>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</si>
  <si>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</si>
  <si>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</si>
  <si>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</si>
  <si>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</si>
  <si>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</si>
  <si>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</si>
  <si>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</si>
  <si>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</si>
  <si>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</si>
  <si>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</si>
  <si>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</si>
  <si>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</si>
  <si>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</si>
  <si>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</si>
  <si>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</si>
  <si>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</si>
  <si>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</si>
  <si>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</si>
  <si>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</si>
  <si>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</si>
  <si>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</si>
  <si>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</si>
  <si>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</si>
  <si>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</si>
  <si>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</si>
  <si>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</si>
  <si>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</si>
  <si>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</si>
  <si>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</si>
  <si>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</si>
  <si>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</si>
  <si>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</si>
  <si>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</si>
  <si>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</si>
  <si>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</si>
  <si>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</si>
  <si>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</si>
  <si>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</si>
  <si>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</si>
  <si>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</si>
  <si>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</si>
  <si>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</si>
  <si>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</si>
  <si>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</si>
  <si>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</si>
  <si>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</si>
  <si>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</si>
  <si>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</si>
  <si>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</si>
  <si>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</si>
  <si>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</si>
  <si>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</si>
  <si>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</si>
  <si>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</si>
  <si>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</si>
  <si>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</si>
  <si>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</si>
  <si>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</si>
  <si>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</si>
  <si>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</si>
  <si>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</si>
  <si>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</si>
  <si>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</si>
  <si>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</si>
  <si>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</si>
  <si>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</si>
  <si>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</si>
  <si>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</si>
  <si>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</si>
  <si>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</si>
  <si>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</si>
  <si>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</si>
  <si>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</si>
  <si>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</si>
  <si>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</si>
  <si>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</si>
  <si>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</si>
  <si>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</si>
  <si>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</si>
  <si>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</si>
  <si>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</si>
  <si>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</si>
  <si>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</si>
  <si>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</si>
  <si>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</si>
  <si>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</si>
  <si>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</si>
  <si>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</si>
  <si>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</si>
  <si>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</si>
  <si>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</si>
  <si>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</si>
  <si>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</si>
  <si>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</si>
  <si>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</si>
  <si>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</si>
  <si>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</si>
  <si>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</si>
  <si>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</si>
  <si>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</si>
  <si>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</si>
  <si>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</si>
  <si>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</si>
  <si>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</si>
  <si>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</si>
  <si>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</si>
  <si>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</si>
  <si>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</si>
  <si>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</si>
  <si>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</si>
  <si>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</si>
  <si>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</si>
  <si>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</si>
  <si>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</si>
  <si>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</si>
  <si>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</si>
  <si>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</si>
  <si>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</si>
  <si>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</si>
  <si>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</si>
  <si>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</si>
  <si>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</si>
  <si>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</si>
  <si>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</si>
  <si>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</si>
  <si>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</si>
  <si>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</si>
  <si>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</si>
  <si>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</si>
  <si>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</si>
  <si>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</si>
  <si>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</si>
  <si>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</si>
  <si>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</si>
  <si>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</si>
  <si>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</si>
  <si>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</si>
  <si>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</si>
  <si>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</si>
  <si>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</si>
  <si>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</si>
  <si>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</si>
  <si>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</si>
  <si>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</si>
  <si>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</si>
  <si>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</si>
  <si>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</si>
  <si>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</si>
  <si>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</si>
  <si>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</si>
  <si>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</si>
  <si>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</si>
  <si>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</si>
  <si>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</si>
  <si>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</si>
  <si>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</si>
  <si>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</si>
  <si>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</si>
  <si>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</si>
  <si>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</si>
  <si>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</si>
  <si>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</si>
  <si>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</si>
  <si>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</si>
  <si>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</si>
  <si>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</si>
  <si>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</si>
  <si>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</si>
  <si>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</si>
  <si>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</si>
  <si>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</si>
  <si>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</si>
  <si>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</si>
  <si>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</si>
  <si>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</si>
  <si>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</si>
  <si>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</si>
  <si>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</si>
  <si>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</si>
  <si>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</si>
  <si>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</si>
  <si>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</si>
  <si>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</si>
  <si>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</si>
  <si>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</si>
  <si>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</si>
  <si>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</si>
  <si>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</si>
  <si>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</si>
  <si>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</si>
  <si>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</si>
  <si>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</si>
  <si>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</si>
  <si>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</si>
  <si>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</si>
  <si>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</si>
  <si>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</si>
  <si>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</si>
  <si>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</si>
  <si>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</si>
  <si>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</si>
  <si>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</si>
  <si>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</si>
  <si>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</si>
  <si>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</si>
  <si>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</si>
  <si>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</si>
  <si>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</si>
  <si>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</si>
  <si>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</si>
  <si>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</si>
  <si>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</si>
  <si>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</si>
  <si>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</si>
  <si>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</si>
  <si>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</si>
  <si>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</si>
  <si>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</si>
  <si>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</si>
  <si>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</si>
  <si>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</si>
  <si>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</si>
  <si>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</si>
  <si>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</si>
  <si>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</si>
  <si>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</si>
  <si>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</si>
  <si>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</si>
  <si>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</si>
  <si>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</si>
  <si>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</si>
  <si>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</si>
  <si>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</si>
  <si>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</si>
  <si>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</si>
  <si>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</si>
  <si>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</si>
  <si>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</si>
  <si>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</si>
  <si>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</si>
  <si>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</si>
  <si>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</si>
  <si>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</si>
  <si>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</si>
  <si>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</si>
  <si>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</si>
  <si>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</si>
  <si>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</si>
  <si>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</si>
  <si>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</si>
  <si>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</si>
  <si>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</si>
  <si>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</si>
  <si>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</si>
  <si>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</si>
  <si>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</si>
  <si>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</si>
  <si>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</si>
  <si>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</si>
  <si>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</si>
  <si>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</si>
  <si>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</si>
  <si>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</si>
  <si>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</si>
  <si>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</si>
  <si>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</si>
  <si>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</si>
  <si>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</si>
  <si>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</si>
  <si>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</si>
  <si>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</si>
  <si>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</si>
  <si>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</si>
  <si>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</si>
  <si>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</si>
  <si>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</si>
  <si>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</si>
  <si>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</si>
  <si>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</si>
  <si>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</si>
  <si>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</si>
  <si>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</si>
  <si>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</si>
  <si>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</si>
  <si>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</si>
  <si>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</si>
  <si>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</si>
  <si>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</si>
  <si>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</si>
  <si>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</si>
  <si>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</si>
  <si>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</si>
  <si>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</si>
  <si>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</si>
  <si>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</si>
  <si>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</si>
  <si>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</si>
  <si>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</si>
  <si>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</si>
  <si>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</si>
  <si>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</si>
  <si>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</si>
  <si>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</si>
  <si>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</si>
  <si>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</si>
  <si>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</si>
  <si>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</si>
  <si>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</si>
  <si>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</si>
  <si>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</si>
  <si>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</si>
  <si>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</si>
  <si>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</si>
  <si>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</si>
  <si>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</si>
  <si>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</si>
  <si>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</si>
  <si>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</si>
  <si>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</si>
  <si>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</si>
  <si>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</si>
  <si>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</si>
  <si>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</si>
  <si>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</si>
  <si>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</si>
  <si>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</si>
  <si>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</si>
  <si>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</si>
  <si>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</si>
  <si>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</si>
  <si>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</si>
  <si>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</si>
  <si>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</si>
  <si>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</si>
  <si>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</si>
  <si>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</si>
  <si>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</si>
  <si>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</si>
  <si>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</si>
  <si>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</si>
  <si>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</si>
  <si>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</si>
  <si>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</si>
  <si>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</si>
  <si>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</si>
  <si>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</si>
  <si>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</si>
  <si>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</si>
  <si>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</si>
  <si>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</si>
  <si>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</si>
  <si>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</si>
  <si>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</si>
  <si>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</si>
  <si>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</si>
  <si>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</si>
  <si>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</si>
  <si>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</si>
  <si>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</si>
  <si>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</si>
  <si>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</si>
  <si>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</si>
  <si>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</si>
  <si>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</si>
  <si>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</si>
  <si>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</si>
  <si>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</si>
  <si>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</si>
  <si>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</si>
  <si>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</si>
  <si>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</si>
  <si>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</si>
  <si>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</si>
  <si>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</si>
  <si>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</si>
  <si>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</si>
  <si>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</si>
  <si>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</si>
  <si>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</si>
  <si>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</si>
  <si>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</si>
  <si>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</si>
  <si>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</si>
  <si>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</si>
  <si>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</si>
  <si>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</si>
  <si>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</si>
  <si>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</si>
  <si>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</si>
  <si>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</si>
  <si>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</si>
  <si>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</si>
  <si>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</si>
  <si>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</si>
  <si>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</si>
  <si>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</si>
  <si>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</si>
  <si>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</si>
  <si>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</si>
  <si>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</si>
  <si>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</si>
  <si>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</si>
  <si>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</si>
  <si>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</si>
  <si>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</si>
  <si>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</si>
  <si>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</si>
  <si>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</si>
  <si>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</si>
  <si>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</si>
  <si>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</si>
  <si>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</si>
  <si>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</si>
  <si>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</si>
  <si>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</si>
  <si>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</si>
  <si>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</si>
  <si>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</si>
  <si>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</si>
  <si>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</si>
  <si>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</si>
  <si>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</si>
  <si>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</si>
  <si>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</si>
  <si>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</si>
  <si>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</si>
  <si>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</si>
  <si>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</si>
  <si>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</si>
  <si>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</si>
  <si>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</si>
  <si>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</si>
  <si>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</si>
  <si>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</si>
  <si>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</si>
  <si>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</si>
  <si>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</si>
  <si>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</si>
  <si>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</si>
  <si>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</si>
  <si>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</si>
  <si>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</si>
  <si>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</si>
  <si>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</si>
  <si>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</si>
  <si>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</si>
  <si>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</si>
  <si>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</si>
  <si>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</si>
  <si>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</si>
  <si>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</si>
  <si>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</si>
  <si>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</si>
  <si>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</si>
  <si>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</si>
  <si>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</si>
  <si>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</si>
  <si>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</si>
  <si>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</si>
  <si>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</si>
  <si>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</si>
  <si>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</si>
  <si>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</si>
  <si>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</si>
  <si>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</si>
  <si>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</si>
  <si>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</si>
  <si>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</si>
  <si>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</si>
  <si>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</si>
  <si>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</si>
  <si>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</si>
  <si>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</si>
  <si>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</si>
  <si>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</si>
  <si>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</si>
  <si>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</si>
  <si>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</si>
  <si>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</si>
  <si>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</si>
  <si>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</si>
  <si>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</si>
  <si>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</si>
  <si>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</si>
  <si>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</si>
  <si>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</si>
  <si>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</si>
  <si>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</si>
  <si>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</si>
  <si>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</si>
  <si>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</si>
  <si>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</si>
  <si>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</si>
  <si>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</si>
  <si>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</si>
  <si>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</si>
  <si>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</si>
  <si>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</si>
  <si>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</si>
  <si>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</si>
  <si>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</si>
  <si>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</si>
  <si>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</si>
  <si>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</si>
  <si>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</si>
  <si>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</si>
  <si>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</si>
  <si>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</si>
  <si>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</si>
  <si>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</si>
  <si>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</si>
  <si>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</si>
  <si>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</si>
  <si>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</si>
  <si>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</si>
  <si>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</si>
  <si>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</si>
  <si>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</si>
  <si>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</si>
  <si>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</si>
  <si>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</si>
  <si>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</si>
  <si>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</si>
  <si>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</si>
  <si>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</si>
  <si>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</si>
  <si>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</si>
  <si>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</si>
  <si>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</si>
  <si>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</si>
  <si>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</si>
  <si>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</si>
  <si>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</si>
  <si>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</si>
  <si>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</si>
  <si>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</si>
  <si>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</si>
  <si>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</si>
  <si>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</si>
  <si>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</si>
  <si>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</si>
  <si>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</si>
  <si>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</si>
  <si>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</si>
  <si>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</si>
  <si>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</si>
  <si>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</si>
  <si>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</si>
  <si>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</si>
  <si>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</si>
  <si>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</si>
  <si>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</si>
  <si>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</si>
  <si>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</si>
  <si>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</si>
  <si>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</si>
  <si>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</si>
  <si>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</si>
  <si>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</si>
  <si>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</si>
  <si>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</si>
  <si>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</si>
  <si>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</si>
  <si>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</si>
  <si>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</si>
  <si>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</si>
  <si>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</si>
  <si>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</si>
  <si>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</si>
  <si>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</si>
  <si>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</si>
  <si>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</si>
  <si>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</si>
  <si>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</si>
  <si>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</si>
  <si>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</si>
  <si>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</si>
  <si>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</si>
  <si>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</si>
  <si>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</si>
  <si>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</si>
  <si>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</si>
  <si>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</si>
  <si>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</si>
  <si>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</si>
  <si>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</si>
  <si>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</si>
  <si>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</si>
  <si>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</si>
  <si>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</si>
  <si>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</si>
  <si>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</si>
  <si>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</si>
  <si>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</si>
  <si>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</si>
  <si>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</si>
  <si>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</si>
  <si>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</si>
  <si>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</si>
  <si>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</si>
  <si>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</si>
  <si>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</si>
  <si>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</si>
  <si>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</si>
  <si>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</si>
  <si>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</si>
  <si>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</si>
  <si>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</si>
  <si>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</si>
  <si>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</si>
  <si>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</si>
  <si>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</si>
  <si>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</si>
  <si>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</si>
  <si>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</si>
  <si>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</si>
  <si>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</si>
  <si>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</si>
  <si>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</si>
  <si>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</si>
  <si>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</si>
  <si>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</si>
  <si>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</si>
  <si>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</si>
  <si>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</si>
  <si>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</si>
  <si>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</si>
  <si>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</si>
  <si>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</si>
  <si>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</si>
  <si>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Test Round 34.5</t>
  </si>
  <si>
    <t>Skeleton</t>
  </si>
  <si>
    <t>Death Knight</t>
  </si>
  <si>
    <t>Necromancer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</si>
</sst>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ont>
        <strike val="0"/>
        <outline val="0"/>
        <shadow val="0"/>
        <u val="none"/>
        <vertAlign val="baseline"/>
        <sz val="10"/>
        <color auto="1"/>
        <name val="Arial"/>
        <family val="2"/>
        <scheme val="none"/>
      </font>
      <numFmt numFmtId="3" formatCode="#,##0"/>
      <fill>
        <patternFill patternType="none">
          <fgColor indexed="64"/>
          <bgColor indexed="65"/>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0">
      <calculatedColumnFormula>MIN(TblMili[[#This Row],[Unit 3]],TblMili[[#This Row],[Unit 2]])*2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 Crusade" dataDxfId="242"/>
    <tableColumn id="16" xr3:uid="{0162EA56-857C-4157-A7AB-4D90C9EA47F1}" name="Gaia's Blessing" dataDxfId="241"/>
    <tableColumn id="17" xr3:uid="{6D83302D-974B-4742-8BDA-D99BB673F6D7}" name="Howling" dataDxfId="240"/>
    <tableColumn id="18" xr3:uid="{081EE08A-AA95-4648-9376-F68D04887352}" name="Alchemist Frost" dataDxfId="239"/>
    <tableColumn id="19" xr3:uid="{3BCC0361-67FB-4576-8296-8E91F374A4A4}" name="Alchemists Flame" dataDxfId="238"/>
    <tableColumn id="20" xr3:uid="{CFB1AFFE-0570-4E81-B96B-5EE870CC5038}" name="Nightfall"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4" dataDxfId="33" tableBorderDxfId="32">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4" dataDxfId="3">
  <autoFilter ref="D90:D96"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455</v>
      </c>
      <c r="B1" s="456"/>
      <c r="C1" s="456"/>
      <c r="D1" s="456"/>
      <c r="E1" s="456"/>
      <c r="F1" s="456"/>
      <c r="G1" s="456"/>
      <c r="H1" s="456"/>
      <c r="I1" s="456"/>
      <c r="J1" s="456"/>
      <c r="K1" s="456"/>
      <c r="L1" s="457"/>
      <c r="M1" s="463" t="s">
        <v>1055</v>
      </c>
      <c r="N1" s="464"/>
      <c r="O1" s="465"/>
    </row>
    <row r="2" spans="1:15" s="44" customFormat="1" ht="12.75" customHeight="1" x14ac:dyDescent="0.2">
      <c r="A2" s="490" t="s">
        <v>1095</v>
      </c>
      <c r="B2" s="491"/>
      <c r="C2" s="491"/>
      <c r="D2" s="491"/>
      <c r="E2" s="491"/>
      <c r="F2" s="491"/>
      <c r="G2" s="491"/>
      <c r="H2" s="491"/>
      <c r="I2" s="491"/>
      <c r="J2" s="491"/>
      <c r="K2" s="491"/>
      <c r="L2" s="492"/>
      <c r="M2" s="478" t="s">
        <v>1096</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454</v>
      </c>
      <c r="B8" s="459"/>
      <c r="C8" s="459"/>
      <c r="D8" s="459"/>
      <c r="E8" s="459"/>
      <c r="F8" s="459"/>
      <c r="G8" s="459"/>
      <c r="H8" s="459"/>
      <c r="I8" s="460"/>
      <c r="J8" s="466" t="s">
        <v>1121</v>
      </c>
      <c r="K8" s="467"/>
      <c r="L8" s="468"/>
      <c r="M8" s="481"/>
      <c r="N8" s="482"/>
      <c r="O8" s="483"/>
    </row>
    <row r="9" spans="1:15" s="44" customFormat="1" ht="12.75" customHeight="1" x14ac:dyDescent="0.2">
      <c r="A9" s="461" t="s">
        <v>1054</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261</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327</v>
      </c>
      <c r="E14" s="47" t="s">
        <v>781</v>
      </c>
      <c r="F14" s="44"/>
      <c r="G14" s="44"/>
      <c r="H14" s="47" t="s">
        <v>492</v>
      </c>
      <c r="I14" s="48" t="s">
        <v>211</v>
      </c>
      <c r="J14" s="49"/>
      <c r="K14" s="50"/>
      <c r="L14" s="44"/>
      <c r="M14" s="44"/>
      <c r="N14" s="44"/>
      <c r="O14" s="51"/>
    </row>
    <row r="15" spans="1:15" s="44" customFormat="1" ht="12.75" customHeight="1" x14ac:dyDescent="0.2">
      <c r="A15" s="45" t="s">
        <v>452</v>
      </c>
      <c r="B15" s="134">
        <v>45059</v>
      </c>
      <c r="D15" s="45" t="s">
        <v>328</v>
      </c>
      <c r="E15" s="53">
        <f>B15+(1+B16-1)/24+B18-6/24</f>
        <v>45058.75</v>
      </c>
      <c r="H15" s="45" t="s">
        <v>168</v>
      </c>
      <c r="I15" s="54">
        <f>INDEX(TblRaces[[Max population]:[Explore Cost]],MATCH(race,TblRaces[Race],0),MATCH(Table4[[#This Row],[Race Bonuses]],TblRaces[[#Headers],[Max population]:[Explore Cost]],0))</f>
        <v>0</v>
      </c>
      <c r="K15" s="50" t="s">
        <v>431</v>
      </c>
      <c r="O15" s="51"/>
    </row>
    <row r="16" spans="1:15" s="44" customFormat="1" ht="12.75" customHeight="1" thickBot="1" x14ac:dyDescent="0.25">
      <c r="A16" s="45" t="s">
        <v>324</v>
      </c>
      <c r="B16" s="135">
        <v>0</v>
      </c>
      <c r="C16" s="44" t="s">
        <v>532</v>
      </c>
      <c r="D16" s="45" t="s">
        <v>321</v>
      </c>
      <c r="E16" s="53">
        <f ca="1">NOW()</f>
        <v>45051.757273148149</v>
      </c>
      <c r="H16" s="45" t="s">
        <v>105</v>
      </c>
      <c r="I16" s="54">
        <f>INDEX(TblRaces[[Max population]:[Explore Cost]],MATCH(race,TblRaces[Race],0),MATCH(Table4[[#This Row],[Race Bonuses]],TblRaces[[#Headers],[Max population]:[Explore Cost]],0))</f>
        <v>0</v>
      </c>
      <c r="K16" s="454" t="s">
        <v>456</v>
      </c>
      <c r="L16" s="453"/>
      <c r="M16" s="453"/>
      <c r="N16" s="453"/>
      <c r="O16" s="51"/>
    </row>
    <row r="17" spans="1:15" s="44" customFormat="1" ht="12.75" customHeight="1" thickBot="1" x14ac:dyDescent="0.25">
      <c r="A17" s="45" t="s">
        <v>325</v>
      </c>
      <c r="B17" s="55">
        <f ca="1">TODAY()</f>
        <v>45051</v>
      </c>
      <c r="C17" s="56"/>
      <c r="D17" s="45" t="s">
        <v>320</v>
      </c>
      <c r="E17" s="57">
        <f>0+Log!P16</f>
        <v>0</v>
      </c>
      <c r="F17" s="58"/>
      <c r="G17" s="58"/>
      <c r="H17" s="45" t="s">
        <v>165</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506</v>
      </c>
      <c r="B18" s="136">
        <v>0</v>
      </c>
      <c r="C18" s="56"/>
      <c r="D18" s="45" t="s">
        <v>322</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323</v>
      </c>
      <c r="B21" s="61" t="s">
        <v>31</v>
      </c>
      <c r="C21" s="61" t="s">
        <v>32</v>
      </c>
      <c r="D21" s="61" t="s">
        <v>2</v>
      </c>
      <c r="E21" s="61" t="s">
        <v>3</v>
      </c>
      <c r="F21" s="61" t="s">
        <v>235</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166</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167</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186</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443</v>
      </c>
      <c r="I28" s="54">
        <f>INDEX(TblRaces[[Max population]:[Explore Cost]],MATCH(race,TblRaces[Race],0),MATCH(Table4[[#This Row],[Race Bonuses]],TblRaces[[#Headers],[Max population]:[Explore Cost]],0))</f>
        <v>0</v>
      </c>
      <c r="O28" s="60"/>
    </row>
    <row r="29" spans="1:15" s="44" customFormat="1" x14ac:dyDescent="0.2">
      <c r="A29" s="63" t="s">
        <v>187</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493</v>
      </c>
      <c r="I29" s="54">
        <f>INDEX(TblRaces[[Max population]:[Explore Cost]],MATCH(race,TblRaces[Race],0),MATCH(Table4[[#This Row],[Race Bonuses]],TblRaces[[#Headers],[Max population]:[Explore Cost]],0))</f>
        <v>0</v>
      </c>
      <c r="O29" s="60"/>
    </row>
    <row r="30" spans="1:15" s="44" customFormat="1" x14ac:dyDescent="0.2">
      <c r="A30" s="66" t="s">
        <v>1090</v>
      </c>
      <c r="D30" s="67"/>
      <c r="E30" s="68"/>
      <c r="G30" s="51"/>
      <c r="H30" s="45" t="s">
        <v>494</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531</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1082</v>
      </c>
      <c r="I32" s="438">
        <f>INDEX(TblRaces[[Max population]:[Explore Cost]],MATCH(race,TblRaces[Race],0),MATCH(Table4[[#This Row],[Race Bonuses]],TblRaces[[#Headers],[Max population]:[Explore Cost]],0))</f>
        <v>0</v>
      </c>
      <c r="J32" s="70"/>
      <c r="O32" s="75"/>
    </row>
    <row r="33" spans="1:15" s="76" customFormat="1" ht="29.25" customHeight="1" x14ac:dyDescent="0.2">
      <c r="A33" s="475" t="s">
        <v>381</v>
      </c>
      <c r="B33" s="453"/>
      <c r="C33" s="453"/>
      <c r="D33" s="453"/>
      <c r="E33" s="453"/>
      <c r="F33" s="453"/>
      <c r="G33" s="453"/>
      <c r="H33" s="453"/>
      <c r="I33" s="453"/>
      <c r="J33" s="476"/>
      <c r="K33" s="477"/>
      <c r="L33" s="477"/>
      <c r="M33" s="477"/>
      <c r="N33" s="477"/>
      <c r="O33" s="477"/>
    </row>
    <row r="34" spans="1:15" x14ac:dyDescent="0.2">
      <c r="A34" s="5" t="s">
        <v>22</v>
      </c>
      <c r="B34" s="45" t="s">
        <v>359</v>
      </c>
      <c r="C34" s="77" t="s">
        <v>31</v>
      </c>
      <c r="D34" s="78" t="s">
        <v>211</v>
      </c>
      <c r="E34" s="79" t="s">
        <v>1026</v>
      </c>
      <c r="F34" s="77" t="s">
        <v>32</v>
      </c>
      <c r="G34" s="78" t="s">
        <v>1024</v>
      </c>
      <c r="H34" s="78" t="s">
        <v>1025</v>
      </c>
      <c r="I34" s="80" t="s">
        <v>781</v>
      </c>
      <c r="J34" s="44"/>
      <c r="K34" s="44"/>
      <c r="L34" s="44"/>
      <c r="M34" s="44"/>
      <c r="N34" s="44"/>
      <c r="O34" s="81"/>
    </row>
    <row r="35" spans="1:15" x14ac:dyDescent="0.2">
      <c r="A35" s="82" t="s">
        <v>34</v>
      </c>
      <c r="B35" s="83" t="s">
        <v>221</v>
      </c>
      <c r="C35" s="84" t="s">
        <v>193</v>
      </c>
      <c r="D35" s="85" t="s">
        <v>211</v>
      </c>
      <c r="E35" s="83" t="s">
        <v>232</v>
      </c>
      <c r="F35" s="85" t="s">
        <v>193</v>
      </c>
      <c r="G35" s="85" t="s">
        <v>211</v>
      </c>
      <c r="H35" s="85" t="s">
        <v>232</v>
      </c>
      <c r="I35" s="86" t="s">
        <v>34</v>
      </c>
      <c r="J35" s="44"/>
      <c r="K35" s="50" t="s">
        <v>432</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433</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453</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424</v>
      </c>
      <c r="J41" s="44"/>
      <c r="K41" s="451" t="s">
        <v>451</v>
      </c>
      <c r="L41" s="452"/>
      <c r="M41" s="452"/>
      <c r="N41" s="452"/>
      <c r="O41" s="51"/>
    </row>
    <row r="42" spans="1:15" ht="13.5" thickBot="1" x14ac:dyDescent="0.25">
      <c r="A42" s="104" t="s">
        <v>423</v>
      </c>
      <c r="B42" s="45">
        <f ca="1">E54</f>
        <v>0</v>
      </c>
      <c r="C42" s="104"/>
      <c r="E42" s="105"/>
      <c r="F42" s="106">
        <f ca="1">MIN(Population!C76/2,Constants!B14*20*Construction!BE76)</f>
        <v>0</v>
      </c>
      <c r="H42" s="107">
        <f ca="1">F42*(1+$G$36)</f>
        <v>0</v>
      </c>
      <c r="I42" s="92" t="s">
        <v>382</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1106</v>
      </c>
      <c r="B46" s="443">
        <f ca="1">Military!J76</f>
        <v>0</v>
      </c>
      <c r="C46" s="44"/>
      <c r="D46" s="5" t="s">
        <v>257</v>
      </c>
      <c r="E46" s="57" t="s">
        <v>359</v>
      </c>
      <c r="F46" s="45" t="s">
        <v>1027</v>
      </c>
      <c r="G46" s="44"/>
      <c r="H46" s="50" t="s">
        <v>259</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260</v>
      </c>
      <c r="I47" s="110" t="s">
        <v>193</v>
      </c>
      <c r="J47" s="57" t="s">
        <v>232</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254</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255</v>
      </c>
      <c r="I49" s="114">
        <f ca="1">F40/E47</f>
        <v>1.8</v>
      </c>
      <c r="J49" s="114">
        <f ca="1">H40/E47</f>
        <v>1.8</v>
      </c>
      <c r="K49" s="44"/>
      <c r="L49" s="44"/>
      <c r="M49" s="44"/>
      <c r="N49" s="44"/>
      <c r="O49" s="51"/>
    </row>
    <row r="50" spans="1:15" x14ac:dyDescent="0.2">
      <c r="A50" s="108" t="s">
        <v>272</v>
      </c>
      <c r="B50" s="429">
        <f ca="1">Production!N76*(boat_size + tech_6_3_3*Techs!BH76)</f>
        <v>0</v>
      </c>
      <c r="C50" s="44"/>
      <c r="D50" s="111" t="str">
        <f>Construction!BA3</f>
        <v>Tot Farm</v>
      </c>
      <c r="E50" s="45">
        <f ca="1">Construction!BA76</f>
        <v>30</v>
      </c>
      <c r="F50" s="113">
        <f ca="1">E50/$E$47</f>
        <v>0.12</v>
      </c>
      <c r="G50" s="44"/>
      <c r="H50" s="45" t="s">
        <v>256</v>
      </c>
      <c r="I50" s="114">
        <f ca="1">(B45 + B46*2 + B38*D90*E90 + B38*D91*E91)/E47</f>
        <v>0.1</v>
      </c>
      <c r="J50" s="114">
        <f ca="1">I50*(1+I26)</f>
        <v>0.1</v>
      </c>
      <c r="K50" s="44"/>
      <c r="L50" s="44"/>
      <c r="M50" s="44"/>
      <c r="N50" s="44"/>
      <c r="O50" s="51"/>
    </row>
    <row r="51" spans="1:15" x14ac:dyDescent="0.2">
      <c r="A51" s="115" t="s">
        <v>380</v>
      </c>
      <c r="B51" s="430">
        <f>SUM(Imps!M4:'Imps'!M76)</f>
        <v>0</v>
      </c>
      <c r="C51" s="44"/>
      <c r="D51" s="111" t="str">
        <f>Construction!BB3</f>
        <v>Tot Smi</v>
      </c>
      <c r="E51" s="45">
        <f ca="1">Construction!BB76</f>
        <v>0</v>
      </c>
      <c r="F51" s="113">
        <f t="shared" ref="F51:F66" ca="1" si="0">E51/$E$47</f>
        <v>0</v>
      </c>
      <c r="G51" s="44"/>
      <c r="H51" s="45" t="s">
        <v>258</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221</v>
      </c>
      <c r="J54" s="45" t="s">
        <v>388</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235</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271</v>
      </c>
      <c r="B57" s="428">
        <f ca="1">H40</f>
        <v>450</v>
      </c>
      <c r="C57" s="44"/>
      <c r="D57" s="111" t="str">
        <f>Construction!BJ3</f>
        <v>Tot Bar</v>
      </c>
      <c r="E57" s="45">
        <f ca="1">Construction!BJ76</f>
        <v>0</v>
      </c>
      <c r="F57" s="113">
        <f t="shared" ca="1" si="0"/>
        <v>0</v>
      </c>
      <c r="G57" s="44"/>
      <c r="H57" s="119" t="s">
        <v>234</v>
      </c>
      <c r="I57" s="62">
        <f ca="1">Production!H76</f>
        <v>495870</v>
      </c>
      <c r="J57" s="62">
        <f ca="1">Production!H76+SUM(Military!AR4:AR76)</f>
        <v>495870</v>
      </c>
      <c r="K57" s="120"/>
      <c r="L57" s="44"/>
      <c r="M57" s="44"/>
      <c r="N57" s="44"/>
      <c r="O57" s="51"/>
    </row>
    <row r="58" spans="1:15" x14ac:dyDescent="0.2">
      <c r="A58" s="117" t="s">
        <v>270</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281</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282</v>
      </c>
      <c r="I60" s="95" t="s">
        <v>221</v>
      </c>
      <c r="J60" s="121" t="s">
        <v>387</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283</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284</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195</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285</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191</v>
      </c>
      <c r="I66" s="97">
        <f ca="1">SUBTOTAL(109,Table18[Amount])</f>
        <v>0</v>
      </c>
      <c r="J66" s="342">
        <f>1</f>
        <v>1</v>
      </c>
      <c r="K66" s="44"/>
      <c r="L66" s="44"/>
      <c r="M66" s="44"/>
      <c r="N66" s="44"/>
      <c r="O66" s="51"/>
    </row>
    <row r="67" spans="1:15" x14ac:dyDescent="0.2">
      <c r="A67" s="118" t="s">
        <v>279</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280</v>
      </c>
      <c r="B68" s="427">
        <f>Construction!D76</f>
        <v>0</v>
      </c>
      <c r="C68" s="44"/>
      <c r="D68" s="5" t="s">
        <v>363</v>
      </c>
      <c r="E68" s="35">
        <f ca="1">E47-SUM(E48:E66)-B68</f>
        <v>160</v>
      </c>
      <c r="F68" s="126">
        <f ca="1">E68/E47</f>
        <v>0.64</v>
      </c>
      <c r="G68" s="44"/>
      <c r="H68" s="44"/>
      <c r="I68" s="44"/>
      <c r="J68" s="44"/>
      <c r="K68" s="44"/>
      <c r="L68" s="44"/>
      <c r="M68" s="44"/>
      <c r="N68" s="44"/>
      <c r="O68" s="51"/>
    </row>
    <row r="69" spans="1:15" x14ac:dyDescent="0.2">
      <c r="A69" s="124" t="s">
        <v>384</v>
      </c>
      <c r="B69" s="125" t="str">
        <f>VLOOKUP($B$14,Races!$A$4:$B$112,2,FALSE)</f>
        <v>Good</v>
      </c>
      <c r="C69" s="44"/>
      <c r="D69" s="5" t="s">
        <v>364</v>
      </c>
      <c r="E69" s="35">
        <f>B68</f>
        <v>0</v>
      </c>
      <c r="F69" s="5">
        <f ca="1">E69/E47</f>
        <v>0</v>
      </c>
      <c r="G69" s="44"/>
      <c r="H69" s="44"/>
      <c r="I69" s="44"/>
      <c r="J69" s="44"/>
      <c r="K69" s="44"/>
      <c r="L69" s="44"/>
      <c r="M69" s="44"/>
      <c r="N69" s="44"/>
      <c r="O69" s="51"/>
    </row>
    <row r="70" spans="1:15" x14ac:dyDescent="0.2">
      <c r="A70" s="124" t="s">
        <v>383</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292</v>
      </c>
      <c r="B73" s="449"/>
      <c r="C73" s="127"/>
      <c r="D73" s="127"/>
      <c r="E73" s="127"/>
    </row>
    <row r="74" spans="1:15" x14ac:dyDescent="0.2">
      <c r="A74" s="128" t="s">
        <v>293</v>
      </c>
      <c r="B74" s="129"/>
      <c r="C74" s="127"/>
      <c r="D74" s="127"/>
      <c r="E74" s="129"/>
    </row>
    <row r="75" spans="1:15" x14ac:dyDescent="0.2">
      <c r="A75" s="130" t="s">
        <v>295</v>
      </c>
      <c r="B75" s="130" t="s">
        <v>296</v>
      </c>
      <c r="C75" s="130" t="s">
        <v>298</v>
      </c>
      <c r="D75" s="130" t="s">
        <v>297</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334</v>
      </c>
      <c r="B81" s="127" t="s">
        <v>337</v>
      </c>
      <c r="C81" s="127"/>
      <c r="D81" s="131">
        <f ca="1">MIN(Constants!F122,F67/Constants!C122)</f>
        <v>2.1999999999999997</v>
      </c>
      <c r="E81" s="127" t="b">
        <f>$B$14=A81</f>
        <v>0</v>
      </c>
    </row>
    <row r="82" spans="1:5" x14ac:dyDescent="0.2">
      <c r="A82" s="127"/>
      <c r="B82" s="127" t="s">
        <v>338</v>
      </c>
      <c r="C82" s="127">
        <f ca="1">MIN(Constants!F123,I51*Constants!C123)</f>
        <v>0.1</v>
      </c>
      <c r="D82" s="127"/>
      <c r="E82" s="127"/>
    </row>
    <row r="83" spans="1:5" x14ac:dyDescent="0.2">
      <c r="A83" s="127" t="s">
        <v>145</v>
      </c>
      <c r="B83" s="127" t="s">
        <v>379</v>
      </c>
      <c r="C83" s="127"/>
      <c r="D83" s="131">
        <f>MIN(Constants!F124,250/Constants!C124)</f>
        <v>0</v>
      </c>
      <c r="E83" s="127" t="b">
        <f>$B$14=A83</f>
        <v>0</v>
      </c>
    </row>
    <row r="84" spans="1:5" x14ac:dyDescent="0.2">
      <c r="A84" s="127" t="s">
        <v>145</v>
      </c>
      <c r="B84" s="127" t="s">
        <v>362</v>
      </c>
      <c r="C84" s="132">
        <f>MIN(bone_breaker_cap,250/bone_breaker_bonus)</f>
        <v>1</v>
      </c>
      <c r="E84" s="127" t="b">
        <f>$B$14=A84</f>
        <v>0</v>
      </c>
    </row>
    <row r="85" spans="1:5" x14ac:dyDescent="0.2">
      <c r="A85" s="127" t="s">
        <v>505</v>
      </c>
      <c r="B85" s="127" t="s">
        <v>428</v>
      </c>
      <c r="C85" s="127"/>
      <c r="D85" s="131">
        <f ca="1">MIN(nox_nightshade_cap,E67/E47/nox_nightshade_swamp_bonus)</f>
        <v>4</v>
      </c>
      <c r="E85" s="127" t="b">
        <f>$B$14=A85</f>
        <v>0</v>
      </c>
    </row>
    <row r="86" spans="1:5" x14ac:dyDescent="0.2">
      <c r="A86" s="127"/>
      <c r="B86" s="127"/>
      <c r="C86" s="127"/>
      <c r="D86" s="131"/>
      <c r="E86" s="127"/>
    </row>
    <row r="87" spans="1:5" x14ac:dyDescent="0.2">
      <c r="A87" s="128" t="s">
        <v>294</v>
      </c>
      <c r="B87" s="127"/>
      <c r="C87" s="127"/>
      <c r="D87" s="127"/>
      <c r="E87" s="127"/>
    </row>
    <row r="88" spans="1:5" x14ac:dyDescent="0.2">
      <c r="A88" s="127" t="s">
        <v>103</v>
      </c>
      <c r="B88" s="127" t="s">
        <v>332</v>
      </c>
      <c r="C88" s="127"/>
      <c r="D88" s="127">
        <f ca="1">MIN(B38,B39)*2</f>
        <v>0</v>
      </c>
      <c r="E88" s="127" t="b">
        <f>$B$14=A88</f>
        <v>0</v>
      </c>
    </row>
    <row r="89" spans="1:5" x14ac:dyDescent="0.2">
      <c r="A89" s="127"/>
      <c r="B89" s="127" t="s">
        <v>333</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163</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168</v>
      </c>
      <c r="V1" s="498"/>
      <c r="W1" s="497" t="s">
        <v>172</v>
      </c>
      <c r="X1" s="497"/>
      <c r="Y1" s="497"/>
      <c r="Z1" s="497"/>
      <c r="AA1" s="497" t="s">
        <v>177</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315</v>
      </c>
      <c r="C3" s="138" t="s">
        <v>21</v>
      </c>
      <c r="D3" s="138" t="s">
        <v>22</v>
      </c>
      <c r="E3" s="138" t="s">
        <v>24</v>
      </c>
      <c r="F3" s="138" t="s">
        <v>191</v>
      </c>
      <c r="G3" s="138" t="s">
        <v>192</v>
      </c>
      <c r="H3" s="138" t="s">
        <v>229</v>
      </c>
      <c r="I3" s="138" t="s">
        <v>269</v>
      </c>
      <c r="J3" s="138" t="s">
        <v>317</v>
      </c>
      <c r="K3" s="138" t="s">
        <v>781</v>
      </c>
      <c r="L3" s="138" t="s">
        <v>1028</v>
      </c>
      <c r="M3" s="138" t="s">
        <v>777</v>
      </c>
      <c r="N3" s="138" t="s">
        <v>778</v>
      </c>
      <c r="O3" s="138" t="s">
        <v>779</v>
      </c>
      <c r="P3" s="138" t="s">
        <v>780</v>
      </c>
      <c r="Q3" s="138" t="s">
        <v>25</v>
      </c>
      <c r="R3" s="138" t="s">
        <v>26</v>
      </c>
      <c r="S3" s="138" t="s">
        <v>187</v>
      </c>
      <c r="T3" s="138" t="s">
        <v>782</v>
      </c>
      <c r="U3" s="138" t="s">
        <v>231</v>
      </c>
      <c r="V3" s="138" t="s">
        <v>179</v>
      </c>
      <c r="W3" s="138" t="s">
        <v>178</v>
      </c>
      <c r="X3" s="138" t="s">
        <v>237</v>
      </c>
      <c r="Y3" s="138" t="s">
        <v>230</v>
      </c>
      <c r="Z3" s="138" t="s">
        <v>1045</v>
      </c>
      <c r="AA3" s="138" t="s">
        <v>784</v>
      </c>
      <c r="AB3" s="138" t="s">
        <v>172</v>
      </c>
      <c r="AC3" s="138" t="s">
        <v>176</v>
      </c>
    </row>
    <row r="4" spans="1:30" x14ac:dyDescent="0.2">
      <c r="A4" s="140">
        <f>TblRezone[[#This Row],[Hour]]</f>
        <v>1</v>
      </c>
      <c r="B4" s="141">
        <f>TblImps[[#This Row],[Time]]</f>
        <v>45058.75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45058.791666666664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45058.833333333328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45058.874999999993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45058.916666666657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45058.958333333321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45058.999999999985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45059.04166666665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45059.083333333314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45059.124999999978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45059.166666666642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45059.208333333307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45059.249999999971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45059.291666666635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45059.333333333299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45059.374999999964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45059.416666666628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45059.458333333292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45059.499999999956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45059.541666666621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45059.583333333285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45059.624999999949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45059.666666666613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45059.708333333278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45059.749999999942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45059.791666666606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45059.83333333327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45059.874999999935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45059.916666666599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45059.958333333263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45059.999999999927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45060.041666666591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45060.083333333256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45060.12499999992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45060.166666666584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45060.208333333248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45060.249999999913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45060.291666666577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45060.333333333241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45060.374999999905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45060.41666666657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45060.458333333234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45060.499999999898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45060.541666666562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45060.583333333227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45060.624999999891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45060.666666666555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45060.708333333219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45060.749999999884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45060.791666666548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45060.833333333212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45060.874999999876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45060.916666666541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45060.958333333205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45060.999999999869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45061.041666666533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45061.083333333198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45061.124999999862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45061.166666666526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45061.20833333319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45061.249999999854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45061.291666666519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45061.333333333183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45061.374999999847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45061.416666666511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45061.458333333176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45061.49999999984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45061.541666666504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45061.583333333168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45061.624999999833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45061.666666666497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45061.708333333161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45061.749999999825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45061.79166666649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45061.833333333154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45061.874999999818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45061.916666666482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45061.958333333147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45061.999999999811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45062.041666666475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45062.083333333139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45062.124999999804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45062.166666666468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45062.208333333132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45062.249999999796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45062.291666666461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45062.333333333125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45062.374999999789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45062.416666666453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45062.458333333117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45062.499999999782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45062.541666666446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45062.58333333311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45062.624999999774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45062.666666666439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45062.708333333103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45062.749999999767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45062.791666666431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45062.833333333096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45062.87499999976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45062.916666666424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45062.958333333088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45062.999999999753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45063.041666666417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45063.083333333081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45063.124999999745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45063.16666666641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45063.208333333074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45063.249999999738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45063.291666666402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45063.333333333067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45063.374999999731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45063.416666666395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45063.458333333059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45063.499999999724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45063.541666666388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45063.583333333052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45063.624999999716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45063.66666666638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45063.708333333045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45063.749999999709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45063.791666666373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45063.833333333037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45063.874999999702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45063.916666666366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45063.95833333303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45063.999999999694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45064.041666666359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45064.083333333023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45064.124999999687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45064.166666666351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45064.208333333016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45064.24999999968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320</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233</v>
      </c>
      <c r="E1" s="5" t="s">
        <v>17</v>
      </c>
      <c r="S1" s="499" t="s">
        <v>252</v>
      </c>
      <c r="T1" s="499"/>
      <c r="U1" s="499"/>
      <c r="AA1" s="499" t="s">
        <v>85</v>
      </c>
      <c r="AB1" s="499"/>
      <c r="AH1" s="499" t="s">
        <v>169</v>
      </c>
      <c r="AI1" s="499"/>
      <c r="AJ1" s="499"/>
      <c r="AK1" s="499"/>
      <c r="AL1" s="499"/>
      <c r="AM1" s="499"/>
      <c r="AO1" s="5" t="s">
        <v>19</v>
      </c>
      <c r="AT1" s="499" t="s">
        <v>189</v>
      </c>
      <c r="AU1" s="499"/>
      <c r="BC1" s="5" t="s">
        <v>425</v>
      </c>
      <c r="BI1" s="5" t="s">
        <v>17</v>
      </c>
    </row>
    <row r="2" spans="1:65" s="5" customFormat="1" x14ac:dyDescent="0.2">
      <c r="A2" s="28"/>
    </row>
    <row r="3" spans="1:65" s="154" customFormat="1" ht="25.5" x14ac:dyDescent="0.2">
      <c r="A3" s="138" t="s">
        <v>0</v>
      </c>
      <c r="B3" s="138" t="s">
        <v>315</v>
      </c>
      <c r="C3" s="138" t="s">
        <v>326</v>
      </c>
      <c r="D3" s="138" t="s">
        <v>781</v>
      </c>
      <c r="E3" s="138" t="s">
        <v>1</v>
      </c>
      <c r="F3" s="138" t="s">
        <v>21</v>
      </c>
      <c r="G3" s="138" t="s">
        <v>235</v>
      </c>
      <c r="H3" s="138" t="s">
        <v>2</v>
      </c>
      <c r="I3" s="138" t="s">
        <v>5</v>
      </c>
      <c r="J3" s="138" t="s">
        <v>7</v>
      </c>
      <c r="K3" s="138" t="s">
        <v>12</v>
      </c>
      <c r="L3" s="138" t="s">
        <v>3</v>
      </c>
      <c r="M3" s="138" t="s">
        <v>4</v>
      </c>
      <c r="N3" s="138" t="s">
        <v>82</v>
      </c>
      <c r="O3" s="138" t="s">
        <v>356</v>
      </c>
      <c r="P3" s="138" t="s">
        <v>376</v>
      </c>
      <c r="Q3" s="138" t="s">
        <v>377</v>
      </c>
      <c r="R3" s="138" t="s">
        <v>782</v>
      </c>
      <c r="S3" s="138" t="s">
        <v>6</v>
      </c>
      <c r="T3" s="138" t="s">
        <v>9</v>
      </c>
      <c r="U3" s="138" t="s">
        <v>8</v>
      </c>
      <c r="V3" s="138" t="s">
        <v>13</v>
      </c>
      <c r="W3" s="138" t="s">
        <v>10</v>
      </c>
      <c r="X3" s="138" t="s">
        <v>11</v>
      </c>
      <c r="Y3" s="138" t="s">
        <v>50</v>
      </c>
      <c r="Z3" s="138" t="s">
        <v>783</v>
      </c>
      <c r="AA3" s="138" t="s">
        <v>846</v>
      </c>
      <c r="AB3" s="138" t="s">
        <v>847</v>
      </c>
      <c r="AC3" s="138" t="s">
        <v>848</v>
      </c>
      <c r="AD3" s="138" t="s">
        <v>849</v>
      </c>
      <c r="AE3" s="138" t="s">
        <v>850</v>
      </c>
      <c r="AF3" s="138" t="s">
        <v>851</v>
      </c>
      <c r="AG3" s="138" t="s">
        <v>784</v>
      </c>
      <c r="AH3" s="138" t="s">
        <v>852</v>
      </c>
      <c r="AI3" s="138" t="s">
        <v>853</v>
      </c>
      <c r="AJ3" s="138" t="s">
        <v>854</v>
      </c>
      <c r="AK3" s="138" t="s">
        <v>855</v>
      </c>
      <c r="AL3" s="138" t="s">
        <v>856</v>
      </c>
      <c r="AM3" s="138" t="s">
        <v>857</v>
      </c>
      <c r="AN3" s="138" t="s">
        <v>798</v>
      </c>
      <c r="AO3" s="138" t="s">
        <v>14</v>
      </c>
      <c r="AP3" s="138" t="s">
        <v>20</v>
      </c>
      <c r="AQ3" s="138" t="s">
        <v>16</v>
      </c>
      <c r="AR3" s="138" t="s">
        <v>15</v>
      </c>
      <c r="AS3" s="138" t="s">
        <v>799</v>
      </c>
      <c r="AT3" s="138" t="s">
        <v>858</v>
      </c>
      <c r="AU3" s="138" t="s">
        <v>859</v>
      </c>
      <c r="AV3" s="138" t="s">
        <v>860</v>
      </c>
      <c r="AW3" s="138" t="s">
        <v>861</v>
      </c>
      <c r="AX3" s="138" t="s">
        <v>862</v>
      </c>
      <c r="AY3" s="138" t="s">
        <v>800</v>
      </c>
      <c r="AZ3" s="138" t="s">
        <v>330</v>
      </c>
      <c r="BA3" s="138" t="s">
        <v>331</v>
      </c>
      <c r="BB3" s="138" t="s">
        <v>863</v>
      </c>
      <c r="BC3" s="138" t="s">
        <v>864</v>
      </c>
      <c r="BD3" s="138" t="s">
        <v>865</v>
      </c>
      <c r="BE3" s="138" t="s">
        <v>866</v>
      </c>
      <c r="BF3" s="138" t="s">
        <v>867</v>
      </c>
      <c r="BG3" s="138" t="s">
        <v>868</v>
      </c>
      <c r="BH3" s="138" t="s">
        <v>198</v>
      </c>
      <c r="BI3" s="138" t="s">
        <v>869</v>
      </c>
      <c r="BJ3" s="138" t="s">
        <v>870</v>
      </c>
      <c r="BK3" s="138" t="s">
        <v>871</v>
      </c>
      <c r="BL3" s="138" t="s">
        <v>872</v>
      </c>
      <c r="BM3" s="138" t="s">
        <v>873</v>
      </c>
    </row>
    <row r="4" spans="1:65" x14ac:dyDescent="0.2">
      <c r="A4" s="140">
        <f>TblRezone[[#This Row],[Hour]]</f>
        <v>1</v>
      </c>
      <c r="B4" s="155">
        <f>TblImps[[#This Row],[Time]]</f>
        <v>45058.75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45058.75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45058.791666666664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45058.791666666664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45058.833333333328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45058.833333333328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45058.874999999993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45058.874999999993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45058.916666666657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45058.916666666657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45058.958333333321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45058.958333333321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45058.999999999985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45058.999999999985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45059.04166666665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45059.04166666665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45059.083333333314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45059.083333333314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45059.124999999978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45059.124999999978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45059.166666666642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45059.166666666642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45059.208333333307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45059.208333333307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45059.249999999971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45059.249999999971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45059.291666666635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45059.291666666635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45059.333333333299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45059.333333333299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45059.374999999964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45059.374999999964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45059.416666666628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45059.416666666628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45059.458333333292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45059.458333333292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45059.499999999956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45059.499999999956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45059.541666666621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45059.541666666621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45059.583333333285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45059.583333333285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45059.624999999949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45059.624999999949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45059.666666666613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45059.666666666613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45059.708333333278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45059.708333333278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45059.749999999942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45059.749999999942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45059.791666666606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45059.791666666606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45059.83333333327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45059.83333333327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45059.874999999935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45059.874999999935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45059.916666666599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45059.916666666599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45059.958333333263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45059.958333333263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45059.999999999927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45059.999999999927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45060.041666666591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45060.041666666591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45060.083333333256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45060.083333333256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45060.12499999992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45060.12499999992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45060.166666666584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45060.166666666584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45060.208333333248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45060.208333333248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45060.249999999913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45060.249999999913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45060.291666666577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45060.291666666577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45060.333333333241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45060.333333333241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45060.374999999905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45060.374999999905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45060.41666666657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45060.41666666657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45060.458333333234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45060.458333333234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45060.499999999898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45060.499999999898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45060.541666666562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45060.541666666562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45060.583333333227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45060.583333333227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45060.624999999891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45060.624999999891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45060.666666666555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45060.666666666555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45060.708333333219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45060.708333333219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45060.749999999884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45060.749999999884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45060.791666666548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45060.791666666548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45060.833333333212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45060.833333333212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45060.874999999876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45060.874999999876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45060.916666666541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45060.916666666541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45060.958333333205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45060.958333333205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45060.999999999869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45060.999999999869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45061.041666666533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45061.041666666533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45061.083333333198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45061.083333333198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45061.124999999862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45061.124999999862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45061.166666666526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45061.166666666526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45061.20833333319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45061.20833333319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45061.249999999854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45061.249999999854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45061.291666666519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45061.291666666519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45061.333333333183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45061.333333333183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45061.374999999847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45061.374999999847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45061.416666666511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45061.416666666511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45061.458333333176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45061.458333333176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45061.49999999984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45061.49999999984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45061.541666666504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45061.541666666504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45061.583333333168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45061.583333333168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45061.624999999833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45061.624999999833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45061.666666666497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45061.666666666497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45061.708333333161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45061.708333333161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234</v>
      </c>
      <c r="B76" s="163">
        <f ca="1">TblImps[[#This Row],[Time]]</f>
        <v>45061.749999999825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45061.749999999825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45061.79166666649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45061.79166666649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45061.833333333154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45061.833333333154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45061.874999999818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45061.874999999818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45061.916666666482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45061.916666666482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45061.958333333147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45061.958333333147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45061.999999999811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45061.999999999811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45062.041666666475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45062.041666666475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45062.083333333139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45062.083333333139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45062.124999999804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45062.124999999804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45062.166666666468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45062.166666666468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45062.208333333132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45062.208333333132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45062.249999999796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45062.249999999796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45062.291666666461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45062.291666666461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45062.333333333125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45062.333333333125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45062.374999999789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45062.374999999789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45062.416666666453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45062.416666666453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45062.458333333117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45062.458333333117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45062.499999999782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45062.499999999782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45062.541666666446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45062.541666666446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45062.58333333311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45062.58333333311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45062.624999999774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45062.624999999774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45062.666666666439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45062.666666666439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45062.708333333103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45062.708333333103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45062.749999999767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45062.749999999767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45062.791666666431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45062.791666666431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45062.833333333096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45062.833333333096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45062.87499999976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45062.87499999976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45062.916666666424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45062.916666666424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45062.958333333088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45062.958333333088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45062.999999999753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45062.999999999753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45063.041666666417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45063.041666666417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45063.083333333081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45063.083333333081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45063.124999999745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45063.124999999745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45063.16666666641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45063.16666666641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45063.208333333074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45063.208333333074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45063.249999999738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45063.249999999738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45063.291666666402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45063.291666666402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45063.333333333067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45063.333333333067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45063.374999999731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45063.374999999731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45063.416666666395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45063.416666666395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45063.458333333059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45063.458333333059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45063.499999999724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45063.499999999724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45063.541666666388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45063.541666666388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45063.583333333052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45063.583333333052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45063.624999999716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45063.624999999716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45063.66666666638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45063.66666666638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45063.708333333045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45063.708333333045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45063.749999999709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45063.749999999709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45063.791666666373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45063.791666666373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45063.833333333037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45063.833333333037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45063.874999999702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45063.874999999702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45063.916666666366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45063.916666666366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45063.95833333303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45063.95833333303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45063.999999999694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45063.999999999694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45064.041666666359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45064.041666666359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45064.083333333023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45064.083333333023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45064.124999999687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45064.124999999687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45064.166666666351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45064.166666666351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45064.208333333016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45064.208333333016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45064.24999999968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45064.24999999968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320</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520</v>
      </c>
      <c r="AJ1" s="177" t="s">
        <v>523</v>
      </c>
      <c r="AK1" s="499" t="s">
        <v>77</v>
      </c>
      <c r="AL1" s="499"/>
      <c r="AM1" s="497" t="s">
        <v>521</v>
      </c>
      <c r="AN1" s="497"/>
      <c r="AO1" s="497" t="s">
        <v>522</v>
      </c>
      <c r="AP1" s="497"/>
      <c r="AQ1" s="497" t="s">
        <v>519</v>
      </c>
      <c r="AR1" s="497"/>
      <c r="AS1" s="5"/>
      <c r="AT1" s="5"/>
      <c r="AU1" s="5"/>
      <c r="AV1" s="5" t="s">
        <v>518</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299</v>
      </c>
      <c r="DA1" s="499"/>
      <c r="DB1" s="499"/>
      <c r="DC1" s="499"/>
      <c r="DD1" s="499"/>
      <c r="DE1" s="5"/>
      <c r="DF1" s="5"/>
      <c r="DG1" s="499" t="s">
        <v>262</v>
      </c>
      <c r="DH1" s="499"/>
      <c r="DI1" s="5" t="s">
        <v>538</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1014</v>
      </c>
      <c r="E3" s="138" t="s">
        <v>781</v>
      </c>
      <c r="F3" s="138" t="s">
        <v>1</v>
      </c>
      <c r="G3" s="173" t="s">
        <v>248</v>
      </c>
      <c r="H3" s="138" t="s">
        <v>58</v>
      </c>
      <c r="I3" s="138" t="s">
        <v>250</v>
      </c>
      <c r="J3" s="138" t="s">
        <v>249</v>
      </c>
      <c r="K3" s="138" t="s">
        <v>60</v>
      </c>
      <c r="L3" s="138" t="s">
        <v>247</v>
      </c>
      <c r="M3" s="138" t="s">
        <v>62</v>
      </c>
      <c r="N3" s="138" t="s">
        <v>1058</v>
      </c>
      <c r="O3" s="174" t="s">
        <v>72</v>
      </c>
      <c r="P3" s="174" t="s">
        <v>71</v>
      </c>
      <c r="Q3" s="174" t="s">
        <v>70</v>
      </c>
      <c r="R3" s="174" t="s">
        <v>69</v>
      </c>
      <c r="S3" s="174" t="s">
        <v>68</v>
      </c>
      <c r="T3" s="174" t="s">
        <v>63</v>
      </c>
      <c r="U3" s="174" t="s">
        <v>352</v>
      </c>
      <c r="V3" s="174" t="s">
        <v>64</v>
      </c>
      <c r="W3" s="174" t="s">
        <v>65</v>
      </c>
      <c r="X3" s="174" t="s">
        <v>66</v>
      </c>
      <c r="Y3" s="174" t="s">
        <v>67</v>
      </c>
      <c r="Z3" s="174" t="s">
        <v>354</v>
      </c>
      <c r="AA3" s="174" t="s">
        <v>357</v>
      </c>
      <c r="AB3" s="174" t="s">
        <v>74</v>
      </c>
      <c r="AC3" s="174" t="s">
        <v>355</v>
      </c>
      <c r="AD3" s="174" t="s">
        <v>301</v>
      </c>
      <c r="AE3" s="174" t="s">
        <v>75</v>
      </c>
      <c r="AF3" s="174" t="s">
        <v>375</v>
      </c>
      <c r="AG3" s="174" t="s">
        <v>76</v>
      </c>
      <c r="AH3" s="138" t="s">
        <v>367</v>
      </c>
      <c r="AI3" s="138" t="s">
        <v>823</v>
      </c>
      <c r="AJ3" s="138" t="s">
        <v>824</v>
      </c>
      <c r="AK3" s="138" t="s">
        <v>2</v>
      </c>
      <c r="AL3" s="138" t="s">
        <v>7</v>
      </c>
      <c r="AM3" s="138" t="s">
        <v>819</v>
      </c>
      <c r="AN3" s="138" t="s">
        <v>820</v>
      </c>
      <c r="AO3" s="138" t="s">
        <v>821</v>
      </c>
      <c r="AP3" s="138" t="s">
        <v>822</v>
      </c>
      <c r="AQ3" s="138" t="s">
        <v>1046</v>
      </c>
      <c r="AR3" s="138" t="s">
        <v>1047</v>
      </c>
      <c r="AS3" s="138" t="s">
        <v>524</v>
      </c>
      <c r="AT3" s="138" t="s">
        <v>525</v>
      </c>
      <c r="AU3" s="138" t="s">
        <v>782</v>
      </c>
      <c r="AV3" s="138" t="s">
        <v>825</v>
      </c>
      <c r="AW3" s="138" t="s">
        <v>826</v>
      </c>
      <c r="AX3" s="138" t="s">
        <v>783</v>
      </c>
      <c r="AY3" s="173" t="s">
        <v>827</v>
      </c>
      <c r="AZ3" s="138" t="s">
        <v>828</v>
      </c>
      <c r="BA3" s="138" t="s">
        <v>829</v>
      </c>
      <c r="BB3" s="138" t="s">
        <v>830</v>
      </c>
      <c r="BC3" s="138" t="s">
        <v>831</v>
      </c>
      <c r="BD3" s="138" t="s">
        <v>832</v>
      </c>
      <c r="BE3" s="138" t="s">
        <v>833</v>
      </c>
      <c r="BF3" s="138" t="s">
        <v>834</v>
      </c>
      <c r="BG3" s="138" t="s">
        <v>835</v>
      </c>
      <c r="BH3" s="138" t="s">
        <v>836</v>
      </c>
      <c r="BI3" s="138" t="s">
        <v>837</v>
      </c>
      <c r="BJ3" s="138" t="s">
        <v>838</v>
      </c>
      <c r="BK3" s="138" t="s">
        <v>839</v>
      </c>
      <c r="BL3" s="138" t="s">
        <v>840</v>
      </c>
      <c r="BM3" s="138" t="s">
        <v>841</v>
      </c>
      <c r="BN3" s="138" t="s">
        <v>842</v>
      </c>
      <c r="BO3" s="138" t="s">
        <v>843</v>
      </c>
      <c r="BP3" s="138" t="s">
        <v>844</v>
      </c>
      <c r="BQ3" s="175" t="s">
        <v>845</v>
      </c>
      <c r="BR3" s="138" t="s">
        <v>798</v>
      </c>
      <c r="BS3" s="138" t="s">
        <v>799</v>
      </c>
      <c r="BT3" s="138" t="s">
        <v>890</v>
      </c>
      <c r="BU3" s="138" t="s">
        <v>868</v>
      </c>
      <c r="BV3" s="138" t="s">
        <v>800</v>
      </c>
      <c r="BW3" s="138" t="s">
        <v>1029</v>
      </c>
      <c r="BX3" s="138" t="s">
        <v>911</v>
      </c>
      <c r="BY3" s="138" t="s">
        <v>912</v>
      </c>
      <c r="BZ3" s="138" t="s">
        <v>913</v>
      </c>
      <c r="CA3" s="138" t="s">
        <v>914</v>
      </c>
      <c r="CB3" s="138" t="s">
        <v>915</v>
      </c>
      <c r="CC3" s="138" t="s">
        <v>916</v>
      </c>
      <c r="CD3" s="138" t="s">
        <v>917</v>
      </c>
      <c r="CE3" s="138" t="s">
        <v>918</v>
      </c>
      <c r="CF3" s="138" t="s">
        <v>919</v>
      </c>
      <c r="CG3" s="138" t="s">
        <v>920</v>
      </c>
      <c r="CH3" s="138" t="s">
        <v>921</v>
      </c>
      <c r="CI3" s="138" t="s">
        <v>922</v>
      </c>
      <c r="CJ3" s="138" t="s">
        <v>923</v>
      </c>
      <c r="CK3" s="138" t="s">
        <v>924</v>
      </c>
      <c r="CL3" s="138" t="s">
        <v>925</v>
      </c>
      <c r="CM3" s="138" t="s">
        <v>926</v>
      </c>
      <c r="CN3" s="138" t="s">
        <v>927</v>
      </c>
      <c r="CO3" s="138" t="s">
        <v>928</v>
      </c>
      <c r="CP3" s="138" t="s">
        <v>874</v>
      </c>
      <c r="CQ3" s="138" t="s">
        <v>811</v>
      </c>
      <c r="CR3" s="138" t="s">
        <v>812</v>
      </c>
      <c r="CS3" s="138" t="s">
        <v>813</v>
      </c>
      <c r="CT3" s="138" t="s">
        <v>814</v>
      </c>
      <c r="CU3" s="138" t="s">
        <v>815</v>
      </c>
      <c r="CV3" s="138" t="s">
        <v>816</v>
      </c>
      <c r="CW3" s="138" t="s">
        <v>817</v>
      </c>
      <c r="CX3" s="138" t="s">
        <v>262</v>
      </c>
      <c r="CY3" s="138" t="s">
        <v>875</v>
      </c>
      <c r="CZ3" s="138" t="s">
        <v>879</v>
      </c>
      <c r="DA3" s="138" t="s">
        <v>880</v>
      </c>
      <c r="DB3" s="138" t="s">
        <v>881</v>
      </c>
      <c r="DC3" s="138" t="s">
        <v>882</v>
      </c>
      <c r="DD3" s="138" t="s">
        <v>883</v>
      </c>
      <c r="DE3" s="138" t="s">
        <v>884</v>
      </c>
      <c r="DF3" s="138" t="s">
        <v>885</v>
      </c>
      <c r="DG3" s="138" t="s">
        <v>818</v>
      </c>
      <c r="DH3" s="138" t="s">
        <v>300</v>
      </c>
      <c r="DI3" s="138" t="s">
        <v>539</v>
      </c>
      <c r="DJ3" s="138" t="s">
        <v>540</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45058.75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45058.75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45058.791666666664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45058.791666666664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45058.833333333328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45058.833333333328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45058.874999999993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45058.874999999993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45058.916666666657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45058.916666666657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45058.958333333321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45058.958333333321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45058.999999999985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45058.999999999985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45059.04166666665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45059.04166666665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45059.083333333314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45059.083333333314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45059.124999999978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45059.124999999978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45059.166666666642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45059.166666666642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45059.208333333307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45059.208333333307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45059.249999999971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45059.249999999971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45059.291666666635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45059.291666666635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45059.333333333299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45059.333333333299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45059.374999999964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45059.374999999964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45059.416666666628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45059.416666666628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45059.458333333292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45059.458333333292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45059.499999999956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45059.499999999956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45059.541666666621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45059.541666666621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45059.583333333285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45059.583333333285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45059.624999999949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45059.624999999949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45059.666666666613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45059.666666666613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45059.708333333278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45059.708333333278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45059.749999999942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45059.749999999942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45059.791666666606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45059.791666666606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45059.83333333327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45059.83333333327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45059.874999999935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45059.874999999935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45059.916666666599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45059.916666666599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45059.958333333263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45059.958333333263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45059.999999999927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45059.999999999927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45060.041666666591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45060.041666666591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45060.083333333256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45060.083333333256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45060.12499999992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45060.12499999992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45060.166666666584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45060.166666666584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45060.208333333248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45060.208333333248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45060.249999999913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45060.249999999913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45060.291666666577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45060.291666666577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45060.333333333241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45060.333333333241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45060.374999999905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45060.374999999905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45060.41666666657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45060.41666666657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45060.458333333234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45060.458333333234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45060.499999999898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45060.499999999898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45060.541666666562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45060.541666666562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45060.583333333227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45060.583333333227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45060.624999999891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45060.624999999891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45060.666666666555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45060.666666666555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45060.708333333219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45060.708333333219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45060.749999999884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45060.749999999884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45060.791666666548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45060.791666666548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45060.833333333212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45060.833333333212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45060.874999999876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45060.874999999876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45060.916666666541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45060.916666666541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45060.958333333205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45060.958333333205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45060.999999999869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45060.999999999869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45061.041666666533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45061.041666666533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45061.083333333198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45061.083333333198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45061.124999999862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45061.124999999862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45061.166666666526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45061.166666666526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45061.20833333319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45061.20833333319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45061.249999999854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45061.249999999854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45061.291666666519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45061.291666666519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45061.333333333183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45061.333333333183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45061.374999999847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45061.374999999847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45061.416666666511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45061.416666666511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45061.458333333176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45061.458333333176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45061.49999999984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45061.49999999984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45061.541666666504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45061.541666666504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45061.583333333168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45061.583333333168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45061.624999999833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45061.624999999833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45061.666666666497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45061.666666666497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45061.708333333161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45061.708333333161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45061.749999999825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45061.749999999825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45061.79166666649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45061.79166666649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45061.833333333154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45061.833333333154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45061.874999999818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45061.874999999818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45061.916666666482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45061.916666666482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45061.958333333147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45061.958333333147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45061.999999999811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45061.999999999811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45062.041666666475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45062.041666666475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45062.083333333139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45062.083333333139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45062.124999999804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45062.124999999804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45062.166666666468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45062.166666666468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45062.208333333132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45062.208333333132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45062.249999999796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45062.249999999796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45062.291666666461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45062.291666666461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45062.333333333125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45062.333333333125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45062.374999999789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45062.374999999789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45062.416666666453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45062.416666666453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45062.458333333117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45062.458333333117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45062.499999999782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45062.499999999782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45062.541666666446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45062.541666666446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45062.58333333311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45062.58333333311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45062.624999999774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45062.624999999774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45062.666666666439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45062.666666666439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45062.708333333103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45062.708333333103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45062.749999999767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45062.749999999767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45062.791666666431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45062.791666666431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45062.833333333096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45062.833333333096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45062.87499999976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45062.87499999976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45062.916666666424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45062.916666666424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45062.958333333088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45062.958333333088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45062.999999999753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45062.999999999753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45063.041666666417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45063.041666666417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45063.083333333081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45063.083333333081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45063.124999999745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45063.124999999745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45063.16666666641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45063.16666666641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45063.208333333074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45063.208333333074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45063.249999999738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45063.249999999738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45063.291666666402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45063.291666666402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45063.333333333067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45063.333333333067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45063.374999999731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45063.374999999731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45063.416666666395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45063.416666666395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45063.458333333059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45063.458333333059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45063.499999999724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45063.499999999724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45063.541666666388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45063.541666666388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45063.583333333052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45063.583333333052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45063.624999999716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45063.624999999716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45063.66666666638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45063.66666666638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45063.708333333045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45063.708333333045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45063.749999999709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45063.749999999709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45063.791666666373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45063.791666666373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45063.833333333037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45063.833333333037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45063.874999999702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45063.874999999702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45063.916666666366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45063.916666666366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45063.95833333303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45063.95833333303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45063.999999999694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45063.999999999694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45064.041666666359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45064.041666666359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45064.083333333023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45064.083333333023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45064.124999999687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45064.124999999687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45064.166666666351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45064.166666666351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45064.208333333016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45064.208333333016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45064.24999999968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45064.24999999968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320</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305</v>
      </c>
      <c r="M1" s="453"/>
      <c r="N1" s="453"/>
      <c r="O1" s="453"/>
      <c r="P1" s="453"/>
      <c r="Q1" s="453"/>
      <c r="R1" s="28"/>
      <c r="S1" s="5" t="s">
        <v>359</v>
      </c>
      <c r="T1" s="5" t="s">
        <v>180</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781</v>
      </c>
      <c r="D3" s="138" t="s">
        <v>55</v>
      </c>
      <c r="E3" s="138" t="s">
        <v>58</v>
      </c>
      <c r="F3" s="138" t="s">
        <v>1037</v>
      </c>
      <c r="G3" s="138" t="s">
        <v>59</v>
      </c>
      <c r="H3" s="138" t="s">
        <v>60</v>
      </c>
      <c r="I3" s="138" t="s">
        <v>61</v>
      </c>
      <c r="J3" s="138" t="s">
        <v>62</v>
      </c>
      <c r="K3" s="222" t="s">
        <v>886</v>
      </c>
      <c r="L3" s="222" t="s">
        <v>887</v>
      </c>
      <c r="M3" s="222" t="s">
        <v>888</v>
      </c>
      <c r="N3" s="223" t="s">
        <v>188</v>
      </c>
      <c r="O3" s="223" t="s">
        <v>369</v>
      </c>
      <c r="P3" s="223" t="s">
        <v>368</v>
      </c>
      <c r="Q3" s="138" t="s">
        <v>890</v>
      </c>
      <c r="R3" s="138" t="s">
        <v>863</v>
      </c>
      <c r="S3" s="138" t="s">
        <v>891</v>
      </c>
      <c r="T3" s="138" t="s">
        <v>1030</v>
      </c>
      <c r="U3" s="138" t="s">
        <v>1031</v>
      </c>
      <c r="V3" s="138" t="s">
        <v>1032</v>
      </c>
      <c r="W3" s="138" t="s">
        <v>1033</v>
      </c>
      <c r="X3" s="138" t="s">
        <v>1034</v>
      </c>
      <c r="Y3" s="138" t="s">
        <v>1035</v>
      </c>
      <c r="Z3" s="138" t="s">
        <v>1036</v>
      </c>
      <c r="AA3" s="138" t="s">
        <v>315</v>
      </c>
      <c r="AB3" s="138" t="s">
        <v>24</v>
      </c>
      <c r="AC3" s="138" t="s">
        <v>2</v>
      </c>
      <c r="AD3" s="138" t="s">
        <v>782</v>
      </c>
      <c r="AE3" s="138" t="s">
        <v>515</v>
      </c>
      <c r="AF3" s="138" t="s">
        <v>57</v>
      </c>
      <c r="AG3" s="138" t="s">
        <v>182</v>
      </c>
      <c r="AH3" s="138" t="s">
        <v>889</v>
      </c>
      <c r="AI3" s="138" t="s">
        <v>876</v>
      </c>
      <c r="AJ3" s="224" t="s">
        <v>769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45058.75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45058.791666666664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45058.833333333328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45058.874999999993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45058.916666666657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45058.958333333321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45058.999999999985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45059.04166666665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45059.083333333314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45059.124999999978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45059.166666666642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45059.208333333307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385</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45059.249999999971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373</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45059.291666666635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372</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45059.333333333299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370</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45059.374999999964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371</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45059.416666666628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45059.458333333292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45059.499999999956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45059.541666666621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45059.583333333285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386</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45059.624999999949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373</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45059.666666666613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372</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45059.708333333278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370</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45059.749999999942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371</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45059.791666666606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45059.83333333327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45059.874999999935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45059.916666666599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45059.958333333263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45059.999999999927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45060.041666666591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45060.083333333256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45060.12499999992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45060.166666666584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45060.208333333248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45060.249999999913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45060.291666666577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45060.333333333241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45060.374999999905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45060.41666666657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45060.458333333234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45060.499999999898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45060.541666666562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45060.583333333227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45060.624999999891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45060.666666666555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45060.708333333219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45060.749999999884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45060.791666666548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1056</v>
      </c>
      <c r="M54" s="398" t="s">
        <v>307</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45060.833333333212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45060.874999999876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45060.916666666541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45060.958333333205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45060.999999999869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45061.041666666533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45061.083333333198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45061.124999999862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45061.166666666526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45061.20833333319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45061.249999999854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45061.291666666519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45061.333333333183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45061.374999999847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45061.416666666511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45061.458333333176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45061.49999999984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45061.541666666504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45061.583333333168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45061.624999999833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45061.666666666497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45061.708333333161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45061.749999999825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45061.79166666649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45061.833333333154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45061.874999999818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45061.916666666482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45061.958333333147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45061.999999999811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45062.041666666475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45062.083333333139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45062.124999999804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45062.166666666468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45062.208333333132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45062.249999999796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45062.291666666461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45062.333333333125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45062.374999999789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45062.416666666453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45062.458333333117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45062.499999999782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45062.541666666446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45062.58333333311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45062.624999999774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45062.666666666439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45062.708333333103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45062.749999999767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45062.791666666431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45062.833333333096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45062.87499999976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45062.916666666424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45062.958333333088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45062.999999999753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45063.041666666417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45063.083333333081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45063.124999999745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45063.16666666641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45063.208333333074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45063.249999999738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45063.291666666402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45063.333333333067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45063.374999999731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45063.416666666395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45063.458333333059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45063.499999999724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45063.541666666388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45063.583333333052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45063.624999999716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45063.66666666638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45063.708333333045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304</v>
      </c>
      <c r="M124" s="240" t="s">
        <v>307</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45063.749999999709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45063.791666666373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45063.833333333037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45063.874999999702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45063.916666666366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45063.95833333303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45063.999999999694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45064.041666666359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45064.083333333023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45064.124999999687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45064.166666666351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45064.208333333016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45064.24999999968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320</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308</v>
      </c>
      <c r="M1" s="5"/>
      <c r="N1" s="5"/>
      <c r="O1" s="5"/>
      <c r="P1" s="5"/>
      <c r="Q1" s="5"/>
      <c r="R1" s="5"/>
      <c r="S1" s="5"/>
      <c r="T1" s="5"/>
      <c r="U1" s="5"/>
      <c r="V1" s="5" t="s">
        <v>197</v>
      </c>
      <c r="W1" s="5"/>
      <c r="X1" s="5" t="s">
        <v>33</v>
      </c>
      <c r="Y1" s="5"/>
      <c r="Z1" s="5"/>
      <c r="AA1" s="5" t="s">
        <v>196</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181</v>
      </c>
      <c r="E3" s="138" t="s">
        <v>59</v>
      </c>
      <c r="F3" s="138" t="s">
        <v>60</v>
      </c>
      <c r="G3" s="138" t="s">
        <v>61</v>
      </c>
      <c r="H3" s="138" t="s">
        <v>62</v>
      </c>
      <c r="I3" s="138" t="s">
        <v>781</v>
      </c>
      <c r="J3" s="138" t="s">
        <v>0</v>
      </c>
      <c r="K3" s="138" t="s">
        <v>315</v>
      </c>
      <c r="L3" s="138" t="s">
        <v>1038</v>
      </c>
      <c r="M3" s="138" t="s">
        <v>1039</v>
      </c>
      <c r="N3" s="138" t="s">
        <v>1040</v>
      </c>
      <c r="O3" s="138" t="s">
        <v>1041</v>
      </c>
      <c r="P3" s="138" t="s">
        <v>1042</v>
      </c>
      <c r="Q3" s="138" t="s">
        <v>1043</v>
      </c>
      <c r="R3" s="138" t="s">
        <v>1044</v>
      </c>
      <c r="S3" s="138" t="s">
        <v>306</v>
      </c>
      <c r="T3" s="138" t="s">
        <v>198</v>
      </c>
      <c r="U3" s="138" t="s">
        <v>782</v>
      </c>
      <c r="V3" s="138" t="s">
        <v>2</v>
      </c>
      <c r="W3" s="138" t="s">
        <v>783</v>
      </c>
      <c r="X3" s="138" t="s">
        <v>57</v>
      </c>
      <c r="Y3" s="138" t="s">
        <v>910</v>
      </c>
      <c r="Z3" s="138" t="s">
        <v>798</v>
      </c>
      <c r="AA3" s="138" t="s">
        <v>264</v>
      </c>
      <c r="AB3" s="138" t="s">
        <v>799</v>
      </c>
      <c r="AC3" s="138" t="s">
        <v>194</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45058.75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45058.791666666664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45058.833333333328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45058.874999999993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45058.916666666657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45058.958333333321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45058.999999999985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45059.04166666665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45059.083333333314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45059.124999999978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45059.166666666642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45059.208333333307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45059.249999999971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45059.291666666635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45059.333333333299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45059.374999999964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45059.416666666628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45059.458333333292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45059.499999999956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45059.541666666621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45059.583333333285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45059.624999999949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45059.666666666613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45059.708333333278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45059.749999999942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45059.791666666606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45059.83333333327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45059.874999999935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45059.916666666599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45059.958333333263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45059.999999999927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45060.041666666591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45060.083333333256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45060.12499999992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45060.166666666584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45060.208333333248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45060.249999999913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45060.291666666577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45060.333333333241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45060.374999999905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45060.41666666657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45060.458333333234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45060.499999999898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45060.541666666562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45060.583333333227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45060.624999999891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45060.666666666555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45060.708333333219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45060.749999999884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45060.791666666548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45060.833333333212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45060.874999999876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45060.916666666541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45060.958333333205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45060.999999999869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45061.041666666533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45061.083333333198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45061.124999999862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45061.166666666526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45061.20833333319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45061.249999999854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45061.291666666519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45061.333333333183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45061.374999999847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45061.416666666511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45061.458333333176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45061.49999999984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45061.541666666504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45061.583333333168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45061.624999999833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45061.666666666497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45061.708333333161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45061.749999999825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45061.79166666649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45061.833333333154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45061.874999999818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45061.916666666482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45061.958333333147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45061.999999999811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45062.041666666475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45062.083333333139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45062.124999999804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45062.166666666468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45062.208333333132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45062.249999999796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45062.291666666461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45062.333333333125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45062.374999999789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45062.416666666453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45062.458333333117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45062.499999999782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45062.541666666446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45062.58333333311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45062.624999999774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45062.666666666439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45062.708333333103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45062.749999999767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45062.791666666431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45062.833333333096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45062.87499999976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45062.916666666424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45062.958333333088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45062.999999999753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45063.041666666417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45063.083333333081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45063.124999999745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45063.16666666641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45063.208333333074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45063.249999999738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45063.291666666402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45063.333333333067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45063.374999999731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45063.416666666395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45063.458333333059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45063.499999999724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45063.541666666388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45063.583333333052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45063.624999999716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45063.66666666638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45063.708333333045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45063.749999999709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45063.791666666373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45063.833333333037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45063.874999999702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45063.916666666366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45063.95833333303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45063.999999999694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45064.041666666359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45064.083333333023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45064.124999999687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45064.166666666351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45064.208333333016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45064.24999999968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320</v>
      </c>
      <c r="B1269" s="496"/>
      <c r="I1269" s="253" t="s">
        <v>310</v>
      </c>
      <c r="L1269" s="254"/>
      <c r="M1269" s="254">
        <v>-10</v>
      </c>
      <c r="N1269" s="254">
        <v>10</v>
      </c>
      <c r="O1269" s="254"/>
      <c r="P1269" s="254"/>
      <c r="Q1269" s="254"/>
      <c r="R1269" s="254"/>
    </row>
    <row r="1270" spans="1:18" x14ac:dyDescent="0.2">
      <c r="A1270" s="28">
        <f>Overview!E17</f>
        <v>0</v>
      </c>
      <c r="B1270" s="28"/>
      <c r="L1270" s="501" t="s">
        <v>309</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AG76" sqref="AG76"/>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479</v>
      </c>
      <c r="T1" s="497"/>
      <c r="U1" s="176"/>
      <c r="V1" s="497" t="s">
        <v>480</v>
      </c>
      <c r="W1" s="497"/>
      <c r="X1" s="5"/>
      <c r="Y1" s="497" t="s">
        <v>24</v>
      </c>
      <c r="Z1" s="497"/>
      <c r="AA1" s="497"/>
      <c r="AB1" s="28"/>
      <c r="AC1" s="5"/>
      <c r="AD1" s="5"/>
      <c r="AE1" s="5"/>
      <c r="AF1" s="5"/>
      <c r="AG1" s="5" t="s">
        <v>185</v>
      </c>
      <c r="AH1" s="5"/>
      <c r="AI1" s="5"/>
      <c r="AJ1" s="5"/>
      <c r="AK1" s="5"/>
      <c r="AL1" s="5"/>
      <c r="AM1" s="5"/>
      <c r="AN1" s="5"/>
      <c r="AO1" s="5"/>
      <c r="AP1" s="5" t="s">
        <v>77</v>
      </c>
      <c r="AQ1" s="5"/>
      <c r="AR1" s="5" t="s">
        <v>33</v>
      </c>
      <c r="AS1" s="5"/>
      <c r="AT1" s="5"/>
      <c r="AU1" s="5"/>
      <c r="AV1" s="5"/>
      <c r="AW1" s="5" t="s">
        <v>190</v>
      </c>
      <c r="AX1" s="5"/>
      <c r="AY1" s="5"/>
      <c r="AZ1" s="5"/>
      <c r="BA1" s="5"/>
      <c r="BB1" s="5"/>
      <c r="BC1" s="5"/>
      <c r="BD1" s="5"/>
      <c r="BE1" s="5"/>
      <c r="BF1" s="5"/>
      <c r="BG1" s="5"/>
      <c r="BH1" s="5"/>
      <c r="BI1" s="497" t="s">
        <v>495</v>
      </c>
      <c r="BJ1" s="497"/>
      <c r="BK1" s="497"/>
      <c r="BL1" s="497"/>
      <c r="BM1" s="497"/>
      <c r="BN1" s="497"/>
      <c r="BO1" s="497"/>
      <c r="BP1" s="497"/>
      <c r="BQ1" s="498"/>
      <c r="BR1" s="498"/>
      <c r="BS1" s="498"/>
      <c r="BT1" s="498"/>
      <c r="BU1" s="5"/>
      <c r="BV1" s="499" t="s">
        <v>302</v>
      </c>
      <c r="BW1" s="453"/>
      <c r="BX1" s="453"/>
      <c r="BY1" s="28"/>
      <c r="BZ1" s="28"/>
      <c r="CA1" s="5"/>
      <c r="CB1" s="5"/>
      <c r="CC1" s="28"/>
      <c r="CD1" s="28"/>
      <c r="CE1" s="28"/>
      <c r="CF1" s="28"/>
      <c r="CG1" s="28"/>
      <c r="CH1" s="28"/>
      <c r="CI1" s="28"/>
      <c r="CJ1" s="28"/>
      <c r="CK1" s="5"/>
      <c r="CL1" s="5"/>
      <c r="CM1" s="5"/>
      <c r="CN1" s="497" t="s">
        <v>316</v>
      </c>
      <c r="CO1" s="497"/>
      <c r="CP1" s="497"/>
      <c r="CQ1" s="498"/>
      <c r="CR1" s="498"/>
      <c r="CS1" s="498"/>
      <c r="CT1" s="498"/>
      <c r="CU1" s="498"/>
      <c r="CV1" s="498"/>
      <c r="CW1" s="57"/>
      <c r="CX1" s="57"/>
      <c r="CY1" s="57"/>
      <c r="CZ1" s="57"/>
      <c r="DA1" s="57"/>
      <c r="DB1" s="57"/>
      <c r="DC1" s="5"/>
      <c r="DD1" s="5"/>
      <c r="DE1" s="5" t="s">
        <v>258</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1102</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1102</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192</v>
      </c>
      <c r="D3" s="138" t="s">
        <v>781</v>
      </c>
      <c r="E3" s="138" t="s">
        <v>777</v>
      </c>
      <c r="F3" s="138" t="s">
        <v>778</v>
      </c>
      <c r="G3" s="138" t="s">
        <v>779</v>
      </c>
      <c r="H3" s="138" t="s">
        <v>780</v>
      </c>
      <c r="I3" s="138" t="s">
        <v>25</v>
      </c>
      <c r="J3" s="138" t="s">
        <v>1102</v>
      </c>
      <c r="K3" s="138" t="s">
        <v>26</v>
      </c>
      <c r="L3" s="138" t="s">
        <v>27</v>
      </c>
      <c r="M3" s="138" t="s">
        <v>782</v>
      </c>
      <c r="N3" s="138" t="s">
        <v>235</v>
      </c>
      <c r="O3" s="138" t="s">
        <v>783</v>
      </c>
      <c r="P3" s="138" t="s">
        <v>193</v>
      </c>
      <c r="Q3" s="138" t="s">
        <v>808</v>
      </c>
      <c r="R3" s="138" t="s">
        <v>232</v>
      </c>
      <c r="S3" s="258" t="s">
        <v>481</v>
      </c>
      <c r="T3" s="138" t="s">
        <v>478</v>
      </c>
      <c r="U3" s="138" t="s">
        <v>809</v>
      </c>
      <c r="V3" s="259" t="s">
        <v>877</v>
      </c>
      <c r="W3" s="138" t="s">
        <v>878</v>
      </c>
      <c r="X3" s="138" t="s">
        <v>1</v>
      </c>
      <c r="Y3" s="138" t="s">
        <v>184</v>
      </c>
      <c r="Z3" s="138" t="s">
        <v>183</v>
      </c>
      <c r="AA3" s="138" t="s">
        <v>24</v>
      </c>
      <c r="AB3" s="138" t="s">
        <v>798</v>
      </c>
      <c r="AC3" s="138" t="s">
        <v>188</v>
      </c>
      <c r="AD3" s="138" t="s">
        <v>799</v>
      </c>
      <c r="AE3" s="138" t="s">
        <v>863</v>
      </c>
      <c r="AF3" s="138" t="s">
        <v>315</v>
      </c>
      <c r="AG3" s="138" t="s">
        <v>792</v>
      </c>
      <c r="AH3" s="138" t="s">
        <v>793</v>
      </c>
      <c r="AI3" s="138" t="s">
        <v>794</v>
      </c>
      <c r="AJ3" s="138" t="s">
        <v>795</v>
      </c>
      <c r="AK3" s="138" t="s">
        <v>796</v>
      </c>
      <c r="AL3" s="138" t="s">
        <v>1101</v>
      </c>
      <c r="AM3" s="138" t="s">
        <v>797</v>
      </c>
      <c r="AN3" s="138" t="s">
        <v>1100</v>
      </c>
      <c r="AO3" s="138" t="s">
        <v>800</v>
      </c>
      <c r="AP3" s="138" t="s">
        <v>2</v>
      </c>
      <c r="AQ3" s="258" t="s">
        <v>1019</v>
      </c>
      <c r="AR3" s="138" t="s">
        <v>810</v>
      </c>
      <c r="AS3" s="258" t="s">
        <v>1020</v>
      </c>
      <c r="AT3" s="138" t="s">
        <v>1057</v>
      </c>
      <c r="AU3" s="138" t="s">
        <v>1059</v>
      </c>
      <c r="AV3" s="138" t="s">
        <v>785</v>
      </c>
      <c r="AW3" s="138" t="s">
        <v>801</v>
      </c>
      <c r="AX3" s="138" t="s">
        <v>802</v>
      </c>
      <c r="AY3" s="138" t="s">
        <v>803</v>
      </c>
      <c r="AZ3" s="138" t="s">
        <v>804</v>
      </c>
      <c r="BA3" s="138" t="s">
        <v>805</v>
      </c>
      <c r="BB3" s="138" t="s">
        <v>806</v>
      </c>
      <c r="BC3" s="138" t="s">
        <v>1103</v>
      </c>
      <c r="BD3" s="138" t="s">
        <v>807</v>
      </c>
      <c r="BE3" s="138" t="s">
        <v>1104</v>
      </c>
      <c r="BF3" s="138" t="s">
        <v>786</v>
      </c>
      <c r="BG3" s="138" t="s">
        <v>236</v>
      </c>
      <c r="BH3" s="138" t="s">
        <v>358</v>
      </c>
      <c r="BI3" s="138" t="s">
        <v>496</v>
      </c>
      <c r="BJ3" s="138" t="s">
        <v>497</v>
      </c>
      <c r="BK3" s="138" t="s">
        <v>498</v>
      </c>
      <c r="BL3" s="138" t="s">
        <v>499</v>
      </c>
      <c r="BM3" s="138" t="s">
        <v>500</v>
      </c>
      <c r="BN3" s="138" t="s">
        <v>501</v>
      </c>
      <c r="BO3" s="138" t="s">
        <v>502</v>
      </c>
      <c r="BP3" s="138" t="s">
        <v>503</v>
      </c>
      <c r="BQ3" s="138" t="s">
        <v>906</v>
      </c>
      <c r="BR3" s="138" t="s">
        <v>1105</v>
      </c>
      <c r="BS3" s="138" t="s">
        <v>907</v>
      </c>
      <c r="BT3" s="138" t="s">
        <v>908</v>
      </c>
      <c r="BU3" s="138" t="s">
        <v>909</v>
      </c>
      <c r="BV3" s="138" t="s">
        <v>249</v>
      </c>
      <c r="BW3" s="138" t="s">
        <v>301</v>
      </c>
      <c r="BX3" s="138" t="s">
        <v>125</v>
      </c>
      <c r="BY3" s="138" t="s">
        <v>1022</v>
      </c>
      <c r="BZ3" s="138" t="s">
        <v>1021</v>
      </c>
      <c r="CA3" s="138" t="s">
        <v>141</v>
      </c>
      <c r="CB3" s="138" t="s">
        <v>133</v>
      </c>
      <c r="CC3" s="138" t="s">
        <v>1083</v>
      </c>
      <c r="CD3" s="138" t="s">
        <v>1087</v>
      </c>
      <c r="CE3" s="138" t="s">
        <v>332</v>
      </c>
      <c r="CF3" s="138" t="s">
        <v>333</v>
      </c>
      <c r="CG3" s="138" t="s">
        <v>337</v>
      </c>
      <c r="CH3" s="138" t="s">
        <v>338</v>
      </c>
      <c r="CI3" s="138" t="s">
        <v>145</v>
      </c>
      <c r="CJ3" s="138" t="s">
        <v>505</v>
      </c>
      <c r="CK3" s="260" t="s">
        <v>787</v>
      </c>
      <c r="CL3" s="260" t="s">
        <v>788</v>
      </c>
      <c r="CM3" s="260" t="s">
        <v>789</v>
      </c>
      <c r="CN3" s="138" t="s">
        <v>1023</v>
      </c>
      <c r="CO3" s="138" t="s">
        <v>892</v>
      </c>
      <c r="CP3" s="138" t="s">
        <v>893</v>
      </c>
      <c r="CQ3" s="138" t="s">
        <v>894</v>
      </c>
      <c r="CR3" s="138" t="s">
        <v>895</v>
      </c>
      <c r="CS3" s="138" t="s">
        <v>896</v>
      </c>
      <c r="CT3" s="138" t="s">
        <v>897</v>
      </c>
      <c r="CU3" s="138" t="s">
        <v>898</v>
      </c>
      <c r="CV3" s="138" t="s">
        <v>899</v>
      </c>
      <c r="CW3" s="138" t="s">
        <v>900</v>
      </c>
      <c r="CX3" s="138" t="s">
        <v>901</v>
      </c>
      <c r="CY3" s="138" t="s">
        <v>902</v>
      </c>
      <c r="CZ3" s="260" t="s">
        <v>790</v>
      </c>
      <c r="DA3" s="138" t="s">
        <v>1094</v>
      </c>
      <c r="DB3" s="260" t="s">
        <v>791</v>
      </c>
      <c r="DC3" s="138" t="s">
        <v>903</v>
      </c>
      <c r="DD3" s="138" t="s">
        <v>1060</v>
      </c>
      <c r="DE3" s="138" t="s">
        <v>904</v>
      </c>
      <c r="DF3" s="138" t="s">
        <v>905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45058.75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45058.75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45058.791666666664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45058.791666666664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45058.833333333328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45058.833333333328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45058.874999999993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45058.874999999993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45058.916666666657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45058.916666666657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45058.958333333321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45058.958333333321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45058.999999999985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45058.999999999985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334</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45059.04166666665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45059.04166666665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45059.083333333314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45059.083333333314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505</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45059.124999999978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45059.124999999978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45059.166666666642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45059.166666666642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45059.208333333307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45059.208333333307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45059.249999999971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45059.249999999971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45059.291666666635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45059.291666666635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526</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45059.333333333299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45059.333333333299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527</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45059.374999999964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45059.374999999964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528</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45059.416666666628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45059.416666666628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530</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45059.458333333292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45059.458333333292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529</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45059.499999999956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45059.499999999956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45059.541666666621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45059.541666666621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45059.583333333285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45059.583333333285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45059.624999999949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45059.624999999949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45059.666666666613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45059.666666666613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45059.708333333278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45059.708333333278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45059.749999999942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45059.749999999942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45059.791666666606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45059.791666666606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45059.83333333327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45059.83333333327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45059.874999999935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45059.874999999935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45059.916666666599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45059.916666666599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45059.958333333263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45059.958333333263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45059.999999999927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45059.999999999927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45060.041666666591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45060.041666666591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45060.083333333256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45060.083333333256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45060.12499999992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45060.12499999992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45060.166666666584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45060.166666666584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45060.208333333248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45060.208333333248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45060.249999999913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45060.249999999913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45060.291666666577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45060.291666666577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45060.333333333241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45060.333333333241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45060.374999999905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45060.374999999905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45060.41666666657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45060.41666666657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45060.458333333234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45060.458333333234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45060.499999999898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45060.499999999898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45060.541666666562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45060.541666666562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45060.583333333227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45060.583333333227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45060.624999999891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45060.624999999891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45060.666666666555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45060.666666666555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45060.708333333219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45060.708333333219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45060.749999999884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45060.749999999884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45060.791666666548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45060.791666666548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45060.833333333212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45060.833333333212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45060.874999999876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45060.874999999876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45060.916666666541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45060.916666666541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45060.958333333205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45060.958333333205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45060.999999999869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45060.999999999869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45061.041666666533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45061.041666666533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45061.083333333198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45061.083333333198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45061.124999999862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45061.124999999862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45061.166666666526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45061.166666666526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45061.20833333319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45061.20833333319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45061.249999999854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45061.249999999854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45061.291666666519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45061.291666666519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45061.333333333183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45061.333333333183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45061.374999999847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45061.374999999847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45061.416666666511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45061.416666666511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45061.458333333176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45061.458333333176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45061.49999999984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45061.49999999984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45061.541666666504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45061.541666666504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45061.583333333168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45061.583333333168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45061.624999999833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45061.624999999833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45061.666666666497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45061.666666666497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45061.708333333161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45061.708333333161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45061.749999999825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45061.749999999825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45061.79166666649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45061.79166666649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45061.833333333154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45061.833333333154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45061.874999999818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45061.874999999818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45061.916666666482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45061.916666666482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45061.958333333147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45061.958333333147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45061.999999999811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45061.999999999811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45062.041666666475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45062.041666666475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45062.083333333139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45062.083333333139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45062.124999999804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45062.124999999804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45062.166666666468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45062.166666666468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45062.208333333132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45062.208333333132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45062.249999999796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45062.249999999796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45062.291666666461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45062.291666666461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45062.333333333125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45062.333333333125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45062.374999999789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45062.374999999789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45062.416666666453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45062.416666666453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45062.458333333117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45062.458333333117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45062.499999999782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45062.499999999782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45062.541666666446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45062.541666666446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45062.58333333311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45062.58333333311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45062.624999999774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45062.624999999774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45062.666666666439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45062.666666666439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45062.708333333103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45062.708333333103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45062.749999999767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45062.749999999767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45062.791666666431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45062.791666666431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45062.833333333096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45062.833333333096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45062.87499999976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45062.87499999976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45062.916666666424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45062.916666666424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45062.958333333088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45062.958333333088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45062.999999999753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45062.999999999753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45063.041666666417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45063.041666666417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45063.083333333081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45063.083333333081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45063.124999999745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45063.124999999745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45063.16666666641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45063.16666666641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45063.208333333074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45063.208333333074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45063.249999999738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45063.249999999738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45063.291666666402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45063.291666666402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45063.333333333067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45063.333333333067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45063.374999999731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45063.374999999731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45063.416666666395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45063.416666666395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45063.458333333059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45063.458333333059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45063.499999999724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45063.499999999724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45063.541666666388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45063.541666666388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45063.583333333052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45063.583333333052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45063.624999999716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45063.624999999716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45063.66666666638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45063.66666666638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45063.708333333045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45063.708333333045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45063.749999999709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45063.749999999709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45063.791666666373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45063.791666666373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45063.833333333037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45063.833333333037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45063.874999999702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45063.874999999702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45063.916666666366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45063.916666666366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45063.95833333303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45063.95833333303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45063.999999999694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45063.999999999694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45064.041666666359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45064.041666666359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45064.083333333023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45064.083333333023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45064.124999999687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45064.124999999687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45064.166666666351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45064.166666666351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45064.208333333016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45064.208333333016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45064.24999999968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45064.24999999968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320</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1097</v>
      </c>
      <c r="U1" s="257"/>
      <c r="X1" s="28" t="s">
        <v>33</v>
      </c>
      <c r="AA1" s="28" t="s">
        <v>210</v>
      </c>
      <c r="AF1" s="28" t="s">
        <v>91</v>
      </c>
      <c r="AG1" s="28" t="s">
        <v>94</v>
      </c>
      <c r="AH1" s="28" t="s">
        <v>93</v>
      </c>
      <c r="AI1" s="28" t="s">
        <v>366</v>
      </c>
      <c r="AJ1" s="28" t="s">
        <v>92</v>
      </c>
      <c r="AK1" s="28" t="s">
        <v>103</v>
      </c>
      <c r="AL1" s="28" t="s">
        <v>334</v>
      </c>
      <c r="AM1" s="28" t="s">
        <v>348</v>
      </c>
      <c r="AN1" s="28" t="s">
        <v>505</v>
      </c>
    </row>
    <row r="2" spans="1:41" s="28" customFormat="1" x14ac:dyDescent="0.2">
      <c r="G2" s="28" t="s">
        <v>200</v>
      </c>
      <c r="L2" s="257" t="s">
        <v>542</v>
      </c>
      <c r="M2" s="284" t="s">
        <v>94</v>
      </c>
      <c r="N2" s="284" t="s">
        <v>93</v>
      </c>
      <c r="O2" s="503"/>
      <c r="P2" s="257" t="s">
        <v>92</v>
      </c>
      <c r="Q2" s="257" t="s">
        <v>103</v>
      </c>
      <c r="R2" s="257" t="s">
        <v>334</v>
      </c>
      <c r="S2" s="257" t="s">
        <v>348</v>
      </c>
      <c r="T2" s="257" t="s">
        <v>505</v>
      </c>
      <c r="U2" s="257" t="s">
        <v>90</v>
      </c>
      <c r="V2" s="257" t="s">
        <v>507</v>
      </c>
    </row>
    <row r="3" spans="1:41" s="286" customFormat="1" ht="29.25" customHeight="1" thickBot="1" x14ac:dyDescent="0.25">
      <c r="A3" s="138" t="s">
        <v>0</v>
      </c>
      <c r="B3" s="138" t="s">
        <v>1</v>
      </c>
      <c r="C3" s="138" t="s">
        <v>12</v>
      </c>
      <c r="D3" s="138" t="s">
        <v>199</v>
      </c>
      <c r="E3" s="138" t="s">
        <v>315</v>
      </c>
      <c r="F3" s="138" t="s">
        <v>329</v>
      </c>
      <c r="G3" s="138" t="s">
        <v>201</v>
      </c>
      <c r="H3" s="138" t="s">
        <v>202</v>
      </c>
      <c r="I3" s="138" t="s">
        <v>203</v>
      </c>
      <c r="J3" s="138" t="s">
        <v>204</v>
      </c>
      <c r="K3" s="431" t="s">
        <v>205</v>
      </c>
      <c r="L3" s="138" t="s">
        <v>268</v>
      </c>
      <c r="M3" s="285" t="s">
        <v>534</v>
      </c>
      <c r="N3" s="285" t="s">
        <v>267</v>
      </c>
      <c r="O3" s="138" t="s">
        <v>1098</v>
      </c>
      <c r="P3" s="138" t="s">
        <v>303</v>
      </c>
      <c r="Q3" s="138" t="s">
        <v>340</v>
      </c>
      <c r="R3" s="138" t="s">
        <v>1099</v>
      </c>
      <c r="S3" s="138" t="s">
        <v>346</v>
      </c>
      <c r="T3" s="138" t="s">
        <v>430</v>
      </c>
      <c r="U3" s="138" t="s">
        <v>1091</v>
      </c>
      <c r="V3" s="138" t="s">
        <v>508</v>
      </c>
      <c r="W3" s="138" t="s">
        <v>781</v>
      </c>
      <c r="X3" s="138" t="s">
        <v>929</v>
      </c>
      <c r="Y3" s="138" t="s">
        <v>930</v>
      </c>
      <c r="Z3" s="138" t="s">
        <v>782</v>
      </c>
      <c r="AA3" s="138" t="s">
        <v>931</v>
      </c>
      <c r="AB3" s="138" t="s">
        <v>932</v>
      </c>
      <c r="AC3" s="138" t="s">
        <v>933</v>
      </c>
      <c r="AD3" s="138" t="s">
        <v>934</v>
      </c>
      <c r="AE3" s="138" t="s">
        <v>935</v>
      </c>
      <c r="AF3" s="138" t="s">
        <v>938</v>
      </c>
      <c r="AG3" s="138" t="s">
        <v>939</v>
      </c>
      <c r="AH3" s="138" t="s">
        <v>940</v>
      </c>
      <c r="AI3" s="138" t="s">
        <v>936</v>
      </c>
      <c r="AJ3" s="138" t="s">
        <v>941</v>
      </c>
      <c r="AK3" s="138" t="s">
        <v>942</v>
      </c>
      <c r="AL3" s="138" t="s">
        <v>1108</v>
      </c>
      <c r="AM3" s="138" t="s">
        <v>943</v>
      </c>
      <c r="AN3" s="138" t="s">
        <v>937</v>
      </c>
      <c r="AO3" s="439" t="s">
        <v>1092</v>
      </c>
    </row>
    <row r="4" spans="1:41" x14ac:dyDescent="0.2">
      <c r="A4" s="140">
        <f>TblRezone[[#This Row],[Hour]]</f>
        <v>1</v>
      </c>
      <c r="B4" s="157">
        <f ca="1">TblConstr[[#This Row],[Land]]</f>
        <v>250</v>
      </c>
      <c r="C4" s="97">
        <f ca="1">TblProd[[#This Row],[Mana]]</f>
        <v>0</v>
      </c>
      <c r="D4" s="424">
        <f>1-TblMagic[[#This Row],[Wiz str cost]]</f>
        <v>1</v>
      </c>
      <c r="E4" s="162">
        <f>Imps!L4</f>
        <v>45058.75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45058.791666666664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45058.833333333328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45058.874999999993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45058.916666666657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45058.958333333321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45058.999999999985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45059.04166666665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45059.083333333314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45059.124999999978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45059.166666666642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45059.208333333307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45059.249999999971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45059.291666666635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45059.333333333299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45059.374999999964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45059.416666666628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45059.458333333292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45059.499999999956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45059.541666666621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45059.583333333285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45059.624999999949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45059.666666666613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45059.708333333278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45059.749999999942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45059.791666666606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45059.83333333327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45059.874999999935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45059.916666666599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45059.958333333263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45059.999999999927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45060.041666666591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45060.083333333256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45060.12499999992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45060.166666666584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45060.208333333248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45060.249999999913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45060.291666666577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45060.333333333241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45060.374999999905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45060.41666666657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45060.458333333234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45060.499999999898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45060.541666666562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45060.583333333227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45060.624999999891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45060.666666666555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45060.708333333219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45060.749999999884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45060.791666666548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45060.833333333212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45060.874999999876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45060.916666666541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45060.958333333205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45060.999999999869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45061.041666666533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45061.083333333198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45061.124999999862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45061.166666666526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45061.20833333319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45061.249999999854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45061.291666666519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45061.333333333183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45061.374999999847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45061.416666666511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45061.458333333176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45061.49999999984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45061.541666666504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45061.583333333168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45061.624999999833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45061.666666666497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45061.708333333161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45061.749999999825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45061.79166666649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45061.833333333154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45061.874999999818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45061.916666666482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45061.958333333147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45061.999999999811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45062.041666666475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45062.083333333139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45062.124999999804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45062.166666666468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45062.208333333132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45062.249999999796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45062.291666666461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45062.333333333125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45062.374999999789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45062.416666666453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45062.458333333117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45062.499999999782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45062.541666666446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45062.58333333311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45062.624999999774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45062.666666666439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45062.708333333103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45062.749999999767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45062.791666666431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45062.833333333096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45062.87499999976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45062.916666666424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45062.958333333088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45062.999999999753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45063.041666666417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45063.083333333081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45063.124999999745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45063.16666666641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45063.208333333074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45063.249999999738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45063.291666666402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45063.333333333067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45063.374999999731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45063.416666666395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45063.458333333059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45063.499999999724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45063.541666666388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45063.583333333052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45063.624999999716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45063.66666666638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45063.708333333045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45063.749999999709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45063.791666666373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45063.833333333037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45063.874999999702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45063.916666666366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45063.95833333303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45063.999999999694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45064.041666666359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45064.083333333023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45064.124999999687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45064.166666666351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45064.208333333016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45064.24999999968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320</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3:XFD3 A2:N2 A1:S1 U1:XFD1 P2:XFD2">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1016</v>
      </c>
      <c r="F2" s="304">
        <f>IFERROR(SMALL(TblTech[Activate @ hour],1),0)</f>
        <v>0</v>
      </c>
      <c r="G2" s="45" t="s">
        <v>1079</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376</v>
      </c>
      <c r="D3" s="290" t="s">
        <v>33</v>
      </c>
      <c r="E3" s="290" t="s">
        <v>781</v>
      </c>
      <c r="F3" s="290" t="s">
        <v>1017</v>
      </c>
      <c r="G3" s="290" t="s">
        <v>944</v>
      </c>
      <c r="H3" s="290" t="s">
        <v>988</v>
      </c>
      <c r="I3" s="290" t="s">
        <v>989</v>
      </c>
      <c r="J3" s="290" t="s">
        <v>782</v>
      </c>
      <c r="K3" s="258" t="s">
        <v>783</v>
      </c>
      <c r="L3" s="290" t="s">
        <v>945</v>
      </c>
      <c r="M3" s="224" t="s">
        <v>543</v>
      </c>
      <c r="N3" s="224" t="s">
        <v>545</v>
      </c>
      <c r="O3" s="224" t="s">
        <v>546</v>
      </c>
      <c r="P3" s="224" t="s">
        <v>548</v>
      </c>
      <c r="Q3" s="224" t="s">
        <v>550</v>
      </c>
      <c r="R3" s="224" t="s">
        <v>551</v>
      </c>
      <c r="S3" s="224" t="s">
        <v>552</v>
      </c>
      <c r="T3" s="224" t="s">
        <v>553</v>
      </c>
      <c r="U3" s="224" t="s">
        <v>554</v>
      </c>
      <c r="V3" s="224" t="s">
        <v>556</v>
      </c>
      <c r="W3" s="224" t="s">
        <v>558</v>
      </c>
      <c r="X3" s="224" t="s">
        <v>559</v>
      </c>
      <c r="Y3" s="224" t="s">
        <v>560</v>
      </c>
      <c r="Z3" s="224" t="s">
        <v>561</v>
      </c>
      <c r="AA3" s="224" t="s">
        <v>563</v>
      </c>
      <c r="AB3" s="224" t="s">
        <v>564</v>
      </c>
      <c r="AC3" s="224" t="s">
        <v>565</v>
      </c>
      <c r="AD3" s="224" t="s">
        <v>567</v>
      </c>
      <c r="AE3" s="224" t="s">
        <v>569</v>
      </c>
      <c r="AF3" s="224" t="s">
        <v>570</v>
      </c>
      <c r="AG3" s="224" t="s">
        <v>571</v>
      </c>
      <c r="AH3" s="224" t="s">
        <v>573</v>
      </c>
      <c r="AI3" s="224" t="s">
        <v>575</v>
      </c>
      <c r="AJ3" s="224" t="s">
        <v>577</v>
      </c>
      <c r="AK3" s="224" t="s">
        <v>578</v>
      </c>
      <c r="AL3" s="224" t="s">
        <v>579</v>
      </c>
      <c r="AM3" s="224" t="s">
        <v>580</v>
      </c>
      <c r="AN3" s="224" t="s">
        <v>581</v>
      </c>
      <c r="AO3" s="224" t="s">
        <v>582</v>
      </c>
      <c r="AP3" s="224" t="s">
        <v>584</v>
      </c>
      <c r="AQ3" s="224" t="s">
        <v>586</v>
      </c>
      <c r="AR3" s="224" t="s">
        <v>587</v>
      </c>
      <c r="AS3" s="224" t="s">
        <v>588</v>
      </c>
      <c r="AT3" s="224" t="s">
        <v>589</v>
      </c>
      <c r="AU3" s="224" t="s">
        <v>590</v>
      </c>
      <c r="AV3" s="224" t="s">
        <v>591</v>
      </c>
      <c r="AW3" s="224" t="s">
        <v>593</v>
      </c>
      <c r="AX3" s="224" t="s">
        <v>594</v>
      </c>
      <c r="AY3" s="224" t="s">
        <v>595</v>
      </c>
      <c r="AZ3" s="224" t="s">
        <v>596</v>
      </c>
      <c r="BA3" s="224" t="s">
        <v>597</v>
      </c>
      <c r="BB3" s="224" t="s">
        <v>598</v>
      </c>
      <c r="BC3" s="224" t="s">
        <v>599</v>
      </c>
      <c r="BD3" s="224" t="s">
        <v>600</v>
      </c>
      <c r="BE3" s="224" t="s">
        <v>601</v>
      </c>
      <c r="BF3" s="224" t="s">
        <v>602</v>
      </c>
      <c r="BG3" s="224" t="s">
        <v>603</v>
      </c>
      <c r="BH3" s="224" t="s">
        <v>605</v>
      </c>
      <c r="BI3" s="224" t="s">
        <v>606</v>
      </c>
      <c r="BJ3" s="224" t="s">
        <v>608</v>
      </c>
      <c r="BK3" s="224" t="s">
        <v>609</v>
      </c>
      <c r="BL3" s="224" t="s">
        <v>610</v>
      </c>
      <c r="BM3" s="224" t="s">
        <v>612</v>
      </c>
      <c r="BN3" s="224" t="s">
        <v>614</v>
      </c>
      <c r="BO3" s="224" t="s">
        <v>615</v>
      </c>
      <c r="BP3" s="224" t="s">
        <v>616</v>
      </c>
      <c r="BQ3" s="224" t="s">
        <v>618</v>
      </c>
      <c r="BR3" s="224" t="s">
        <v>619</v>
      </c>
      <c r="BS3" s="224" t="s">
        <v>621</v>
      </c>
      <c r="BT3" s="224" t="s">
        <v>623</v>
      </c>
      <c r="BU3" s="224" t="s">
        <v>624</v>
      </c>
      <c r="BV3" s="224" t="s">
        <v>626</v>
      </c>
      <c r="BW3" s="224" t="s">
        <v>627</v>
      </c>
      <c r="BX3" s="224" t="s">
        <v>628</v>
      </c>
      <c r="BY3" s="224" t="s">
        <v>630</v>
      </c>
      <c r="BZ3" s="224" t="s">
        <v>631</v>
      </c>
      <c r="CA3" s="224" t="s">
        <v>687</v>
      </c>
    </row>
    <row r="4" spans="1:79" x14ac:dyDescent="0.2">
      <c r="A4" s="291">
        <f>TblRezone[[#This Row],[Hour]]</f>
        <v>1</v>
      </c>
      <c r="B4" s="292">
        <f ca="1">TblExplore[[#This Row],[Land-DB]]</f>
        <v>250</v>
      </c>
      <c r="C4" s="293">
        <f ca="1">TblProd[[#This Row],[Techpoints]]</f>
        <v>0</v>
      </c>
      <c r="D4" s="293">
        <f ca="1">TblProd[[#This Row],[Required]]</f>
        <v>3750</v>
      </c>
      <c r="E4" s="294"/>
      <c r="F4" s="295"/>
      <c r="G4" s="296" t="s">
        <v>543</v>
      </c>
      <c r="H4" s="297" t="s">
        <v>688</v>
      </c>
      <c r="I4" s="296" t="s">
        <v>544</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545</v>
      </c>
      <c r="H5" s="297" t="s">
        <v>689</v>
      </c>
      <c r="I5" s="296" t="s">
        <v>1118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546</v>
      </c>
      <c r="H6" s="297" t="s">
        <v>690</v>
      </c>
      <c r="I6" s="296" t="s">
        <v>547</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548</v>
      </c>
      <c r="H7" s="297" t="s">
        <v>691</v>
      </c>
      <c r="I7" s="296" t="s">
        <v>549</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550</v>
      </c>
      <c r="H8" s="297" t="s">
        <v>692</v>
      </c>
      <c r="I8" s="296" t="s">
        <v>1115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551</v>
      </c>
      <c r="H9" s="297" t="s">
        <v>703</v>
      </c>
      <c r="I9" s="296" t="s">
        <v>566</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552</v>
      </c>
      <c r="H10" s="297" t="s">
        <v>732</v>
      </c>
      <c r="I10" s="296" t="s">
        <v>747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553</v>
      </c>
      <c r="H11" s="297" t="s">
        <v>695</v>
      </c>
      <c r="I11" s="296" t="s">
        <v>1063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554</v>
      </c>
      <c r="H12" s="297" t="s">
        <v>714</v>
      </c>
      <c r="I12" s="296" t="s">
        <v>585</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556</v>
      </c>
      <c r="H13" s="297" t="s">
        <v>696</v>
      </c>
      <c r="I13" s="296" t="s">
        <v>555</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558</v>
      </c>
      <c r="H14" s="297" t="s">
        <v>1073</v>
      </c>
      <c r="I14" s="296" t="s">
        <v>748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559</v>
      </c>
      <c r="H16" s="297" t="s">
        <v>698</v>
      </c>
      <c r="I16" s="296" t="s">
        <v>757</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560</v>
      </c>
      <c r="H17" s="297" t="s">
        <v>699</v>
      </c>
      <c r="I17" s="296" t="s">
        <v>758</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561</v>
      </c>
      <c r="H18" s="297" t="s">
        <v>700</v>
      </c>
      <c r="I18" s="296" t="s">
        <v>1111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563</v>
      </c>
      <c r="H19" s="297" t="s">
        <v>701</v>
      </c>
      <c r="I19" s="296" t="s">
        <v>1117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564</v>
      </c>
      <c r="H20" s="297" t="s">
        <v>702</v>
      </c>
      <c r="I20" s="296" t="s">
        <v>1064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565</v>
      </c>
      <c r="H21" s="297" t="s">
        <v>694</v>
      </c>
      <c r="I21" s="296" t="s">
        <v>1113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567</v>
      </c>
      <c r="H22" s="297" t="s">
        <v>721</v>
      </c>
      <c r="I22" s="296" t="s">
        <v>1065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569</v>
      </c>
      <c r="H23" s="297" t="s">
        <v>705</v>
      </c>
      <c r="I23" s="296" t="s">
        <v>749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570</v>
      </c>
      <c r="H24" s="297" t="s">
        <v>706</v>
      </c>
      <c r="I24" s="296" t="s">
        <v>750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571</v>
      </c>
      <c r="H25" s="297" t="s">
        <v>707</v>
      </c>
      <c r="I25" s="296" t="s">
        <v>572</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573</v>
      </c>
      <c r="H27" s="297" t="s">
        <v>708</v>
      </c>
      <c r="I27" s="296" t="s">
        <v>574</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575</v>
      </c>
      <c r="H28" s="297" t="s">
        <v>709</v>
      </c>
      <c r="I28" s="296" t="s">
        <v>576</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577</v>
      </c>
      <c r="H29" s="297" t="s">
        <v>710</v>
      </c>
      <c r="I29" s="296" t="s">
        <v>1119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578</v>
      </c>
      <c r="H30" s="297" t="s">
        <v>711</v>
      </c>
      <c r="I30" s="296" t="s">
        <v>1112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579</v>
      </c>
      <c r="H31" s="297" t="s">
        <v>693</v>
      </c>
      <c r="I31" s="296" t="s">
        <v>1066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580</v>
      </c>
      <c r="H32" s="297" t="s">
        <v>704</v>
      </c>
      <c r="I32" s="296" t="s">
        <v>568</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581</v>
      </c>
      <c r="H33" s="297" t="s">
        <v>712</v>
      </c>
      <c r="I33" s="296" t="s">
        <v>751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582</v>
      </c>
      <c r="H34" s="297" t="s">
        <v>713</v>
      </c>
      <c r="I34" s="296" t="s">
        <v>583</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584</v>
      </c>
      <c r="H35" s="297" t="s">
        <v>697</v>
      </c>
      <c r="I35" s="296" t="s">
        <v>557</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586</v>
      </c>
      <c r="H37" s="297" t="s">
        <v>715</v>
      </c>
      <c r="I37" s="296" t="s">
        <v>766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587</v>
      </c>
      <c r="H38" s="297" t="s">
        <v>716</v>
      </c>
      <c r="I38" s="296" t="s">
        <v>634</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588</v>
      </c>
      <c r="H39" s="297" t="s">
        <v>717</v>
      </c>
      <c r="I39" s="296" t="s">
        <v>1067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589</v>
      </c>
      <c r="H40" s="297" t="s">
        <v>718</v>
      </c>
      <c r="I40" s="296" t="s">
        <v>1116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590</v>
      </c>
      <c r="H41" s="297" t="s">
        <v>1072</v>
      </c>
      <c r="I41" s="296" t="s">
        <v>1068</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591</v>
      </c>
      <c r="H42" s="297" t="s">
        <v>720</v>
      </c>
      <c r="I42" s="296" t="s">
        <v>1111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593</v>
      </c>
      <c r="H43" s="297" t="s">
        <v>1074</v>
      </c>
      <c r="I43" s="296" t="s">
        <v>752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594</v>
      </c>
      <c r="H44" s="297" t="s">
        <v>719</v>
      </c>
      <c r="I44" s="296" t="s">
        <v>592</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595</v>
      </c>
      <c r="H46" s="297" t="s">
        <v>723</v>
      </c>
      <c r="I46" s="296" t="s">
        <v>1069</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596</v>
      </c>
      <c r="H47" s="297" t="s">
        <v>722</v>
      </c>
      <c r="I47" s="296" t="s">
        <v>1114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597</v>
      </c>
      <c r="H48" s="297" t="s">
        <v>724</v>
      </c>
      <c r="I48" s="296" t="s">
        <v>1066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598</v>
      </c>
      <c r="H49" s="297" t="s">
        <v>725</v>
      </c>
      <c r="I49" s="296" t="s">
        <v>635</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599</v>
      </c>
      <c r="H50" s="297" t="s">
        <v>726</v>
      </c>
      <c r="I50" s="296" t="s">
        <v>1066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600</v>
      </c>
      <c r="H51" s="297" t="s">
        <v>398</v>
      </c>
      <c r="I51" s="296" t="s">
        <v>1070</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601</v>
      </c>
      <c r="H52" s="297" t="s">
        <v>728</v>
      </c>
      <c r="I52" s="296" t="s">
        <v>636</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602</v>
      </c>
      <c r="H54" s="297" t="s">
        <v>729</v>
      </c>
      <c r="I54" s="296" t="s">
        <v>568</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603</v>
      </c>
      <c r="H55" s="297" t="s">
        <v>730</v>
      </c>
      <c r="I55" s="296" t="s">
        <v>604</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605</v>
      </c>
      <c r="H56" s="297" t="s">
        <v>1075</v>
      </c>
      <c r="I56" s="296" t="s">
        <v>1120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606</v>
      </c>
      <c r="H57" s="297" t="s">
        <v>731</v>
      </c>
      <c r="I57" s="296" t="s">
        <v>607</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608</v>
      </c>
      <c r="H58" s="297" t="s">
        <v>727</v>
      </c>
      <c r="I58" s="296" t="s">
        <v>753</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609</v>
      </c>
      <c r="H59" s="297" t="s">
        <v>733</v>
      </c>
      <c r="I59" s="296" t="s">
        <v>754</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610</v>
      </c>
      <c r="H61" s="297" t="s">
        <v>734</v>
      </c>
      <c r="I61" s="296" t="s">
        <v>611</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612</v>
      </c>
      <c r="H62" s="297" t="s">
        <v>738</v>
      </c>
      <c r="I62" s="296" t="s">
        <v>1071</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614</v>
      </c>
      <c r="H63" s="297" t="s">
        <v>1076</v>
      </c>
      <c r="I63" s="296" t="s">
        <v>755</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615</v>
      </c>
      <c r="H64" s="297" t="s">
        <v>736</v>
      </c>
      <c r="I64" s="296" t="s">
        <v>637</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616</v>
      </c>
      <c r="H65" s="297" t="s">
        <v>737</v>
      </c>
      <c r="I65" s="296" t="s">
        <v>617</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618</v>
      </c>
      <c r="H67" s="297" t="s">
        <v>1077</v>
      </c>
      <c r="I67" s="296" t="s">
        <v>756</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619</v>
      </c>
      <c r="H68" s="297" t="s">
        <v>739</v>
      </c>
      <c r="I68" s="296" t="s">
        <v>620</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621</v>
      </c>
      <c r="H69" s="297" t="s">
        <v>740</v>
      </c>
      <c r="I69" s="296" t="s">
        <v>622</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623</v>
      </c>
      <c r="H70" s="297" t="s">
        <v>741</v>
      </c>
      <c r="I70" s="296" t="s">
        <v>767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624</v>
      </c>
      <c r="H72" s="297" t="s">
        <v>742</v>
      </c>
      <c r="I72" s="296" t="s">
        <v>625</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626</v>
      </c>
      <c r="H73" s="297" t="s">
        <v>743</v>
      </c>
      <c r="I73" s="296" t="s">
        <v>562</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627</v>
      </c>
      <c r="H74" s="297" t="s">
        <v>744</v>
      </c>
      <c r="I74" s="296" t="s">
        <v>768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628</v>
      </c>
      <c r="H76" s="297" t="s">
        <v>735</v>
      </c>
      <c r="I76" s="296" t="s">
        <v>613</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630</v>
      </c>
      <c r="H77" s="297" t="s">
        <v>745</v>
      </c>
      <c r="I77" s="296" t="s">
        <v>629</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631</v>
      </c>
      <c r="H79" s="297" t="s">
        <v>746</v>
      </c>
      <c r="I79" s="296" t="s">
        <v>632</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990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286</v>
      </c>
      <c r="K1" s="28"/>
      <c r="O1" s="5" t="s">
        <v>220</v>
      </c>
      <c r="W1" s="5" t="s">
        <v>1018</v>
      </c>
      <c r="Y1" s="28" t="s">
        <v>37</v>
      </c>
      <c r="Z1" s="28"/>
      <c r="AA1" s="28"/>
      <c r="AB1" s="28"/>
      <c r="AC1" s="28"/>
      <c r="AD1" s="28"/>
      <c r="AF1" s="497" t="s">
        <v>214</v>
      </c>
      <c r="AG1" s="497"/>
      <c r="AH1" s="28"/>
      <c r="AI1" s="28"/>
      <c r="AJ1" s="28"/>
      <c r="AK1" s="28"/>
      <c r="AM1" s="497" t="s">
        <v>222</v>
      </c>
      <c r="AN1" s="497"/>
      <c r="AO1" s="28"/>
      <c r="AP1" s="28"/>
      <c r="AR1" s="497" t="s">
        <v>223</v>
      </c>
      <c r="AS1" s="497"/>
      <c r="AT1" s="498"/>
      <c r="AU1" s="28"/>
      <c r="AW1" s="497" t="s">
        <v>224</v>
      </c>
      <c r="AX1" s="497"/>
      <c r="AY1" s="497"/>
      <c r="AZ1" s="28"/>
      <c r="BB1" s="497" t="s">
        <v>225</v>
      </c>
      <c r="BC1" s="497"/>
      <c r="BD1" s="497"/>
      <c r="BE1" s="497"/>
      <c r="BG1" s="497" t="s">
        <v>226</v>
      </c>
      <c r="BH1" s="497"/>
      <c r="BI1" s="497"/>
      <c r="BJ1" s="28"/>
      <c r="BL1" s="497" t="s">
        <v>227</v>
      </c>
      <c r="BM1" s="498"/>
      <c r="BN1" s="498"/>
      <c r="BO1" s="28"/>
      <c r="BQ1" s="497" t="s">
        <v>228</v>
      </c>
      <c r="BR1" s="497"/>
      <c r="BS1" s="497"/>
      <c r="BT1" s="28"/>
      <c r="BV1" s="5" t="s">
        <v>312</v>
      </c>
    </row>
    <row r="2" spans="1:84" s="5" customFormat="1" x14ac:dyDescent="0.2">
      <c r="C2" s="28"/>
      <c r="D2" s="28"/>
      <c r="E2" s="28"/>
      <c r="F2" s="28"/>
      <c r="K2" s="28"/>
      <c r="Y2" s="289" t="s">
        <v>213</v>
      </c>
      <c r="Z2" s="289" t="s">
        <v>215</v>
      </c>
      <c r="AA2" s="289" t="s">
        <v>216</v>
      </c>
      <c r="AB2" s="289" t="s">
        <v>217</v>
      </c>
      <c r="AC2" s="289" t="s">
        <v>218</v>
      </c>
      <c r="AD2" s="289" t="s">
        <v>219</v>
      </c>
      <c r="AF2" s="289" t="s">
        <v>213</v>
      </c>
      <c r="AG2" s="289" t="s">
        <v>215</v>
      </c>
      <c r="AH2" s="289" t="s">
        <v>216</v>
      </c>
      <c r="AI2" s="289" t="s">
        <v>217</v>
      </c>
      <c r="AJ2" s="289" t="s">
        <v>218</v>
      </c>
      <c r="AK2" s="289" t="s">
        <v>219</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781</v>
      </c>
      <c r="C3" s="138" t="s">
        <v>2</v>
      </c>
      <c r="D3" s="138" t="s">
        <v>7</v>
      </c>
      <c r="E3" s="138" t="s">
        <v>3</v>
      </c>
      <c r="F3" s="138" t="s">
        <v>4</v>
      </c>
      <c r="G3" s="138" t="s">
        <v>782</v>
      </c>
      <c r="H3" s="138" t="s">
        <v>278</v>
      </c>
      <c r="I3" s="138" t="s">
        <v>229</v>
      </c>
      <c r="J3" s="138" t="s">
        <v>23</v>
      </c>
      <c r="K3" s="138" t="s">
        <v>0</v>
      </c>
      <c r="L3" s="138" t="s">
        <v>315</v>
      </c>
      <c r="M3" s="138" t="s">
        <v>311</v>
      </c>
      <c r="N3" s="138" t="s">
        <v>979</v>
      </c>
      <c r="O3" s="138" t="s">
        <v>318</v>
      </c>
      <c r="P3" s="138" t="s">
        <v>221</v>
      </c>
      <c r="Q3" s="138" t="s">
        <v>319</v>
      </c>
      <c r="R3" s="138" t="s">
        <v>980</v>
      </c>
      <c r="S3" s="138" t="s">
        <v>981</v>
      </c>
      <c r="T3" s="138" t="s">
        <v>982</v>
      </c>
      <c r="U3" s="138" t="s">
        <v>983</v>
      </c>
      <c r="V3" s="138" t="s">
        <v>984</v>
      </c>
      <c r="W3" s="138" t="s">
        <v>985</v>
      </c>
      <c r="X3" s="138" t="s">
        <v>783</v>
      </c>
      <c r="Y3" s="138" t="s">
        <v>213</v>
      </c>
      <c r="Z3" s="138" t="s">
        <v>215</v>
      </c>
      <c r="AA3" s="138" t="s">
        <v>216</v>
      </c>
      <c r="AB3" s="138" t="s">
        <v>217</v>
      </c>
      <c r="AC3" s="138" t="s">
        <v>218</v>
      </c>
      <c r="AD3" s="138" t="s">
        <v>219</v>
      </c>
      <c r="AE3" s="138" t="s">
        <v>798</v>
      </c>
      <c r="AF3" s="138" t="s">
        <v>1048</v>
      </c>
      <c r="AG3" s="138" t="s">
        <v>946</v>
      </c>
      <c r="AH3" s="138" t="s">
        <v>947</v>
      </c>
      <c r="AI3" s="138" t="s">
        <v>948</v>
      </c>
      <c r="AJ3" s="138" t="s">
        <v>949</v>
      </c>
      <c r="AK3" s="138" t="s">
        <v>950</v>
      </c>
      <c r="AL3" s="138" t="s">
        <v>799</v>
      </c>
      <c r="AM3" s="258" t="s">
        <v>951</v>
      </c>
      <c r="AN3" s="258" t="s">
        <v>952</v>
      </c>
      <c r="AO3" s="258" t="s">
        <v>953</v>
      </c>
      <c r="AP3" s="258" t="s">
        <v>954</v>
      </c>
      <c r="AQ3" s="258" t="s">
        <v>800</v>
      </c>
      <c r="AR3" s="258" t="s">
        <v>955</v>
      </c>
      <c r="AS3" s="258" t="s">
        <v>956</v>
      </c>
      <c r="AT3" s="258" t="s">
        <v>957</v>
      </c>
      <c r="AU3" s="258" t="s">
        <v>958</v>
      </c>
      <c r="AV3" s="258" t="s">
        <v>874</v>
      </c>
      <c r="AW3" s="258" t="s">
        <v>959</v>
      </c>
      <c r="AX3" s="258" t="s">
        <v>960</v>
      </c>
      <c r="AY3" s="258" t="s">
        <v>961</v>
      </c>
      <c r="AZ3" s="258" t="s">
        <v>962</v>
      </c>
      <c r="BA3" s="258" t="s">
        <v>875</v>
      </c>
      <c r="BB3" s="258" t="s">
        <v>963</v>
      </c>
      <c r="BC3" s="258" t="s">
        <v>964</v>
      </c>
      <c r="BD3" s="258" t="s">
        <v>965</v>
      </c>
      <c r="BE3" s="258" t="s">
        <v>966</v>
      </c>
      <c r="BF3" s="258" t="s">
        <v>1049</v>
      </c>
      <c r="BG3" s="258" t="s">
        <v>967</v>
      </c>
      <c r="BH3" s="258" t="s">
        <v>968</v>
      </c>
      <c r="BI3" s="258" t="s">
        <v>969</v>
      </c>
      <c r="BJ3" s="258" t="s">
        <v>970</v>
      </c>
      <c r="BK3" s="258" t="s">
        <v>1050</v>
      </c>
      <c r="BL3" s="258" t="s">
        <v>971</v>
      </c>
      <c r="BM3" s="258" t="s">
        <v>972</v>
      </c>
      <c r="BN3" s="258" t="s">
        <v>973</v>
      </c>
      <c r="BO3" s="258" t="s">
        <v>974</v>
      </c>
      <c r="BP3" s="258" t="s">
        <v>1051</v>
      </c>
      <c r="BQ3" s="258" t="s">
        <v>975</v>
      </c>
      <c r="BR3" s="258" t="s">
        <v>976</v>
      </c>
      <c r="BS3" s="258" t="s">
        <v>977</v>
      </c>
      <c r="BT3" s="258" t="s">
        <v>978</v>
      </c>
      <c r="BU3" s="138" t="s">
        <v>1052</v>
      </c>
      <c r="BV3" s="305" t="s">
        <v>313</v>
      </c>
      <c r="BW3" s="138" t="s">
        <v>986</v>
      </c>
      <c r="BX3" s="138" t="s">
        <v>1053</v>
      </c>
      <c r="BY3" s="138" t="s">
        <v>987</v>
      </c>
      <c r="BZ3" s="138" t="s">
        <v>314</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45058.75</v>
      </c>
      <c r="M4" s="62">
        <f>IF(ISERROR(TblImps[[#This Row],[algorithm]]),0,TblImps[[#This Row],[algorithm]]*1)</f>
        <v>0</v>
      </c>
      <c r="N4" s="97">
        <f ca="1">TblImps[[#This Row],[Land]]</f>
        <v>250</v>
      </c>
      <c r="O4" s="308" t="s">
        <v>4</v>
      </c>
      <c r="P4" s="309"/>
      <c r="Q4" s="308" t="s">
        <v>213</v>
      </c>
      <c r="R4" s="308" t="s">
        <v>7</v>
      </c>
      <c r="S4" s="309"/>
      <c r="T4" s="308" t="s">
        <v>213</v>
      </c>
      <c r="U4" s="308" t="s">
        <v>3</v>
      </c>
      <c r="V4" s="309"/>
      <c r="W4" s="308" t="s">
        <v>213</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45058.75</v>
      </c>
      <c r="BZ4" s="313">
        <f>Overview!B15</f>
        <v>45059</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45058.791666666664</v>
      </c>
      <c r="M5" s="62">
        <f>IF(ISERROR(TblImps[[#This Row],[algorithm]]),0,TblImps[[#This Row],[algorithm]]*1)</f>
        <v>0</v>
      </c>
      <c r="N5" s="97">
        <f ca="1">TblImps[[#This Row],[Land]]</f>
        <v>250</v>
      </c>
      <c r="O5" s="308" t="s">
        <v>4</v>
      </c>
      <c r="P5" s="309"/>
      <c r="Q5" s="308" t="s">
        <v>215</v>
      </c>
      <c r="R5" s="308" t="s">
        <v>7</v>
      </c>
      <c r="S5" s="309"/>
      <c r="T5" s="308" t="s">
        <v>215</v>
      </c>
      <c r="U5" s="308" t="s">
        <v>3</v>
      </c>
      <c r="V5" s="309"/>
      <c r="W5" s="308" t="s">
        <v>215</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45058.791666666664</v>
      </c>
      <c r="BZ5" s="317">
        <f ca="1">OFFSET(TblImps[[#This Row],[Servertime]],-1,0)+1/24</f>
        <v>45059.041666666664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45058.833333333328</v>
      </c>
      <c r="M6" s="62">
        <f>IF(ISERROR(TblImps[[#This Row],[algorithm]]),0,TblImps[[#This Row],[algorithm]]*1)</f>
        <v>0</v>
      </c>
      <c r="N6" s="97">
        <f ca="1">TblImps[[#This Row],[Land]]</f>
        <v>250</v>
      </c>
      <c r="O6" s="308" t="s">
        <v>4</v>
      </c>
      <c r="P6" s="309"/>
      <c r="Q6" s="308" t="s">
        <v>215</v>
      </c>
      <c r="R6" s="308" t="s">
        <v>7</v>
      </c>
      <c r="S6" s="309"/>
      <c r="T6" s="308" t="s">
        <v>215</v>
      </c>
      <c r="U6" s="308" t="s">
        <v>3</v>
      </c>
      <c r="V6" s="309"/>
      <c r="W6" s="308" t="s">
        <v>215</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45058.833333333328</v>
      </c>
      <c r="BZ6" s="317">
        <f ca="1">OFFSET(TblImps[[#This Row],[Servertime]],-1,0)+1/24</f>
        <v>45059.083333333328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45058.874999999993</v>
      </c>
      <c r="M7" s="62">
        <f>IF(ISERROR(TblImps[[#This Row],[algorithm]]),0,TblImps[[#This Row],[algorithm]]*1)</f>
        <v>0</v>
      </c>
      <c r="N7" s="97">
        <f ca="1">TblImps[[#This Row],[Land]]</f>
        <v>250</v>
      </c>
      <c r="O7" s="308" t="s">
        <v>4</v>
      </c>
      <c r="P7" s="309"/>
      <c r="Q7" s="308" t="s">
        <v>215</v>
      </c>
      <c r="R7" s="308" t="s">
        <v>7</v>
      </c>
      <c r="S7" s="309"/>
      <c r="T7" s="308" t="s">
        <v>215</v>
      </c>
      <c r="U7" s="308" t="s">
        <v>3</v>
      </c>
      <c r="V7" s="309"/>
      <c r="W7" s="308" t="s">
        <v>215</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45058.874999999993</v>
      </c>
      <c r="BZ7" s="317">
        <f ca="1">OFFSET(TblImps[[#This Row],[Servertime]],-1,0)+1/24</f>
        <v>45059.124999999993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45058.916666666657</v>
      </c>
      <c r="M8" s="62">
        <f>IF(ISERROR(TblImps[[#This Row],[algorithm]]),0,TblImps[[#This Row],[algorithm]]*1)</f>
        <v>0</v>
      </c>
      <c r="N8" s="97">
        <f ca="1">TblImps[[#This Row],[Land]]</f>
        <v>250</v>
      </c>
      <c r="O8" s="308" t="s">
        <v>4</v>
      </c>
      <c r="P8" s="309"/>
      <c r="Q8" s="308" t="s">
        <v>215</v>
      </c>
      <c r="R8" s="308" t="s">
        <v>7</v>
      </c>
      <c r="S8" s="309"/>
      <c r="T8" s="308" t="s">
        <v>215</v>
      </c>
      <c r="U8" s="308" t="s">
        <v>3</v>
      </c>
      <c r="V8" s="309"/>
      <c r="W8" s="308" t="s">
        <v>215</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45058.916666666657</v>
      </c>
      <c r="BZ8" s="317">
        <f ca="1">OFFSET(TblImps[[#This Row],[Servertime]],-1,0)+1/24</f>
        <v>45059.166666666657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45058.958333333321</v>
      </c>
      <c r="M9" s="62">
        <f>IF(ISERROR(TblImps[[#This Row],[algorithm]]),0,TblImps[[#This Row],[algorithm]]*1)</f>
        <v>0</v>
      </c>
      <c r="N9" s="97">
        <f ca="1">TblImps[[#This Row],[Land]]</f>
        <v>250</v>
      </c>
      <c r="O9" s="308" t="s">
        <v>4</v>
      </c>
      <c r="P9" s="309"/>
      <c r="Q9" s="308" t="s">
        <v>215</v>
      </c>
      <c r="R9" s="308" t="s">
        <v>7</v>
      </c>
      <c r="S9" s="309"/>
      <c r="T9" s="308" t="s">
        <v>215</v>
      </c>
      <c r="U9" s="308" t="s">
        <v>3</v>
      </c>
      <c r="V9" s="309"/>
      <c r="W9" s="308" t="s">
        <v>215</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45058.958333333321</v>
      </c>
      <c r="BZ9" s="317">
        <f ca="1">OFFSET(TblImps[[#This Row],[Servertime]],-1,0)+1/24</f>
        <v>45059.208333333321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45058.999999999985</v>
      </c>
      <c r="M10" s="62">
        <f>IF(ISERROR(TblImps[[#This Row],[algorithm]]),0,TblImps[[#This Row],[algorithm]]*1)</f>
        <v>0</v>
      </c>
      <c r="N10" s="97">
        <f ca="1">TblImps[[#This Row],[Land]]</f>
        <v>250</v>
      </c>
      <c r="O10" s="308" t="s">
        <v>4</v>
      </c>
      <c r="P10" s="309"/>
      <c r="Q10" s="308" t="s">
        <v>215</v>
      </c>
      <c r="R10" s="308" t="s">
        <v>7</v>
      </c>
      <c r="S10" s="309"/>
      <c r="T10" s="308" t="s">
        <v>215</v>
      </c>
      <c r="U10" s="308" t="s">
        <v>3</v>
      </c>
      <c r="V10" s="309"/>
      <c r="W10" s="308" t="s">
        <v>215</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45058.999999999985</v>
      </c>
      <c r="BZ10" s="317">
        <f ca="1">OFFSET(TblImps[[#This Row],[Servertime]],-1,0)+1/24</f>
        <v>45059.249999999985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45059.04166666665</v>
      </c>
      <c r="M11" s="62">
        <f>IF(ISERROR(TblImps[[#This Row],[algorithm]]),0,TblImps[[#This Row],[algorithm]]*1)</f>
        <v>0</v>
      </c>
      <c r="N11" s="97">
        <f ca="1">TblImps[[#This Row],[Land]]</f>
        <v>250</v>
      </c>
      <c r="O11" s="308" t="s">
        <v>4</v>
      </c>
      <c r="P11" s="309"/>
      <c r="Q11" s="308" t="s">
        <v>215</v>
      </c>
      <c r="R11" s="308" t="s">
        <v>7</v>
      </c>
      <c r="S11" s="309"/>
      <c r="T11" s="308" t="s">
        <v>215</v>
      </c>
      <c r="U11" s="308" t="s">
        <v>3</v>
      </c>
      <c r="V11" s="309"/>
      <c r="W11" s="308" t="s">
        <v>215</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45059.04166666665</v>
      </c>
      <c r="BZ11" s="317">
        <f ca="1">OFFSET(TblImps[[#This Row],[Servertime]],-1,0)+1/24</f>
        <v>45059.29166666665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45059.083333333314</v>
      </c>
      <c r="M12" s="62">
        <f>IF(ISERROR(TblImps[[#This Row],[algorithm]]),0,TblImps[[#This Row],[algorithm]]*1)</f>
        <v>0</v>
      </c>
      <c r="N12" s="97">
        <f ca="1">TblImps[[#This Row],[Land]]</f>
        <v>250</v>
      </c>
      <c r="O12" s="308" t="s">
        <v>4</v>
      </c>
      <c r="P12" s="309"/>
      <c r="Q12" s="308" t="s">
        <v>215</v>
      </c>
      <c r="R12" s="308" t="s">
        <v>7</v>
      </c>
      <c r="S12" s="309"/>
      <c r="T12" s="308" t="s">
        <v>215</v>
      </c>
      <c r="U12" s="308" t="s">
        <v>3</v>
      </c>
      <c r="V12" s="309"/>
      <c r="W12" s="308" t="s">
        <v>215</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45059.083333333314</v>
      </c>
      <c r="BZ12" s="317">
        <f ca="1">OFFSET(TblImps[[#This Row],[Servertime]],-1,0)+1/24</f>
        <v>45059.333333333314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45059.124999999978</v>
      </c>
      <c r="M13" s="62">
        <f>IF(ISERROR(TblImps[[#This Row],[algorithm]]),0,TblImps[[#This Row],[algorithm]]*1)</f>
        <v>0</v>
      </c>
      <c r="N13" s="97">
        <f ca="1">TblImps[[#This Row],[Land]]</f>
        <v>250</v>
      </c>
      <c r="O13" s="308" t="s">
        <v>4</v>
      </c>
      <c r="P13" s="309"/>
      <c r="Q13" s="308" t="s">
        <v>215</v>
      </c>
      <c r="R13" s="308" t="s">
        <v>7</v>
      </c>
      <c r="S13" s="309"/>
      <c r="T13" s="308" t="s">
        <v>215</v>
      </c>
      <c r="U13" s="308" t="s">
        <v>3</v>
      </c>
      <c r="V13" s="309"/>
      <c r="W13" s="308" t="s">
        <v>215</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45059.124999999978</v>
      </c>
      <c r="BZ13" s="317">
        <f ca="1">OFFSET(TblImps[[#This Row],[Servertime]],-1,0)+1/24</f>
        <v>45059.374999999978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45059.166666666642</v>
      </c>
      <c r="M14" s="62">
        <f>IF(ISERROR(TblImps[[#This Row],[algorithm]]),0,TblImps[[#This Row],[algorithm]]*1)</f>
        <v>0</v>
      </c>
      <c r="N14" s="97">
        <f ca="1">TblImps[[#This Row],[Land]]</f>
        <v>250</v>
      </c>
      <c r="O14" s="308" t="s">
        <v>4</v>
      </c>
      <c r="P14" s="309"/>
      <c r="Q14" s="308" t="s">
        <v>215</v>
      </c>
      <c r="R14" s="308" t="s">
        <v>7</v>
      </c>
      <c r="S14" s="309"/>
      <c r="T14" s="308" t="s">
        <v>215</v>
      </c>
      <c r="U14" s="308" t="s">
        <v>3</v>
      </c>
      <c r="V14" s="309"/>
      <c r="W14" s="308" t="s">
        <v>215</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45059.166666666642</v>
      </c>
      <c r="BZ14" s="317">
        <f ca="1">OFFSET(TblImps[[#This Row],[Servertime]],-1,0)+1/24</f>
        <v>45059.416666666642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45059.208333333307</v>
      </c>
      <c r="M15" s="62">
        <f>IF(ISERROR(TblImps[[#This Row],[algorithm]]),0,TblImps[[#This Row],[algorithm]]*1)</f>
        <v>0</v>
      </c>
      <c r="N15" s="97">
        <f ca="1">TblImps[[#This Row],[Land]]</f>
        <v>250</v>
      </c>
      <c r="O15" s="308" t="s">
        <v>4</v>
      </c>
      <c r="P15" s="309"/>
      <c r="Q15" s="308" t="s">
        <v>215</v>
      </c>
      <c r="R15" s="308" t="s">
        <v>7</v>
      </c>
      <c r="S15" s="309"/>
      <c r="T15" s="308" t="s">
        <v>215</v>
      </c>
      <c r="U15" s="308" t="s">
        <v>3</v>
      </c>
      <c r="V15" s="309"/>
      <c r="W15" s="308" t="s">
        <v>215</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45059.208333333307</v>
      </c>
      <c r="BZ15" s="317">
        <f ca="1">OFFSET(TblImps[[#This Row],[Servertime]],-1,0)+1/24</f>
        <v>45059.458333333307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45059.249999999971</v>
      </c>
      <c r="M16" s="62">
        <f>IF(ISERROR(TblImps[[#This Row],[algorithm]]),0,TblImps[[#This Row],[algorithm]]*1)</f>
        <v>0</v>
      </c>
      <c r="N16" s="97">
        <f ca="1">TblImps[[#This Row],[Land]]</f>
        <v>250</v>
      </c>
      <c r="O16" s="308" t="s">
        <v>4</v>
      </c>
      <c r="P16" s="309"/>
      <c r="Q16" s="308" t="s">
        <v>215</v>
      </c>
      <c r="R16" s="308" t="s">
        <v>7</v>
      </c>
      <c r="S16" s="309"/>
      <c r="T16" s="308" t="s">
        <v>215</v>
      </c>
      <c r="U16" s="308" t="s">
        <v>3</v>
      </c>
      <c r="V16" s="309"/>
      <c r="W16" s="308" t="s">
        <v>215</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45059.249999999971</v>
      </c>
      <c r="BZ16" s="317">
        <f ca="1">OFFSET(TblImps[[#This Row],[Servertime]],-1,0)+1/24</f>
        <v>45059.499999999971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45059.291666666635</v>
      </c>
      <c r="M17" s="62">
        <f>IF(ISERROR(TblImps[[#This Row],[algorithm]]),0,TblImps[[#This Row],[algorithm]]*1)</f>
        <v>0</v>
      </c>
      <c r="N17" s="97">
        <f ca="1">TblImps[[#This Row],[Land]]</f>
        <v>250</v>
      </c>
      <c r="O17" s="308" t="s">
        <v>4</v>
      </c>
      <c r="P17" s="309"/>
      <c r="Q17" s="308" t="s">
        <v>215</v>
      </c>
      <c r="R17" s="308" t="s">
        <v>7</v>
      </c>
      <c r="S17" s="309"/>
      <c r="T17" s="308" t="s">
        <v>215</v>
      </c>
      <c r="U17" s="308" t="s">
        <v>3</v>
      </c>
      <c r="V17" s="309"/>
      <c r="W17" s="308" t="s">
        <v>215</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45059.291666666635</v>
      </c>
      <c r="BZ17" s="317">
        <f ca="1">OFFSET(TblImps[[#This Row],[Servertime]],-1,0)+1/24</f>
        <v>45059.541666666635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45059.333333333299</v>
      </c>
      <c r="M18" s="62">
        <f>IF(ISERROR(TblImps[[#This Row],[algorithm]]),0,TblImps[[#This Row],[algorithm]]*1)</f>
        <v>0</v>
      </c>
      <c r="N18" s="97">
        <f ca="1">TblImps[[#This Row],[Land]]</f>
        <v>250</v>
      </c>
      <c r="O18" s="308" t="s">
        <v>4</v>
      </c>
      <c r="P18" s="309"/>
      <c r="Q18" s="308" t="s">
        <v>215</v>
      </c>
      <c r="R18" s="308" t="s">
        <v>7</v>
      </c>
      <c r="S18" s="309"/>
      <c r="T18" s="308" t="s">
        <v>215</v>
      </c>
      <c r="U18" s="308" t="s">
        <v>3</v>
      </c>
      <c r="V18" s="309"/>
      <c r="W18" s="308" t="s">
        <v>215</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45059.333333333299</v>
      </c>
      <c r="BZ18" s="317">
        <f ca="1">OFFSET(TblImps[[#This Row],[Servertime]],-1,0)+1/24</f>
        <v>45059.583333333299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45059.374999999964</v>
      </c>
      <c r="M19" s="62">
        <f>IF(ISERROR(TblImps[[#This Row],[algorithm]]),0,TblImps[[#This Row],[algorithm]]*1)</f>
        <v>0</v>
      </c>
      <c r="N19" s="97">
        <f ca="1">TblImps[[#This Row],[Land]]</f>
        <v>250</v>
      </c>
      <c r="O19" s="308" t="s">
        <v>4</v>
      </c>
      <c r="P19" s="309"/>
      <c r="Q19" s="308" t="s">
        <v>215</v>
      </c>
      <c r="R19" s="308" t="s">
        <v>7</v>
      </c>
      <c r="S19" s="309"/>
      <c r="T19" s="308" t="s">
        <v>215</v>
      </c>
      <c r="U19" s="308" t="s">
        <v>3</v>
      </c>
      <c r="V19" s="309"/>
      <c r="W19" s="308" t="s">
        <v>215</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45059.374999999964</v>
      </c>
      <c r="BZ19" s="317">
        <f ca="1">OFFSET(TblImps[[#This Row],[Servertime]],-1,0)+1/24</f>
        <v>45059.624999999964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45059.416666666628</v>
      </c>
      <c r="M20" s="62">
        <f>IF(ISERROR(TblImps[[#This Row],[algorithm]]),0,TblImps[[#This Row],[algorithm]]*1)</f>
        <v>0</v>
      </c>
      <c r="N20" s="97">
        <f ca="1">TblImps[[#This Row],[Land]]</f>
        <v>250</v>
      </c>
      <c r="O20" s="308" t="s">
        <v>4</v>
      </c>
      <c r="P20" s="309"/>
      <c r="Q20" s="308" t="s">
        <v>215</v>
      </c>
      <c r="R20" s="308" t="s">
        <v>7</v>
      </c>
      <c r="S20" s="309"/>
      <c r="T20" s="308" t="s">
        <v>215</v>
      </c>
      <c r="U20" s="308" t="s">
        <v>3</v>
      </c>
      <c r="V20" s="309"/>
      <c r="W20" s="308" t="s">
        <v>215</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45059.416666666628</v>
      </c>
      <c r="BZ20" s="317">
        <f ca="1">OFFSET(TblImps[[#This Row],[Servertime]],-1,0)+1/24</f>
        <v>45059.666666666628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45059.458333333292</v>
      </c>
      <c r="M21" s="62">
        <f>IF(ISERROR(TblImps[[#This Row],[algorithm]]),0,TblImps[[#This Row],[algorithm]]*1)</f>
        <v>0</v>
      </c>
      <c r="N21" s="97">
        <f ca="1">TblImps[[#This Row],[Land]]</f>
        <v>250</v>
      </c>
      <c r="O21" s="308" t="s">
        <v>4</v>
      </c>
      <c r="P21" s="309"/>
      <c r="Q21" s="308" t="s">
        <v>215</v>
      </c>
      <c r="R21" s="308" t="s">
        <v>7</v>
      </c>
      <c r="S21" s="309"/>
      <c r="T21" s="308" t="s">
        <v>215</v>
      </c>
      <c r="U21" s="308" t="s">
        <v>3</v>
      </c>
      <c r="V21" s="309"/>
      <c r="W21" s="308" t="s">
        <v>215</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45059.458333333292</v>
      </c>
      <c r="BZ21" s="317">
        <f ca="1">OFFSET(TblImps[[#This Row],[Servertime]],-1,0)+1/24</f>
        <v>45059.708333333292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45059.499999999956</v>
      </c>
      <c r="M22" s="62">
        <f>IF(ISERROR(TblImps[[#This Row],[algorithm]]),0,TblImps[[#This Row],[algorithm]]*1)</f>
        <v>0</v>
      </c>
      <c r="N22" s="97">
        <f ca="1">TblImps[[#This Row],[Land]]</f>
        <v>250</v>
      </c>
      <c r="O22" s="308" t="s">
        <v>4</v>
      </c>
      <c r="P22" s="309"/>
      <c r="Q22" s="308" t="s">
        <v>215</v>
      </c>
      <c r="R22" s="308" t="s">
        <v>7</v>
      </c>
      <c r="S22" s="309"/>
      <c r="T22" s="308" t="s">
        <v>215</v>
      </c>
      <c r="U22" s="308" t="s">
        <v>3</v>
      </c>
      <c r="V22" s="309"/>
      <c r="W22" s="308" t="s">
        <v>215</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45059.499999999956</v>
      </c>
      <c r="BZ22" s="317">
        <f ca="1">OFFSET(TblImps[[#This Row],[Servertime]],-1,0)+1/24</f>
        <v>45059.749999999956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45059.541666666621</v>
      </c>
      <c r="M23" s="62">
        <f>IF(ISERROR(TblImps[[#This Row],[algorithm]]),0,TblImps[[#This Row],[algorithm]]*1)</f>
        <v>0</v>
      </c>
      <c r="N23" s="97">
        <f ca="1">TblImps[[#This Row],[Land]]</f>
        <v>250</v>
      </c>
      <c r="O23" s="308" t="s">
        <v>4</v>
      </c>
      <c r="P23" s="309"/>
      <c r="Q23" s="308" t="s">
        <v>215</v>
      </c>
      <c r="R23" s="308" t="s">
        <v>7</v>
      </c>
      <c r="S23" s="309"/>
      <c r="T23" s="308" t="s">
        <v>215</v>
      </c>
      <c r="U23" s="308" t="s">
        <v>3</v>
      </c>
      <c r="V23" s="309"/>
      <c r="W23" s="308" t="s">
        <v>215</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45059.541666666621</v>
      </c>
      <c r="BZ23" s="317">
        <f ca="1">OFFSET(TblImps[[#This Row],[Servertime]],-1,0)+1/24</f>
        <v>45059.791666666621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45059.583333333285</v>
      </c>
      <c r="M24" s="62">
        <f>IF(ISERROR(TblImps[[#This Row],[algorithm]]),0,TblImps[[#This Row],[algorithm]]*1)</f>
        <v>0</v>
      </c>
      <c r="N24" s="97">
        <f ca="1">TblImps[[#This Row],[Land]]</f>
        <v>250</v>
      </c>
      <c r="O24" s="308" t="s">
        <v>4</v>
      </c>
      <c r="P24" s="309"/>
      <c r="Q24" s="308" t="s">
        <v>215</v>
      </c>
      <c r="R24" s="308" t="s">
        <v>7</v>
      </c>
      <c r="S24" s="309"/>
      <c r="T24" s="308" t="s">
        <v>215</v>
      </c>
      <c r="U24" s="308" t="s">
        <v>3</v>
      </c>
      <c r="V24" s="309"/>
      <c r="W24" s="308" t="s">
        <v>215</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45059.583333333285</v>
      </c>
      <c r="BZ24" s="317">
        <f ca="1">OFFSET(TblImps[[#This Row],[Servertime]],-1,0)+1/24</f>
        <v>45059.833333333285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45059.624999999949</v>
      </c>
      <c r="M25" s="62">
        <f>IF(ISERROR(TblImps[[#This Row],[algorithm]]),0,TblImps[[#This Row],[algorithm]]*1)</f>
        <v>0</v>
      </c>
      <c r="N25" s="97">
        <f ca="1">TblImps[[#This Row],[Land]]</f>
        <v>250</v>
      </c>
      <c r="O25" s="308" t="s">
        <v>4</v>
      </c>
      <c r="P25" s="309"/>
      <c r="Q25" s="308" t="s">
        <v>215</v>
      </c>
      <c r="R25" s="308" t="s">
        <v>7</v>
      </c>
      <c r="S25" s="309"/>
      <c r="T25" s="308" t="s">
        <v>215</v>
      </c>
      <c r="U25" s="308" t="s">
        <v>3</v>
      </c>
      <c r="V25" s="309"/>
      <c r="W25" s="308" t="s">
        <v>215</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45059.624999999949</v>
      </c>
      <c r="BZ25" s="317">
        <f ca="1">OFFSET(TblImps[[#This Row],[Servertime]],-1,0)+1/24</f>
        <v>45059.874999999949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45059.666666666613</v>
      </c>
      <c r="M26" s="62">
        <f>IF(ISERROR(TblImps[[#This Row],[algorithm]]),0,TblImps[[#This Row],[algorithm]]*1)</f>
        <v>0</v>
      </c>
      <c r="N26" s="97">
        <f ca="1">TblImps[[#This Row],[Land]]</f>
        <v>250</v>
      </c>
      <c r="O26" s="308" t="s">
        <v>4</v>
      </c>
      <c r="P26" s="309"/>
      <c r="Q26" s="308" t="s">
        <v>215</v>
      </c>
      <c r="R26" s="308" t="s">
        <v>7</v>
      </c>
      <c r="S26" s="309"/>
      <c r="T26" s="308" t="s">
        <v>215</v>
      </c>
      <c r="U26" s="308" t="s">
        <v>3</v>
      </c>
      <c r="V26" s="309"/>
      <c r="W26" s="308" t="s">
        <v>215</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45059.666666666613</v>
      </c>
      <c r="BZ26" s="317">
        <f ca="1">OFFSET(TblImps[[#This Row],[Servertime]],-1,0)+1/24</f>
        <v>45059.916666666613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45059.708333333278</v>
      </c>
      <c r="M27" s="62">
        <f>IF(ISERROR(TblImps[[#This Row],[algorithm]]),0,TblImps[[#This Row],[algorithm]]*1)</f>
        <v>0</v>
      </c>
      <c r="N27" s="97">
        <f ca="1">TblImps[[#This Row],[Land]]</f>
        <v>250</v>
      </c>
      <c r="O27" s="308" t="s">
        <v>4</v>
      </c>
      <c r="P27" s="309"/>
      <c r="Q27" s="308" t="s">
        <v>215</v>
      </c>
      <c r="R27" s="308" t="s">
        <v>7</v>
      </c>
      <c r="S27" s="309"/>
      <c r="T27" s="308" t="s">
        <v>215</v>
      </c>
      <c r="U27" s="308" t="s">
        <v>3</v>
      </c>
      <c r="V27" s="309"/>
      <c r="W27" s="308" t="s">
        <v>215</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45059.708333333278</v>
      </c>
      <c r="BZ27" s="317">
        <f ca="1">OFFSET(TblImps[[#This Row],[Servertime]],-1,0)+1/24</f>
        <v>45059.958333333278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45059.749999999942</v>
      </c>
      <c r="M28" s="62">
        <f>IF(ISERROR(TblImps[[#This Row],[algorithm]]),0,TblImps[[#This Row],[algorithm]]*1)</f>
        <v>0</v>
      </c>
      <c r="N28" s="97">
        <f ca="1">TblImps[[#This Row],[Land]]</f>
        <v>250</v>
      </c>
      <c r="O28" s="308" t="s">
        <v>4</v>
      </c>
      <c r="P28" s="309"/>
      <c r="Q28" s="308" t="s">
        <v>215</v>
      </c>
      <c r="R28" s="308" t="s">
        <v>7</v>
      </c>
      <c r="S28" s="309"/>
      <c r="T28" s="308" t="s">
        <v>215</v>
      </c>
      <c r="U28" s="308" t="s">
        <v>3</v>
      </c>
      <c r="V28" s="309"/>
      <c r="W28" s="308" t="s">
        <v>215</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45059.749999999942</v>
      </c>
      <c r="BZ28" s="317">
        <f ca="1">OFFSET(TblImps[[#This Row],[Servertime]],-1,0)+1/24</f>
        <v>45059.999999999942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45059.791666666606</v>
      </c>
      <c r="M29" s="62">
        <f>IF(ISERROR(TblImps[[#This Row],[algorithm]]),0,TblImps[[#This Row],[algorithm]]*1)</f>
        <v>0</v>
      </c>
      <c r="N29" s="97">
        <f ca="1">TblImps[[#This Row],[Land]]</f>
        <v>250</v>
      </c>
      <c r="O29" s="308" t="s">
        <v>4</v>
      </c>
      <c r="P29" s="309"/>
      <c r="Q29" s="308" t="s">
        <v>215</v>
      </c>
      <c r="R29" s="308" t="s">
        <v>7</v>
      </c>
      <c r="S29" s="309"/>
      <c r="T29" s="308" t="s">
        <v>215</v>
      </c>
      <c r="U29" s="308" t="s">
        <v>3</v>
      </c>
      <c r="V29" s="309"/>
      <c r="W29" s="308" t="s">
        <v>215</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45059.791666666606</v>
      </c>
      <c r="BZ29" s="317">
        <f ca="1">OFFSET(TblImps[[#This Row],[Servertime]],-1,0)+1/24</f>
        <v>45060.041666666606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45059.83333333327</v>
      </c>
      <c r="M30" s="62">
        <f>IF(ISERROR(TblImps[[#This Row],[algorithm]]),0,TblImps[[#This Row],[algorithm]]*1)</f>
        <v>0</v>
      </c>
      <c r="N30" s="97">
        <f ca="1">TblImps[[#This Row],[Land]]</f>
        <v>250</v>
      </c>
      <c r="O30" s="308" t="s">
        <v>4</v>
      </c>
      <c r="P30" s="309"/>
      <c r="Q30" s="308" t="s">
        <v>215</v>
      </c>
      <c r="R30" s="308" t="s">
        <v>7</v>
      </c>
      <c r="S30" s="309"/>
      <c r="T30" s="308" t="s">
        <v>215</v>
      </c>
      <c r="U30" s="308" t="s">
        <v>3</v>
      </c>
      <c r="V30" s="309"/>
      <c r="W30" s="308" t="s">
        <v>215</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45059.83333333327</v>
      </c>
      <c r="BZ30" s="317">
        <f ca="1">OFFSET(TblImps[[#This Row],[Servertime]],-1,0)+1/24</f>
        <v>45060.08333333327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45059.874999999935</v>
      </c>
      <c r="M31" s="62">
        <f>IF(ISERROR(TblImps[[#This Row],[algorithm]]),0,TblImps[[#This Row],[algorithm]]*1)</f>
        <v>0</v>
      </c>
      <c r="N31" s="97">
        <f ca="1">TblImps[[#This Row],[Land]]</f>
        <v>250</v>
      </c>
      <c r="O31" s="308" t="s">
        <v>4</v>
      </c>
      <c r="P31" s="309"/>
      <c r="Q31" s="308" t="s">
        <v>215</v>
      </c>
      <c r="R31" s="308" t="s">
        <v>7</v>
      </c>
      <c r="S31" s="309"/>
      <c r="T31" s="308" t="s">
        <v>215</v>
      </c>
      <c r="U31" s="308" t="s">
        <v>3</v>
      </c>
      <c r="V31" s="309"/>
      <c r="W31" s="308" t="s">
        <v>215</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45059.874999999935</v>
      </c>
      <c r="BZ31" s="317">
        <f ca="1">OFFSET(TblImps[[#This Row],[Servertime]],-1,0)+1/24</f>
        <v>45060.124999999935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45059.916666666599</v>
      </c>
      <c r="M32" s="62">
        <f>IF(ISERROR(TblImps[[#This Row],[algorithm]]),0,TblImps[[#This Row],[algorithm]]*1)</f>
        <v>0</v>
      </c>
      <c r="N32" s="97">
        <f ca="1">TblImps[[#This Row],[Land]]</f>
        <v>250</v>
      </c>
      <c r="O32" s="308" t="s">
        <v>4</v>
      </c>
      <c r="P32" s="309"/>
      <c r="Q32" s="308" t="s">
        <v>215</v>
      </c>
      <c r="R32" s="308" t="s">
        <v>7</v>
      </c>
      <c r="S32" s="309"/>
      <c r="T32" s="308" t="s">
        <v>215</v>
      </c>
      <c r="U32" s="308" t="s">
        <v>3</v>
      </c>
      <c r="V32" s="309"/>
      <c r="W32" s="308" t="s">
        <v>215</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45059.916666666599</v>
      </c>
      <c r="BZ32" s="317">
        <f ca="1">OFFSET(TblImps[[#This Row],[Servertime]],-1,0)+1/24</f>
        <v>45060.166666666599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45059.958333333263</v>
      </c>
      <c r="M33" s="62">
        <f>IF(ISERROR(TblImps[[#This Row],[algorithm]]),0,TblImps[[#This Row],[algorithm]]*1)</f>
        <v>0</v>
      </c>
      <c r="N33" s="97">
        <f ca="1">TblImps[[#This Row],[Land]]</f>
        <v>250</v>
      </c>
      <c r="O33" s="308" t="s">
        <v>4</v>
      </c>
      <c r="P33" s="309"/>
      <c r="Q33" s="308" t="s">
        <v>215</v>
      </c>
      <c r="R33" s="308" t="s">
        <v>7</v>
      </c>
      <c r="S33" s="309"/>
      <c r="T33" s="308" t="s">
        <v>215</v>
      </c>
      <c r="U33" s="308" t="s">
        <v>3</v>
      </c>
      <c r="V33" s="309"/>
      <c r="W33" s="308" t="s">
        <v>215</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45059.958333333263</v>
      </c>
      <c r="BZ33" s="317">
        <f ca="1">OFFSET(TblImps[[#This Row],[Servertime]],-1,0)+1/24</f>
        <v>45060.208333333263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45059.999999999927</v>
      </c>
      <c r="M34" s="62">
        <f>IF(ISERROR(TblImps[[#This Row],[algorithm]]),0,TblImps[[#This Row],[algorithm]]*1)</f>
        <v>0</v>
      </c>
      <c r="N34" s="97">
        <f ca="1">TblImps[[#This Row],[Land]]</f>
        <v>250</v>
      </c>
      <c r="O34" s="308" t="s">
        <v>4</v>
      </c>
      <c r="P34" s="309"/>
      <c r="Q34" s="308" t="s">
        <v>215</v>
      </c>
      <c r="R34" s="308" t="s">
        <v>7</v>
      </c>
      <c r="S34" s="309"/>
      <c r="T34" s="308" t="s">
        <v>215</v>
      </c>
      <c r="U34" s="308" t="s">
        <v>3</v>
      </c>
      <c r="V34" s="309"/>
      <c r="W34" s="308" t="s">
        <v>215</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45059.999999999927</v>
      </c>
      <c r="BZ34" s="317">
        <f ca="1">OFFSET(TblImps[[#This Row],[Servertime]],-1,0)+1/24</f>
        <v>45060.249999999927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45060.041666666591</v>
      </c>
      <c r="M35" s="62">
        <f>IF(ISERROR(TblImps[[#This Row],[algorithm]]),0,TblImps[[#This Row],[algorithm]]*1)</f>
        <v>0</v>
      </c>
      <c r="N35" s="97">
        <f ca="1">TblImps[[#This Row],[Land]]</f>
        <v>250</v>
      </c>
      <c r="O35" s="308" t="s">
        <v>4</v>
      </c>
      <c r="P35" s="309"/>
      <c r="Q35" s="308" t="s">
        <v>215</v>
      </c>
      <c r="R35" s="308" t="s">
        <v>7</v>
      </c>
      <c r="S35" s="309"/>
      <c r="T35" s="308" t="s">
        <v>215</v>
      </c>
      <c r="U35" s="308" t="s">
        <v>3</v>
      </c>
      <c r="V35" s="309"/>
      <c r="W35" s="308" t="s">
        <v>215</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45060.041666666591</v>
      </c>
      <c r="BZ35" s="317">
        <f ca="1">OFFSET(TblImps[[#This Row],[Servertime]],-1,0)+1/24</f>
        <v>45060.291666666591</v>
      </c>
      <c r="CA35" s="57"/>
      <c r="CB35" s="315"/>
      <c r="CC35" s="315"/>
      <c r="CD35" s="45" t="s">
        <v>213</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45060.083333333256</v>
      </c>
      <c r="M36" s="62">
        <f>IF(ISERROR(TblImps[[#This Row],[algorithm]]),0,TblImps[[#This Row],[algorithm]]*1)</f>
        <v>0</v>
      </c>
      <c r="N36" s="97">
        <f ca="1">TblImps[[#This Row],[Land]]</f>
        <v>250</v>
      </c>
      <c r="O36" s="308" t="s">
        <v>4</v>
      </c>
      <c r="P36" s="309"/>
      <c r="Q36" s="308" t="s">
        <v>215</v>
      </c>
      <c r="R36" s="308" t="s">
        <v>7</v>
      </c>
      <c r="S36" s="309"/>
      <c r="T36" s="308" t="s">
        <v>215</v>
      </c>
      <c r="U36" s="308" t="s">
        <v>3</v>
      </c>
      <c r="V36" s="309"/>
      <c r="W36" s="308" t="s">
        <v>215</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45060.083333333256</v>
      </c>
      <c r="BZ36" s="317">
        <f ca="1">OFFSET(TblImps[[#This Row],[Servertime]],-1,0)+1/24</f>
        <v>45060.333333333256</v>
      </c>
      <c r="CA36" s="57"/>
      <c r="CB36" s="315"/>
      <c r="CC36" s="315"/>
      <c r="CD36" s="45" t="s">
        <v>215</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45060.12499999992</v>
      </c>
      <c r="M37" s="62">
        <f>IF(ISERROR(TblImps[[#This Row],[algorithm]]),0,TblImps[[#This Row],[algorithm]]*1)</f>
        <v>0</v>
      </c>
      <c r="N37" s="97">
        <f ca="1">TblImps[[#This Row],[Land]]</f>
        <v>250</v>
      </c>
      <c r="O37" s="308" t="s">
        <v>4</v>
      </c>
      <c r="P37" s="309"/>
      <c r="Q37" s="308" t="s">
        <v>215</v>
      </c>
      <c r="R37" s="308" t="s">
        <v>7</v>
      </c>
      <c r="S37" s="309"/>
      <c r="T37" s="308" t="s">
        <v>215</v>
      </c>
      <c r="U37" s="308" t="s">
        <v>3</v>
      </c>
      <c r="V37" s="309"/>
      <c r="W37" s="308" t="s">
        <v>215</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45060.12499999992</v>
      </c>
      <c r="BZ37" s="317">
        <f ca="1">OFFSET(TblImps[[#This Row],[Servertime]],-1,0)+1/24</f>
        <v>45060.37499999992</v>
      </c>
      <c r="CA37" s="57"/>
      <c r="CB37" s="315"/>
      <c r="CC37" s="315"/>
      <c r="CD37" s="45" t="s">
        <v>216</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45060.166666666584</v>
      </c>
      <c r="M38" s="62">
        <f>IF(ISERROR(TblImps[[#This Row],[algorithm]]),0,TblImps[[#This Row],[algorithm]]*1)</f>
        <v>0</v>
      </c>
      <c r="N38" s="97">
        <f ca="1">TblImps[[#This Row],[Land]]</f>
        <v>250</v>
      </c>
      <c r="O38" s="308" t="s">
        <v>4</v>
      </c>
      <c r="P38" s="309"/>
      <c r="Q38" s="308" t="s">
        <v>215</v>
      </c>
      <c r="R38" s="308" t="s">
        <v>7</v>
      </c>
      <c r="S38" s="309"/>
      <c r="T38" s="308" t="s">
        <v>215</v>
      </c>
      <c r="U38" s="308" t="s">
        <v>3</v>
      </c>
      <c r="V38" s="309"/>
      <c r="W38" s="308" t="s">
        <v>215</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45060.166666666584</v>
      </c>
      <c r="BZ38" s="317">
        <f ca="1">OFFSET(TblImps[[#This Row],[Servertime]],-1,0)+1/24</f>
        <v>45060.416666666584</v>
      </c>
      <c r="CA38" s="57"/>
      <c r="CB38" s="315"/>
      <c r="CC38" s="315"/>
      <c r="CD38" s="45" t="s">
        <v>217</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45060.208333333248</v>
      </c>
      <c r="M39" s="62">
        <f>IF(ISERROR(TblImps[[#This Row],[algorithm]]),0,TblImps[[#This Row],[algorithm]]*1)</f>
        <v>0</v>
      </c>
      <c r="N39" s="97">
        <f ca="1">TblImps[[#This Row],[Land]]</f>
        <v>250</v>
      </c>
      <c r="O39" s="308" t="s">
        <v>4</v>
      </c>
      <c r="P39" s="309"/>
      <c r="Q39" s="308" t="s">
        <v>215</v>
      </c>
      <c r="R39" s="308" t="s">
        <v>7</v>
      </c>
      <c r="S39" s="309"/>
      <c r="T39" s="308" t="s">
        <v>215</v>
      </c>
      <c r="U39" s="308" t="s">
        <v>3</v>
      </c>
      <c r="V39" s="309"/>
      <c r="W39" s="308" t="s">
        <v>215</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45060.208333333248</v>
      </c>
      <c r="BZ39" s="317">
        <f ca="1">OFFSET(TblImps[[#This Row],[Servertime]],-1,0)+1/24</f>
        <v>45060.458333333248</v>
      </c>
      <c r="CA39" s="57"/>
      <c r="CB39" s="315"/>
      <c r="CC39" s="315"/>
      <c r="CD39" s="45" t="s">
        <v>218</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45060.249999999913</v>
      </c>
      <c r="M40" s="62">
        <f>IF(ISERROR(TblImps[[#This Row],[algorithm]]),0,TblImps[[#This Row],[algorithm]]*1)</f>
        <v>0</v>
      </c>
      <c r="N40" s="97">
        <f ca="1">TblImps[[#This Row],[Land]]</f>
        <v>250</v>
      </c>
      <c r="O40" s="308" t="s">
        <v>4</v>
      </c>
      <c r="P40" s="309"/>
      <c r="Q40" s="308" t="s">
        <v>215</v>
      </c>
      <c r="R40" s="308" t="s">
        <v>7</v>
      </c>
      <c r="S40" s="309"/>
      <c r="T40" s="308" t="s">
        <v>215</v>
      </c>
      <c r="U40" s="308" t="s">
        <v>3</v>
      </c>
      <c r="V40" s="309"/>
      <c r="W40" s="308" t="s">
        <v>215</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45060.249999999913</v>
      </c>
      <c r="BZ40" s="317">
        <f ca="1">OFFSET(TblImps[[#This Row],[Servertime]],-1,0)+1/24</f>
        <v>45060.499999999913</v>
      </c>
      <c r="CA40" s="57"/>
      <c r="CB40" s="315"/>
      <c r="CC40" s="315"/>
      <c r="CD40" s="45" t="s">
        <v>219</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45060.291666666577</v>
      </c>
      <c r="M41" s="62">
        <f>IF(ISERROR(TblImps[[#This Row],[algorithm]]),0,TblImps[[#This Row],[algorithm]]*1)</f>
        <v>0</v>
      </c>
      <c r="N41" s="97">
        <f ca="1">TblImps[[#This Row],[Land]]</f>
        <v>250</v>
      </c>
      <c r="O41" s="308" t="s">
        <v>4</v>
      </c>
      <c r="P41" s="309"/>
      <c r="Q41" s="308" t="s">
        <v>215</v>
      </c>
      <c r="R41" s="308" t="s">
        <v>7</v>
      </c>
      <c r="S41" s="309"/>
      <c r="T41" s="308" t="s">
        <v>215</v>
      </c>
      <c r="U41" s="308" t="s">
        <v>3</v>
      </c>
      <c r="V41" s="309"/>
      <c r="W41" s="308" t="s">
        <v>215</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45060.291666666577</v>
      </c>
      <c r="BZ41" s="317">
        <f ca="1">OFFSET(TblImps[[#This Row],[Servertime]],-1,0)+1/24</f>
        <v>45060.541666666577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45060.333333333241</v>
      </c>
      <c r="M42" s="62">
        <f>IF(ISERROR(TblImps[[#This Row],[algorithm]]),0,TblImps[[#This Row],[algorithm]]*1)</f>
        <v>0</v>
      </c>
      <c r="N42" s="97">
        <f ca="1">TblImps[[#This Row],[Land]]</f>
        <v>250</v>
      </c>
      <c r="O42" s="308" t="s">
        <v>4</v>
      </c>
      <c r="P42" s="309"/>
      <c r="Q42" s="308" t="s">
        <v>215</v>
      </c>
      <c r="R42" s="308" t="s">
        <v>7</v>
      </c>
      <c r="S42" s="309"/>
      <c r="T42" s="308" t="s">
        <v>215</v>
      </c>
      <c r="U42" s="308" t="s">
        <v>3</v>
      </c>
      <c r="V42" s="309"/>
      <c r="W42" s="308" t="s">
        <v>215</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45060.333333333241</v>
      </c>
      <c r="BZ42" s="317">
        <f ca="1">OFFSET(TblImps[[#This Row],[Servertime]],-1,0)+1/24</f>
        <v>45060.583333333241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45060.374999999905</v>
      </c>
      <c r="M43" s="62">
        <f>IF(ISERROR(TblImps[[#This Row],[algorithm]]),0,TblImps[[#This Row],[algorithm]]*1)</f>
        <v>0</v>
      </c>
      <c r="N43" s="97">
        <f ca="1">TblImps[[#This Row],[Land]]</f>
        <v>250</v>
      </c>
      <c r="O43" s="308" t="s">
        <v>4</v>
      </c>
      <c r="P43" s="309"/>
      <c r="Q43" s="308" t="s">
        <v>215</v>
      </c>
      <c r="R43" s="308" t="s">
        <v>7</v>
      </c>
      <c r="S43" s="309"/>
      <c r="T43" s="308" t="s">
        <v>215</v>
      </c>
      <c r="U43" s="308" t="s">
        <v>3</v>
      </c>
      <c r="V43" s="309"/>
      <c r="W43" s="308" t="s">
        <v>215</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45060.374999999905</v>
      </c>
      <c r="BZ43" s="317">
        <f ca="1">OFFSET(TblImps[[#This Row],[Servertime]],-1,0)+1/24</f>
        <v>45060.624999999905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45060.41666666657</v>
      </c>
      <c r="M44" s="62">
        <f>IF(ISERROR(TblImps[[#This Row],[algorithm]]),0,TblImps[[#This Row],[algorithm]]*1)</f>
        <v>0</v>
      </c>
      <c r="N44" s="97">
        <f ca="1">TblImps[[#This Row],[Land]]</f>
        <v>250</v>
      </c>
      <c r="O44" s="308" t="s">
        <v>4</v>
      </c>
      <c r="P44" s="309"/>
      <c r="Q44" s="308" t="s">
        <v>215</v>
      </c>
      <c r="R44" s="308" t="s">
        <v>7</v>
      </c>
      <c r="S44" s="309"/>
      <c r="T44" s="308" t="s">
        <v>215</v>
      </c>
      <c r="U44" s="308" t="s">
        <v>3</v>
      </c>
      <c r="V44" s="309"/>
      <c r="W44" s="308" t="s">
        <v>215</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45060.41666666657</v>
      </c>
      <c r="BZ44" s="317">
        <f ca="1">OFFSET(TblImps[[#This Row],[Servertime]],-1,0)+1/24</f>
        <v>45060.66666666657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45060.458333333234</v>
      </c>
      <c r="M45" s="62">
        <f>IF(ISERROR(TblImps[[#This Row],[algorithm]]),0,TblImps[[#This Row],[algorithm]]*1)</f>
        <v>0</v>
      </c>
      <c r="N45" s="97">
        <f ca="1">TblImps[[#This Row],[Land]]</f>
        <v>250</v>
      </c>
      <c r="O45" s="308" t="s">
        <v>4</v>
      </c>
      <c r="P45" s="309"/>
      <c r="Q45" s="308" t="s">
        <v>215</v>
      </c>
      <c r="R45" s="308" t="s">
        <v>7</v>
      </c>
      <c r="S45" s="309"/>
      <c r="T45" s="308" t="s">
        <v>215</v>
      </c>
      <c r="U45" s="308" t="s">
        <v>3</v>
      </c>
      <c r="V45" s="309"/>
      <c r="W45" s="308" t="s">
        <v>215</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45060.458333333234</v>
      </c>
      <c r="BZ45" s="317">
        <f ca="1">OFFSET(TblImps[[#This Row],[Servertime]],-1,0)+1/24</f>
        <v>45060.708333333234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45060.499999999898</v>
      </c>
      <c r="M46" s="62">
        <f>IF(ISERROR(TblImps[[#This Row],[algorithm]]),0,TblImps[[#This Row],[algorithm]]*1)</f>
        <v>0</v>
      </c>
      <c r="N46" s="97">
        <f ca="1">TblImps[[#This Row],[Land]]</f>
        <v>250</v>
      </c>
      <c r="O46" s="308" t="s">
        <v>4</v>
      </c>
      <c r="P46" s="309"/>
      <c r="Q46" s="308" t="s">
        <v>215</v>
      </c>
      <c r="R46" s="308" t="s">
        <v>7</v>
      </c>
      <c r="S46" s="309"/>
      <c r="T46" s="308" t="s">
        <v>215</v>
      </c>
      <c r="U46" s="308" t="s">
        <v>3</v>
      </c>
      <c r="V46" s="309"/>
      <c r="W46" s="308" t="s">
        <v>215</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45060.499999999898</v>
      </c>
      <c r="BZ46" s="317">
        <f ca="1">OFFSET(TblImps[[#This Row],[Servertime]],-1,0)+1/24</f>
        <v>45060.749999999898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45060.541666666562</v>
      </c>
      <c r="M47" s="62">
        <f>IF(ISERROR(TblImps[[#This Row],[algorithm]]),0,TblImps[[#This Row],[algorithm]]*1)</f>
        <v>0</v>
      </c>
      <c r="N47" s="97">
        <f ca="1">TblImps[[#This Row],[Land]]</f>
        <v>250</v>
      </c>
      <c r="O47" s="308" t="s">
        <v>4</v>
      </c>
      <c r="P47" s="309"/>
      <c r="Q47" s="308" t="s">
        <v>215</v>
      </c>
      <c r="R47" s="308" t="s">
        <v>7</v>
      </c>
      <c r="S47" s="309"/>
      <c r="T47" s="308" t="s">
        <v>215</v>
      </c>
      <c r="U47" s="308" t="s">
        <v>3</v>
      </c>
      <c r="V47" s="309"/>
      <c r="W47" s="308" t="s">
        <v>215</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45060.541666666562</v>
      </c>
      <c r="BZ47" s="317">
        <f ca="1">OFFSET(TblImps[[#This Row],[Servertime]],-1,0)+1/24</f>
        <v>45060.791666666562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45060.583333333227</v>
      </c>
      <c r="M48" s="62">
        <f>IF(ISERROR(TblImps[[#This Row],[algorithm]]),0,TblImps[[#This Row],[algorithm]]*1)</f>
        <v>0</v>
      </c>
      <c r="N48" s="97">
        <f ca="1">TblImps[[#This Row],[Land]]</f>
        <v>250</v>
      </c>
      <c r="O48" s="308" t="s">
        <v>4</v>
      </c>
      <c r="P48" s="309"/>
      <c r="Q48" s="308" t="s">
        <v>215</v>
      </c>
      <c r="R48" s="308" t="s">
        <v>7</v>
      </c>
      <c r="S48" s="309"/>
      <c r="T48" s="308" t="s">
        <v>215</v>
      </c>
      <c r="U48" s="308" t="s">
        <v>3</v>
      </c>
      <c r="V48" s="309"/>
      <c r="W48" s="308" t="s">
        <v>215</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45060.583333333227</v>
      </c>
      <c r="BZ48" s="317">
        <f ca="1">OFFSET(TblImps[[#This Row],[Servertime]],-1,0)+1/24</f>
        <v>45060.833333333227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45060.624999999891</v>
      </c>
      <c r="M49" s="62">
        <f>IF(ISERROR(TblImps[[#This Row],[algorithm]]),0,TblImps[[#This Row],[algorithm]]*1)</f>
        <v>0</v>
      </c>
      <c r="N49" s="97">
        <f ca="1">TblImps[[#This Row],[Land]]</f>
        <v>250</v>
      </c>
      <c r="O49" s="308" t="s">
        <v>4</v>
      </c>
      <c r="P49" s="309"/>
      <c r="Q49" s="308" t="s">
        <v>215</v>
      </c>
      <c r="R49" s="308" t="s">
        <v>7</v>
      </c>
      <c r="S49" s="309"/>
      <c r="T49" s="308" t="s">
        <v>215</v>
      </c>
      <c r="U49" s="308" t="s">
        <v>3</v>
      </c>
      <c r="V49" s="309"/>
      <c r="W49" s="308" t="s">
        <v>215</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45060.624999999891</v>
      </c>
      <c r="BZ49" s="317">
        <f ca="1">OFFSET(TblImps[[#This Row],[Servertime]],-1,0)+1/24</f>
        <v>45060.874999999891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45060.666666666555</v>
      </c>
      <c r="M50" s="62">
        <f>IF(ISERROR(TblImps[[#This Row],[algorithm]]),0,TblImps[[#This Row],[algorithm]]*1)</f>
        <v>0</v>
      </c>
      <c r="N50" s="97">
        <f ca="1">TblImps[[#This Row],[Land]]</f>
        <v>250</v>
      </c>
      <c r="O50" s="308" t="s">
        <v>4</v>
      </c>
      <c r="P50" s="309"/>
      <c r="Q50" s="308" t="s">
        <v>215</v>
      </c>
      <c r="R50" s="308" t="s">
        <v>7</v>
      </c>
      <c r="S50" s="309"/>
      <c r="T50" s="308" t="s">
        <v>215</v>
      </c>
      <c r="U50" s="308" t="s">
        <v>3</v>
      </c>
      <c r="V50" s="309"/>
      <c r="W50" s="308" t="s">
        <v>215</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45060.666666666555</v>
      </c>
      <c r="BZ50" s="317">
        <f ca="1">OFFSET(TblImps[[#This Row],[Servertime]],-1,0)+1/24</f>
        <v>45060.916666666555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45060.708333333219</v>
      </c>
      <c r="M51" s="62">
        <f>IF(ISERROR(TblImps[[#This Row],[algorithm]]),0,TblImps[[#This Row],[algorithm]]*1)</f>
        <v>0</v>
      </c>
      <c r="N51" s="97">
        <f ca="1">TblImps[[#This Row],[Land]]</f>
        <v>250</v>
      </c>
      <c r="O51" s="308" t="s">
        <v>4</v>
      </c>
      <c r="P51" s="309"/>
      <c r="Q51" s="308" t="s">
        <v>215</v>
      </c>
      <c r="R51" s="308" t="s">
        <v>7</v>
      </c>
      <c r="S51" s="309"/>
      <c r="T51" s="308" t="s">
        <v>215</v>
      </c>
      <c r="U51" s="308" t="s">
        <v>3</v>
      </c>
      <c r="V51" s="309"/>
      <c r="W51" s="308" t="s">
        <v>215</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45060.708333333219</v>
      </c>
      <c r="BZ51" s="317">
        <f ca="1">OFFSET(TblImps[[#This Row],[Servertime]],-1,0)+1/24</f>
        <v>45060.958333333219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45060.749999999884</v>
      </c>
      <c r="M52" s="62">
        <f>IF(ISERROR(TblImps[[#This Row],[algorithm]]),0,TblImps[[#This Row],[algorithm]]*1)</f>
        <v>0</v>
      </c>
      <c r="N52" s="97">
        <f ca="1">TblImps[[#This Row],[Land]]</f>
        <v>250</v>
      </c>
      <c r="O52" s="308" t="s">
        <v>4</v>
      </c>
      <c r="P52" s="309"/>
      <c r="Q52" s="308" t="s">
        <v>215</v>
      </c>
      <c r="R52" s="308" t="s">
        <v>7</v>
      </c>
      <c r="S52" s="309"/>
      <c r="T52" s="308" t="s">
        <v>215</v>
      </c>
      <c r="U52" s="308" t="s">
        <v>3</v>
      </c>
      <c r="V52" s="309"/>
      <c r="W52" s="308" t="s">
        <v>215</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45060.749999999884</v>
      </c>
      <c r="BZ52" s="317">
        <f ca="1">OFFSET(TblImps[[#This Row],[Servertime]],-1,0)+1/24</f>
        <v>45060.999999999884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45060.791666666548</v>
      </c>
      <c r="M53" s="62">
        <f>IF(ISERROR(TblImps[[#This Row],[algorithm]]),0,TblImps[[#This Row],[algorithm]]*1)</f>
        <v>0</v>
      </c>
      <c r="N53" s="97">
        <f ca="1">TblImps[[#This Row],[Land]]</f>
        <v>250</v>
      </c>
      <c r="O53" s="308" t="s">
        <v>4</v>
      </c>
      <c r="P53" s="309"/>
      <c r="Q53" s="308" t="s">
        <v>215</v>
      </c>
      <c r="R53" s="308" t="s">
        <v>7</v>
      </c>
      <c r="S53" s="309"/>
      <c r="T53" s="308" t="s">
        <v>215</v>
      </c>
      <c r="U53" s="308" t="s">
        <v>3</v>
      </c>
      <c r="V53" s="309"/>
      <c r="W53" s="308" t="s">
        <v>215</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45060.791666666548</v>
      </c>
      <c r="BZ53" s="317">
        <f ca="1">OFFSET(TblImps[[#This Row],[Servertime]],-1,0)+1/24</f>
        <v>45061.041666666548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45060.833333333212</v>
      </c>
      <c r="M54" s="62">
        <f>IF(ISERROR(TblImps[[#This Row],[algorithm]]),0,TblImps[[#This Row],[algorithm]]*1)</f>
        <v>0</v>
      </c>
      <c r="N54" s="97">
        <f ca="1">TblImps[[#This Row],[Land]]</f>
        <v>250</v>
      </c>
      <c r="O54" s="308" t="s">
        <v>2</v>
      </c>
      <c r="P54" s="309"/>
      <c r="Q54" s="308" t="s">
        <v>215</v>
      </c>
      <c r="R54" s="308" t="s">
        <v>7</v>
      </c>
      <c r="S54" s="309"/>
      <c r="T54" s="308" t="s">
        <v>215</v>
      </c>
      <c r="U54" s="308" t="s">
        <v>3</v>
      </c>
      <c r="V54" s="309"/>
      <c r="W54" s="308" t="s">
        <v>215</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45060.833333333212</v>
      </c>
      <c r="BZ54" s="317">
        <f ca="1">OFFSET(TblImps[[#This Row],[Servertime]],-1,0)+1/24</f>
        <v>45061.083333333212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45060.874999999876</v>
      </c>
      <c r="M55" s="62">
        <f>IF(ISERROR(TblImps[[#This Row],[algorithm]]),0,TblImps[[#This Row],[algorithm]]*1)</f>
        <v>0</v>
      </c>
      <c r="N55" s="97">
        <f ca="1">TblImps[[#This Row],[Land]]</f>
        <v>250</v>
      </c>
      <c r="O55" s="308" t="s">
        <v>4</v>
      </c>
      <c r="P55" s="309"/>
      <c r="Q55" s="308" t="s">
        <v>215</v>
      </c>
      <c r="R55" s="308" t="s">
        <v>7</v>
      </c>
      <c r="S55" s="309"/>
      <c r="T55" s="308" t="s">
        <v>215</v>
      </c>
      <c r="U55" s="308" t="s">
        <v>3</v>
      </c>
      <c r="V55" s="309"/>
      <c r="W55" s="308" t="s">
        <v>215</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45060.874999999876</v>
      </c>
      <c r="BZ55" s="317">
        <f ca="1">OFFSET(TblImps[[#This Row],[Servertime]],-1,0)+1/24</f>
        <v>45061.124999999876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45060.916666666541</v>
      </c>
      <c r="M56" s="62">
        <f>IF(ISERROR(TblImps[[#This Row],[algorithm]]),0,TblImps[[#This Row],[algorithm]]*1)</f>
        <v>0</v>
      </c>
      <c r="N56" s="97">
        <f ca="1">TblImps[[#This Row],[Land]]</f>
        <v>250</v>
      </c>
      <c r="O56" s="308" t="s">
        <v>4</v>
      </c>
      <c r="P56" s="309"/>
      <c r="Q56" s="308" t="s">
        <v>215</v>
      </c>
      <c r="R56" s="308" t="s">
        <v>7</v>
      </c>
      <c r="S56" s="309"/>
      <c r="T56" s="308" t="s">
        <v>215</v>
      </c>
      <c r="U56" s="308" t="s">
        <v>3</v>
      </c>
      <c r="V56" s="309"/>
      <c r="W56" s="308" t="s">
        <v>215</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45060.916666666541</v>
      </c>
      <c r="BZ56" s="317">
        <f ca="1">OFFSET(TblImps[[#This Row],[Servertime]],-1,0)+1/24</f>
        <v>45061.166666666541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45060.958333333205</v>
      </c>
      <c r="M57" s="62">
        <f>IF(ISERROR(TblImps[[#This Row],[algorithm]]),0,TblImps[[#This Row],[algorithm]]*1)</f>
        <v>0</v>
      </c>
      <c r="N57" s="97">
        <f ca="1">TblImps[[#This Row],[Land]]</f>
        <v>250</v>
      </c>
      <c r="O57" s="308" t="s">
        <v>4</v>
      </c>
      <c r="P57" s="309"/>
      <c r="Q57" s="308" t="s">
        <v>215</v>
      </c>
      <c r="R57" s="308" t="s">
        <v>7</v>
      </c>
      <c r="S57" s="309"/>
      <c r="T57" s="308" t="s">
        <v>215</v>
      </c>
      <c r="U57" s="308" t="s">
        <v>3</v>
      </c>
      <c r="V57" s="309"/>
      <c r="W57" s="308" t="s">
        <v>215</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45060.958333333205</v>
      </c>
      <c r="BZ57" s="317">
        <f ca="1">OFFSET(TblImps[[#This Row],[Servertime]],-1,0)+1/24</f>
        <v>45061.208333333205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45060.999999999869</v>
      </c>
      <c r="M58" s="62">
        <f>IF(ISERROR(TblImps[[#This Row],[algorithm]]),0,TblImps[[#This Row],[algorithm]]*1)</f>
        <v>0</v>
      </c>
      <c r="N58" s="97">
        <f ca="1">TblImps[[#This Row],[Land]]</f>
        <v>250</v>
      </c>
      <c r="O58" s="308" t="s">
        <v>4</v>
      </c>
      <c r="P58" s="309"/>
      <c r="Q58" s="308" t="s">
        <v>215</v>
      </c>
      <c r="R58" s="308" t="s">
        <v>7</v>
      </c>
      <c r="S58" s="309"/>
      <c r="T58" s="308" t="s">
        <v>215</v>
      </c>
      <c r="U58" s="308" t="s">
        <v>3</v>
      </c>
      <c r="V58" s="309"/>
      <c r="W58" s="308" t="s">
        <v>215</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45060.999999999869</v>
      </c>
      <c r="BZ58" s="317">
        <f ca="1">OFFSET(TblImps[[#This Row],[Servertime]],-1,0)+1/24</f>
        <v>45061.249999999869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45061.041666666533</v>
      </c>
      <c r="M59" s="62">
        <f>IF(ISERROR(TblImps[[#This Row],[algorithm]]),0,TblImps[[#This Row],[algorithm]]*1)</f>
        <v>0</v>
      </c>
      <c r="N59" s="97">
        <f ca="1">TblImps[[#This Row],[Land]]</f>
        <v>250</v>
      </c>
      <c r="O59" s="308" t="s">
        <v>4</v>
      </c>
      <c r="P59" s="309"/>
      <c r="Q59" s="308" t="s">
        <v>215</v>
      </c>
      <c r="R59" s="308" t="s">
        <v>7</v>
      </c>
      <c r="S59" s="309"/>
      <c r="T59" s="308" t="s">
        <v>215</v>
      </c>
      <c r="U59" s="308" t="s">
        <v>3</v>
      </c>
      <c r="V59" s="309"/>
      <c r="W59" s="308" t="s">
        <v>215</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45061.041666666533</v>
      </c>
      <c r="BZ59" s="317">
        <f ca="1">OFFSET(TblImps[[#This Row],[Servertime]],-1,0)+1/24</f>
        <v>45061.291666666533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45061.083333333198</v>
      </c>
      <c r="M60" s="62">
        <f>IF(ISERROR(TblImps[[#This Row],[algorithm]]),0,TblImps[[#This Row],[algorithm]]*1)</f>
        <v>0</v>
      </c>
      <c r="N60" s="97">
        <f ca="1">TblImps[[#This Row],[Land]]</f>
        <v>250</v>
      </c>
      <c r="O60" s="308" t="s">
        <v>4</v>
      </c>
      <c r="P60" s="309"/>
      <c r="Q60" s="308" t="s">
        <v>215</v>
      </c>
      <c r="R60" s="308" t="s">
        <v>7</v>
      </c>
      <c r="S60" s="309"/>
      <c r="T60" s="308" t="s">
        <v>215</v>
      </c>
      <c r="U60" s="308" t="s">
        <v>3</v>
      </c>
      <c r="V60" s="309"/>
      <c r="W60" s="308" t="s">
        <v>215</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45061.083333333198</v>
      </c>
      <c r="BZ60" s="317">
        <f ca="1">OFFSET(TblImps[[#This Row],[Servertime]],-1,0)+1/24</f>
        <v>45061.333333333198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45061.124999999862</v>
      </c>
      <c r="M61" s="62">
        <f>IF(ISERROR(TblImps[[#This Row],[algorithm]]),0,TblImps[[#This Row],[algorithm]]*1)</f>
        <v>0</v>
      </c>
      <c r="N61" s="97">
        <f ca="1">TblImps[[#This Row],[Land]]</f>
        <v>250</v>
      </c>
      <c r="O61" s="308" t="s">
        <v>4</v>
      </c>
      <c r="P61" s="309"/>
      <c r="Q61" s="308" t="s">
        <v>215</v>
      </c>
      <c r="R61" s="308" t="s">
        <v>7</v>
      </c>
      <c r="S61" s="309"/>
      <c r="T61" s="308" t="s">
        <v>215</v>
      </c>
      <c r="U61" s="308" t="s">
        <v>3</v>
      </c>
      <c r="V61" s="309"/>
      <c r="W61" s="308" t="s">
        <v>215</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45061.124999999862</v>
      </c>
      <c r="BZ61" s="317">
        <f ca="1">OFFSET(TblImps[[#This Row],[Servertime]],-1,0)+1/24</f>
        <v>45061.374999999862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45061.166666666526</v>
      </c>
      <c r="M62" s="62">
        <f>IF(ISERROR(TblImps[[#This Row],[algorithm]]),0,TblImps[[#This Row],[algorithm]]*1)</f>
        <v>0</v>
      </c>
      <c r="N62" s="97">
        <f ca="1">TblImps[[#This Row],[Land]]</f>
        <v>250</v>
      </c>
      <c r="O62" s="308" t="s">
        <v>4</v>
      </c>
      <c r="P62" s="309"/>
      <c r="Q62" s="308" t="s">
        <v>215</v>
      </c>
      <c r="R62" s="308" t="s">
        <v>7</v>
      </c>
      <c r="S62" s="309"/>
      <c r="T62" s="308" t="s">
        <v>215</v>
      </c>
      <c r="U62" s="308" t="s">
        <v>3</v>
      </c>
      <c r="V62" s="309"/>
      <c r="W62" s="308" t="s">
        <v>215</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45061.166666666526</v>
      </c>
      <c r="BZ62" s="317">
        <f ca="1">OFFSET(TblImps[[#This Row],[Servertime]],-1,0)+1/24</f>
        <v>45061.416666666526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45061.20833333319</v>
      </c>
      <c r="M63" s="62">
        <f>IF(ISERROR(TblImps[[#This Row],[algorithm]]),0,TblImps[[#This Row],[algorithm]]*1)</f>
        <v>0</v>
      </c>
      <c r="N63" s="97">
        <f ca="1">TblImps[[#This Row],[Land]]</f>
        <v>250</v>
      </c>
      <c r="O63" s="308" t="s">
        <v>4</v>
      </c>
      <c r="P63" s="309"/>
      <c r="Q63" s="308" t="s">
        <v>215</v>
      </c>
      <c r="R63" s="308" t="s">
        <v>7</v>
      </c>
      <c r="S63" s="309"/>
      <c r="T63" s="308" t="s">
        <v>215</v>
      </c>
      <c r="U63" s="308" t="s">
        <v>3</v>
      </c>
      <c r="V63" s="309"/>
      <c r="W63" s="308" t="s">
        <v>215</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45061.20833333319</v>
      </c>
      <c r="BZ63" s="317">
        <f ca="1">OFFSET(TblImps[[#This Row],[Servertime]],-1,0)+1/24</f>
        <v>45061.45833333319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45061.249999999854</v>
      </c>
      <c r="M64" s="62">
        <f>IF(ISERROR(TblImps[[#This Row],[algorithm]]),0,TblImps[[#This Row],[algorithm]]*1)</f>
        <v>0</v>
      </c>
      <c r="N64" s="97">
        <f ca="1">TblImps[[#This Row],[Land]]</f>
        <v>250</v>
      </c>
      <c r="O64" s="308" t="s">
        <v>4</v>
      </c>
      <c r="P64" s="309"/>
      <c r="Q64" s="308" t="s">
        <v>215</v>
      </c>
      <c r="R64" s="308" t="s">
        <v>7</v>
      </c>
      <c r="S64" s="309"/>
      <c r="T64" s="308" t="s">
        <v>215</v>
      </c>
      <c r="U64" s="308" t="s">
        <v>3</v>
      </c>
      <c r="V64" s="309"/>
      <c r="W64" s="308" t="s">
        <v>215</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45061.249999999854</v>
      </c>
      <c r="BZ64" s="317">
        <f ca="1">OFFSET(TblImps[[#This Row],[Servertime]],-1,0)+1/24</f>
        <v>45061.499999999854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45061.291666666519</v>
      </c>
      <c r="M65" s="62">
        <f>IF(ISERROR(TblImps[[#This Row],[algorithm]]),0,TblImps[[#This Row],[algorithm]]*1)</f>
        <v>0</v>
      </c>
      <c r="N65" s="97">
        <f ca="1">TblImps[[#This Row],[Land]]</f>
        <v>250</v>
      </c>
      <c r="O65" s="308" t="s">
        <v>4</v>
      </c>
      <c r="P65" s="309"/>
      <c r="Q65" s="308" t="s">
        <v>215</v>
      </c>
      <c r="R65" s="308" t="s">
        <v>7</v>
      </c>
      <c r="S65" s="309"/>
      <c r="T65" s="308" t="s">
        <v>215</v>
      </c>
      <c r="U65" s="308" t="s">
        <v>3</v>
      </c>
      <c r="V65" s="309"/>
      <c r="W65" s="308" t="s">
        <v>215</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45061.291666666519</v>
      </c>
      <c r="BZ65" s="317">
        <f ca="1">OFFSET(TblImps[[#This Row],[Servertime]],-1,0)+1/24</f>
        <v>45061.541666666519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45061.333333333183</v>
      </c>
      <c r="M66" s="62">
        <f>IF(ISERROR(TblImps[[#This Row],[algorithm]]),0,TblImps[[#This Row],[algorithm]]*1)</f>
        <v>0</v>
      </c>
      <c r="N66" s="97">
        <f ca="1">TblImps[[#This Row],[Land]]</f>
        <v>250</v>
      </c>
      <c r="O66" s="308" t="s">
        <v>2</v>
      </c>
      <c r="P66" s="309"/>
      <c r="Q66" s="308" t="s">
        <v>215</v>
      </c>
      <c r="R66" s="308" t="s">
        <v>7</v>
      </c>
      <c r="S66" s="309"/>
      <c r="T66" s="308" t="s">
        <v>215</v>
      </c>
      <c r="U66" s="308" t="s">
        <v>3</v>
      </c>
      <c r="V66" s="309"/>
      <c r="W66" s="308" t="s">
        <v>215</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45061.333333333183</v>
      </c>
      <c r="BZ66" s="317">
        <f ca="1">OFFSET(TblImps[[#This Row],[Servertime]],-1,0)+1/24</f>
        <v>45061.583333333183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45061.374999999847</v>
      </c>
      <c r="M67" s="62">
        <f>IF(ISERROR(TblImps[[#This Row],[algorithm]]),0,TblImps[[#This Row],[algorithm]]*1)</f>
        <v>0</v>
      </c>
      <c r="N67" s="97">
        <f ca="1">TblImps[[#This Row],[Land]]</f>
        <v>250</v>
      </c>
      <c r="O67" s="308" t="s">
        <v>4</v>
      </c>
      <c r="P67" s="309"/>
      <c r="Q67" s="308" t="s">
        <v>215</v>
      </c>
      <c r="R67" s="308" t="s">
        <v>7</v>
      </c>
      <c r="S67" s="309"/>
      <c r="T67" s="308" t="s">
        <v>215</v>
      </c>
      <c r="U67" s="308" t="s">
        <v>3</v>
      </c>
      <c r="V67" s="309"/>
      <c r="W67" s="308" t="s">
        <v>215</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45061.374999999847</v>
      </c>
      <c r="BZ67" s="317">
        <f ca="1">OFFSET(TblImps[[#This Row],[Servertime]],-1,0)+1/24</f>
        <v>45061.624999999847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45061.416666666511</v>
      </c>
      <c r="M68" s="62">
        <f>IF(ISERROR(TblImps[[#This Row],[algorithm]]),0,TblImps[[#This Row],[algorithm]]*1)</f>
        <v>0</v>
      </c>
      <c r="N68" s="97">
        <f ca="1">TblImps[[#This Row],[Land]]</f>
        <v>250</v>
      </c>
      <c r="O68" s="308" t="s">
        <v>4</v>
      </c>
      <c r="P68" s="309"/>
      <c r="Q68" s="308" t="s">
        <v>215</v>
      </c>
      <c r="R68" s="308" t="s">
        <v>7</v>
      </c>
      <c r="S68" s="309"/>
      <c r="T68" s="308" t="s">
        <v>215</v>
      </c>
      <c r="U68" s="308" t="s">
        <v>3</v>
      </c>
      <c r="V68" s="309"/>
      <c r="W68" s="308" t="s">
        <v>215</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45061.416666666511</v>
      </c>
      <c r="BZ68" s="317">
        <f ca="1">OFFSET(TblImps[[#This Row],[Servertime]],-1,0)+1/24</f>
        <v>45061.666666666511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45061.458333333176</v>
      </c>
      <c r="M69" s="62">
        <f>IF(ISERROR(TblImps[[#This Row],[algorithm]]),0,TblImps[[#This Row],[algorithm]]*1)</f>
        <v>0</v>
      </c>
      <c r="N69" s="97">
        <f ca="1">TblImps[[#This Row],[Land]]</f>
        <v>250</v>
      </c>
      <c r="O69" s="308" t="s">
        <v>4</v>
      </c>
      <c r="P69" s="309"/>
      <c r="Q69" s="308" t="s">
        <v>215</v>
      </c>
      <c r="R69" s="308" t="s">
        <v>7</v>
      </c>
      <c r="S69" s="309"/>
      <c r="T69" s="308" t="s">
        <v>215</v>
      </c>
      <c r="U69" s="308" t="s">
        <v>3</v>
      </c>
      <c r="V69" s="309"/>
      <c r="W69" s="308" t="s">
        <v>215</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45061.458333333176</v>
      </c>
      <c r="BZ69" s="317">
        <f ca="1">OFFSET(TblImps[[#This Row],[Servertime]],-1,0)+1/24</f>
        <v>45061.708333333176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45061.49999999984</v>
      </c>
      <c r="M70" s="62">
        <f>IF(ISERROR(TblImps[[#This Row],[algorithm]]),0,TblImps[[#This Row],[algorithm]]*1)</f>
        <v>0</v>
      </c>
      <c r="N70" s="97">
        <f ca="1">TblImps[[#This Row],[Land]]</f>
        <v>250</v>
      </c>
      <c r="O70" s="308" t="s">
        <v>4</v>
      </c>
      <c r="P70" s="309"/>
      <c r="Q70" s="308" t="s">
        <v>215</v>
      </c>
      <c r="R70" s="308" t="s">
        <v>7</v>
      </c>
      <c r="S70" s="309"/>
      <c r="T70" s="308" t="s">
        <v>215</v>
      </c>
      <c r="U70" s="308" t="s">
        <v>3</v>
      </c>
      <c r="V70" s="309"/>
      <c r="W70" s="308" t="s">
        <v>215</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45061.49999999984</v>
      </c>
      <c r="BZ70" s="317">
        <f ca="1">OFFSET(TblImps[[#This Row],[Servertime]],-1,0)+1/24</f>
        <v>45061.74999999984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45061.541666666504</v>
      </c>
      <c r="M71" s="62">
        <f>IF(ISERROR(TblImps[[#This Row],[algorithm]]),0,TblImps[[#This Row],[algorithm]]*1)</f>
        <v>0</v>
      </c>
      <c r="N71" s="97">
        <f ca="1">TblImps[[#This Row],[Land]]</f>
        <v>250</v>
      </c>
      <c r="O71" s="308" t="s">
        <v>4</v>
      </c>
      <c r="P71" s="309"/>
      <c r="Q71" s="308" t="s">
        <v>215</v>
      </c>
      <c r="R71" s="308" t="s">
        <v>7</v>
      </c>
      <c r="S71" s="309"/>
      <c r="T71" s="308" t="s">
        <v>215</v>
      </c>
      <c r="U71" s="308" t="s">
        <v>3</v>
      </c>
      <c r="V71" s="309"/>
      <c r="W71" s="308" t="s">
        <v>215</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45061.541666666504</v>
      </c>
      <c r="BZ71" s="317">
        <f ca="1">OFFSET(TblImps[[#This Row],[Servertime]],-1,0)+1/24</f>
        <v>45061.791666666504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45061.583333333168</v>
      </c>
      <c r="M72" s="62">
        <f>IF(ISERROR(TblImps[[#This Row],[algorithm]]),0,TblImps[[#This Row],[algorithm]]*1)</f>
        <v>0</v>
      </c>
      <c r="N72" s="97">
        <f ca="1">TblImps[[#This Row],[Land]]</f>
        <v>250</v>
      </c>
      <c r="O72" s="308" t="s">
        <v>4</v>
      </c>
      <c r="P72" s="309"/>
      <c r="Q72" s="308" t="s">
        <v>215</v>
      </c>
      <c r="R72" s="308" t="s">
        <v>7</v>
      </c>
      <c r="S72" s="309"/>
      <c r="T72" s="308" t="s">
        <v>215</v>
      </c>
      <c r="U72" s="308" t="s">
        <v>3</v>
      </c>
      <c r="V72" s="309"/>
      <c r="W72" s="308" t="s">
        <v>215</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45061.583333333168</v>
      </c>
      <c r="BZ72" s="317">
        <f ca="1">OFFSET(TblImps[[#This Row],[Servertime]],-1,0)+1/24</f>
        <v>45061.833333333168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45061.624999999833</v>
      </c>
      <c r="M73" s="62">
        <f>IF(ISERROR(TblImps[[#This Row],[algorithm]]),0,TblImps[[#This Row],[algorithm]]*1)</f>
        <v>0</v>
      </c>
      <c r="N73" s="97">
        <f ca="1">TblImps[[#This Row],[Land]]</f>
        <v>250</v>
      </c>
      <c r="O73" s="308" t="s">
        <v>4</v>
      </c>
      <c r="P73" s="309"/>
      <c r="Q73" s="308" t="s">
        <v>215</v>
      </c>
      <c r="R73" s="308" t="s">
        <v>7</v>
      </c>
      <c r="S73" s="309"/>
      <c r="T73" s="308" t="s">
        <v>215</v>
      </c>
      <c r="U73" s="308" t="s">
        <v>3</v>
      </c>
      <c r="V73" s="309"/>
      <c r="W73" s="308" t="s">
        <v>215</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45061.624999999833</v>
      </c>
      <c r="BZ73" s="317">
        <f ca="1">OFFSET(TblImps[[#This Row],[Servertime]],-1,0)+1/24</f>
        <v>45061.874999999833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45061.666666666497</v>
      </c>
      <c r="M74" s="62">
        <f>IF(ISERROR(TblImps[[#This Row],[algorithm]]),0,TblImps[[#This Row],[algorithm]]*1)</f>
        <v>0</v>
      </c>
      <c r="N74" s="97">
        <f ca="1">TblImps[[#This Row],[Land]]</f>
        <v>250</v>
      </c>
      <c r="O74" s="308" t="s">
        <v>4</v>
      </c>
      <c r="P74" s="309"/>
      <c r="Q74" s="308" t="s">
        <v>215</v>
      </c>
      <c r="R74" s="308" t="s">
        <v>7</v>
      </c>
      <c r="S74" s="309"/>
      <c r="T74" s="308" t="s">
        <v>215</v>
      </c>
      <c r="U74" s="308" t="s">
        <v>3</v>
      </c>
      <c r="V74" s="309"/>
      <c r="W74" s="308" t="s">
        <v>215</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45061.666666666497</v>
      </c>
      <c r="BZ74" s="317">
        <f ca="1">OFFSET(TblImps[[#This Row],[Servertime]],-1,0)+1/24</f>
        <v>45061.916666666497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45061.708333333161</v>
      </c>
      <c r="M75" s="62">
        <f>IF(ISERROR(TblImps[[#This Row],[algorithm]]),0,TblImps[[#This Row],[algorithm]]*1)</f>
        <v>0</v>
      </c>
      <c r="N75" s="97">
        <f ca="1">TblImps[[#This Row],[Land]]</f>
        <v>250</v>
      </c>
      <c r="O75" s="308" t="s">
        <v>4</v>
      </c>
      <c r="P75" s="309"/>
      <c r="Q75" s="308" t="s">
        <v>215</v>
      </c>
      <c r="R75" s="308" t="s">
        <v>7</v>
      </c>
      <c r="S75" s="309"/>
      <c r="T75" s="308" t="s">
        <v>215</v>
      </c>
      <c r="U75" s="308" t="s">
        <v>3</v>
      </c>
      <c r="V75" s="309"/>
      <c r="W75" s="308" t="s">
        <v>215</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45061.708333333161</v>
      </c>
      <c r="BZ75" s="317">
        <f ca="1">OFFSET(TblImps[[#This Row],[Servertime]],-1,0)+1/24</f>
        <v>45061.958333333161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45061.749999999825</v>
      </c>
      <c r="M76" s="200">
        <f>IF(ISERROR(TblImps[[#This Row],[algorithm]]),0,TblImps[[#This Row],[algorithm]]*1)</f>
        <v>0</v>
      </c>
      <c r="N76" s="210">
        <f ca="1">TblImps[[#This Row],[Land]]</f>
        <v>250</v>
      </c>
      <c r="O76" s="323" t="s">
        <v>4</v>
      </c>
      <c r="P76" s="324"/>
      <c r="Q76" s="323" t="s">
        <v>215</v>
      </c>
      <c r="R76" s="308" t="s">
        <v>7</v>
      </c>
      <c r="S76" s="324"/>
      <c r="T76" s="323" t="s">
        <v>215</v>
      </c>
      <c r="U76" s="323" t="s">
        <v>3</v>
      </c>
      <c r="V76" s="324"/>
      <c r="W76" s="323" t="s">
        <v>215</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45061.749999999825</v>
      </c>
      <c r="BZ76" s="327">
        <f ca="1">OFFSET(TblImps[[#This Row],[Servertime]],-1,0)+1/24</f>
        <v>45061.999999999825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45061.79166666649</v>
      </c>
      <c r="M77" s="62">
        <f>IF(ISERROR(TblImps[[#This Row],[algorithm]]),0,TblImps[[#This Row],[algorithm]]*1)</f>
        <v>0</v>
      </c>
      <c r="N77" s="97">
        <f ca="1">TblImps[[#This Row],[Land]]</f>
        <v>250</v>
      </c>
      <c r="O77" s="308" t="s">
        <v>4</v>
      </c>
      <c r="P77" s="309"/>
      <c r="Q77" s="308" t="s">
        <v>215</v>
      </c>
      <c r="R77" s="308" t="s">
        <v>7</v>
      </c>
      <c r="S77" s="309"/>
      <c r="T77" s="308" t="s">
        <v>215</v>
      </c>
      <c r="U77" s="308" t="s">
        <v>3</v>
      </c>
      <c r="V77" s="309"/>
      <c r="W77" s="308" t="s">
        <v>215</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45061.79166666649</v>
      </c>
      <c r="BZ77" s="317">
        <f ca="1">OFFSET(TblImps[[#This Row],[Servertime]],-1,0)+1/24</f>
        <v>45062.04166666649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45061.833333333154</v>
      </c>
      <c r="M78" s="62">
        <f>IF(ISERROR(TblImps[[#This Row],[algorithm]]),0,TblImps[[#This Row],[algorithm]]*1)</f>
        <v>0</v>
      </c>
      <c r="N78" s="97">
        <f ca="1">TblImps[[#This Row],[Land]]</f>
        <v>250</v>
      </c>
      <c r="O78" s="308" t="s">
        <v>4</v>
      </c>
      <c r="P78" s="309"/>
      <c r="Q78" s="308" t="s">
        <v>215</v>
      </c>
      <c r="R78" s="308" t="s">
        <v>7</v>
      </c>
      <c r="S78" s="309"/>
      <c r="T78" s="308" t="s">
        <v>215</v>
      </c>
      <c r="U78" s="308" t="s">
        <v>3</v>
      </c>
      <c r="V78" s="309"/>
      <c r="W78" s="308" t="s">
        <v>215</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45061.833333333154</v>
      </c>
      <c r="BZ78" s="317">
        <f ca="1">OFFSET(TblImps[[#This Row],[Servertime]],-1,0)+1/24</f>
        <v>45062.083333333154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45061.874999999818</v>
      </c>
      <c r="M79" s="62">
        <f>IF(ISERROR(TblImps[[#This Row],[algorithm]]),0,TblImps[[#This Row],[algorithm]]*1)</f>
        <v>0</v>
      </c>
      <c r="N79" s="97">
        <f ca="1">TblImps[[#This Row],[Land]]</f>
        <v>250</v>
      </c>
      <c r="O79" s="308" t="s">
        <v>4</v>
      </c>
      <c r="P79" s="309"/>
      <c r="Q79" s="308" t="s">
        <v>215</v>
      </c>
      <c r="R79" s="308" t="s">
        <v>7</v>
      </c>
      <c r="S79" s="309"/>
      <c r="T79" s="308" t="s">
        <v>215</v>
      </c>
      <c r="U79" s="308" t="s">
        <v>3</v>
      </c>
      <c r="V79" s="309"/>
      <c r="W79" s="308" t="s">
        <v>215</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45061.874999999818</v>
      </c>
      <c r="BZ79" s="317">
        <f ca="1">OFFSET(TblImps[[#This Row],[Servertime]],-1,0)+1/24</f>
        <v>45062.124999999818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45061.916666666482</v>
      </c>
      <c r="M80" s="62">
        <f>IF(ISERROR(TblImps[[#This Row],[algorithm]]),0,TblImps[[#This Row],[algorithm]]*1)</f>
        <v>0</v>
      </c>
      <c r="N80" s="97">
        <f ca="1">TblImps[[#This Row],[Land]]</f>
        <v>250</v>
      </c>
      <c r="O80" s="308" t="s">
        <v>4</v>
      </c>
      <c r="P80" s="309"/>
      <c r="Q80" s="308" t="s">
        <v>215</v>
      </c>
      <c r="R80" s="308" t="s">
        <v>7</v>
      </c>
      <c r="S80" s="309"/>
      <c r="T80" s="308" t="s">
        <v>215</v>
      </c>
      <c r="U80" s="308" t="s">
        <v>3</v>
      </c>
      <c r="V80" s="309"/>
      <c r="W80" s="308" t="s">
        <v>215</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45061.916666666482</v>
      </c>
      <c r="BZ80" s="317">
        <f ca="1">OFFSET(TblImps[[#This Row],[Servertime]],-1,0)+1/24</f>
        <v>45062.166666666482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45061.958333333147</v>
      </c>
      <c r="M81" s="62">
        <f>IF(ISERROR(TblImps[[#This Row],[algorithm]]),0,TblImps[[#This Row],[algorithm]]*1)</f>
        <v>0</v>
      </c>
      <c r="N81" s="97">
        <f ca="1">TblImps[[#This Row],[Land]]</f>
        <v>250</v>
      </c>
      <c r="O81" s="308" t="s">
        <v>4</v>
      </c>
      <c r="P81" s="309"/>
      <c r="Q81" s="308" t="s">
        <v>215</v>
      </c>
      <c r="R81" s="308" t="s">
        <v>7</v>
      </c>
      <c r="S81" s="309"/>
      <c r="T81" s="308" t="s">
        <v>215</v>
      </c>
      <c r="U81" s="308" t="s">
        <v>3</v>
      </c>
      <c r="V81" s="309"/>
      <c r="W81" s="308" t="s">
        <v>215</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45061.958333333147</v>
      </c>
      <c r="BZ81" s="317">
        <f ca="1">OFFSET(TblImps[[#This Row],[Servertime]],-1,0)+1/24</f>
        <v>45062.208333333147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45061.999999999811</v>
      </c>
      <c r="M82" s="62">
        <f>IF(ISERROR(TblImps[[#This Row],[algorithm]]),0,TblImps[[#This Row],[algorithm]]*1)</f>
        <v>0</v>
      </c>
      <c r="N82" s="97">
        <f ca="1">TblImps[[#This Row],[Land]]</f>
        <v>250</v>
      </c>
      <c r="O82" s="308" t="s">
        <v>4</v>
      </c>
      <c r="P82" s="309"/>
      <c r="Q82" s="308" t="s">
        <v>215</v>
      </c>
      <c r="R82" s="308" t="s">
        <v>7</v>
      </c>
      <c r="S82" s="309"/>
      <c r="T82" s="308" t="s">
        <v>215</v>
      </c>
      <c r="U82" s="308" t="s">
        <v>3</v>
      </c>
      <c r="V82" s="309"/>
      <c r="W82" s="308" t="s">
        <v>215</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45061.999999999811</v>
      </c>
      <c r="BZ82" s="317">
        <f ca="1">OFFSET(TblImps[[#This Row],[Servertime]],-1,0)+1/24</f>
        <v>45062.249999999811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45062.041666666475</v>
      </c>
      <c r="M83" s="62">
        <f>IF(ISERROR(TblImps[[#This Row],[algorithm]]),0,TblImps[[#This Row],[algorithm]]*1)</f>
        <v>0</v>
      </c>
      <c r="N83" s="97">
        <f ca="1">TblImps[[#This Row],[Land]]</f>
        <v>250</v>
      </c>
      <c r="O83" s="308" t="s">
        <v>4</v>
      </c>
      <c r="P83" s="309"/>
      <c r="Q83" s="308" t="s">
        <v>215</v>
      </c>
      <c r="R83" s="308" t="s">
        <v>7</v>
      </c>
      <c r="S83" s="309"/>
      <c r="T83" s="308" t="s">
        <v>215</v>
      </c>
      <c r="U83" s="308" t="s">
        <v>3</v>
      </c>
      <c r="V83" s="309"/>
      <c r="W83" s="308" t="s">
        <v>215</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45062.041666666475</v>
      </c>
      <c r="BZ83" s="317">
        <f ca="1">OFFSET(TblImps[[#This Row],[Servertime]],-1,0)+1/24</f>
        <v>45062.291666666475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45062.083333333139</v>
      </c>
      <c r="M84" s="62">
        <f>IF(ISERROR(TblImps[[#This Row],[algorithm]]),0,TblImps[[#This Row],[algorithm]]*1)</f>
        <v>0</v>
      </c>
      <c r="N84" s="97">
        <f ca="1">TblImps[[#This Row],[Land]]</f>
        <v>250</v>
      </c>
      <c r="O84" s="308" t="s">
        <v>4</v>
      </c>
      <c r="P84" s="309"/>
      <c r="Q84" s="308" t="s">
        <v>215</v>
      </c>
      <c r="R84" s="308" t="s">
        <v>7</v>
      </c>
      <c r="S84" s="309"/>
      <c r="T84" s="308" t="s">
        <v>215</v>
      </c>
      <c r="U84" s="308" t="s">
        <v>3</v>
      </c>
      <c r="V84" s="309"/>
      <c r="W84" s="308" t="s">
        <v>215</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45062.083333333139</v>
      </c>
      <c r="BZ84" s="317">
        <f ca="1">OFFSET(TblImps[[#This Row],[Servertime]],-1,0)+1/24</f>
        <v>45062.333333333139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45062.124999999804</v>
      </c>
      <c r="M85" s="62">
        <f>IF(ISERROR(TblImps[[#This Row],[algorithm]]),0,TblImps[[#This Row],[algorithm]]*1)</f>
        <v>0</v>
      </c>
      <c r="N85" s="97">
        <f ca="1">TblImps[[#This Row],[Land]]</f>
        <v>250</v>
      </c>
      <c r="O85" s="308" t="s">
        <v>4</v>
      </c>
      <c r="P85" s="309"/>
      <c r="Q85" s="308" t="s">
        <v>215</v>
      </c>
      <c r="R85" s="308" t="s">
        <v>7</v>
      </c>
      <c r="S85" s="309"/>
      <c r="T85" s="308" t="s">
        <v>215</v>
      </c>
      <c r="U85" s="308" t="s">
        <v>3</v>
      </c>
      <c r="V85" s="309"/>
      <c r="W85" s="308" t="s">
        <v>215</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45062.124999999804</v>
      </c>
      <c r="BZ85" s="317">
        <f ca="1">OFFSET(TblImps[[#This Row],[Servertime]],-1,0)+1/24</f>
        <v>45062.374999999804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45062.166666666468</v>
      </c>
      <c r="M86" s="62">
        <f>IF(ISERROR(TblImps[[#This Row],[algorithm]]),0,TblImps[[#This Row],[algorithm]]*1)</f>
        <v>0</v>
      </c>
      <c r="N86" s="97">
        <f ca="1">TblImps[[#This Row],[Land]]</f>
        <v>250</v>
      </c>
      <c r="O86" s="308" t="s">
        <v>4</v>
      </c>
      <c r="P86" s="309"/>
      <c r="Q86" s="308" t="s">
        <v>215</v>
      </c>
      <c r="R86" s="308" t="s">
        <v>7</v>
      </c>
      <c r="S86" s="309"/>
      <c r="T86" s="308" t="s">
        <v>215</v>
      </c>
      <c r="U86" s="308" t="s">
        <v>3</v>
      </c>
      <c r="V86" s="309"/>
      <c r="W86" s="308" t="s">
        <v>215</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45062.166666666468</v>
      </c>
      <c r="BZ86" s="317">
        <f ca="1">OFFSET(TblImps[[#This Row],[Servertime]],-1,0)+1/24</f>
        <v>45062.416666666468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45062.208333333132</v>
      </c>
      <c r="M87" s="62">
        <f>IF(ISERROR(TblImps[[#This Row],[algorithm]]),0,TblImps[[#This Row],[algorithm]]*1)</f>
        <v>0</v>
      </c>
      <c r="N87" s="97">
        <f ca="1">TblImps[[#This Row],[Land]]</f>
        <v>250</v>
      </c>
      <c r="O87" s="308" t="s">
        <v>4</v>
      </c>
      <c r="P87" s="309"/>
      <c r="Q87" s="308" t="s">
        <v>215</v>
      </c>
      <c r="R87" s="308" t="s">
        <v>7</v>
      </c>
      <c r="S87" s="309"/>
      <c r="T87" s="308" t="s">
        <v>215</v>
      </c>
      <c r="U87" s="308" t="s">
        <v>3</v>
      </c>
      <c r="V87" s="309"/>
      <c r="W87" s="308" t="s">
        <v>215</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45062.208333333132</v>
      </c>
      <c r="BZ87" s="317">
        <f ca="1">OFFSET(TblImps[[#This Row],[Servertime]],-1,0)+1/24</f>
        <v>45062.458333333132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45062.249999999796</v>
      </c>
      <c r="M88" s="62">
        <f>IF(ISERROR(TblImps[[#This Row],[algorithm]]),0,TblImps[[#This Row],[algorithm]]*1)</f>
        <v>0</v>
      </c>
      <c r="N88" s="97">
        <f ca="1">TblImps[[#This Row],[Land]]</f>
        <v>250</v>
      </c>
      <c r="O88" s="308" t="s">
        <v>4</v>
      </c>
      <c r="P88" s="309"/>
      <c r="Q88" s="308" t="s">
        <v>215</v>
      </c>
      <c r="R88" s="308" t="s">
        <v>7</v>
      </c>
      <c r="S88" s="309"/>
      <c r="T88" s="308" t="s">
        <v>215</v>
      </c>
      <c r="U88" s="308" t="s">
        <v>3</v>
      </c>
      <c r="V88" s="309"/>
      <c r="W88" s="308" t="s">
        <v>215</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45062.249999999796</v>
      </c>
      <c r="BZ88" s="317">
        <f ca="1">OFFSET(TblImps[[#This Row],[Servertime]],-1,0)+1/24</f>
        <v>45062.499999999796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45062.291666666461</v>
      </c>
      <c r="M89" s="62">
        <f>IF(ISERROR(TblImps[[#This Row],[algorithm]]),0,TblImps[[#This Row],[algorithm]]*1)</f>
        <v>0</v>
      </c>
      <c r="N89" s="97">
        <f ca="1">TblImps[[#This Row],[Land]]</f>
        <v>250</v>
      </c>
      <c r="O89" s="308" t="s">
        <v>2</v>
      </c>
      <c r="P89" s="309"/>
      <c r="Q89" s="308" t="s">
        <v>215</v>
      </c>
      <c r="R89" s="308" t="s">
        <v>7</v>
      </c>
      <c r="S89" s="309"/>
      <c r="T89" s="308" t="s">
        <v>215</v>
      </c>
      <c r="U89" s="308" t="s">
        <v>3</v>
      </c>
      <c r="V89" s="309"/>
      <c r="W89" s="308" t="s">
        <v>215</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45062.291666666461</v>
      </c>
      <c r="BZ89" s="317">
        <f ca="1">OFFSET(TblImps[[#This Row],[Servertime]],-1,0)+1/24</f>
        <v>45062.541666666461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45062.333333333125</v>
      </c>
      <c r="M90" s="62">
        <f>IF(ISERROR(TblImps[[#This Row],[algorithm]]),0,TblImps[[#This Row],[algorithm]]*1)</f>
        <v>0</v>
      </c>
      <c r="N90" s="97">
        <f ca="1">TblImps[[#This Row],[Land]]</f>
        <v>250</v>
      </c>
      <c r="O90" s="308" t="s">
        <v>4</v>
      </c>
      <c r="P90" s="309"/>
      <c r="Q90" s="308" t="s">
        <v>215</v>
      </c>
      <c r="R90" s="308" t="s">
        <v>7</v>
      </c>
      <c r="S90" s="309"/>
      <c r="T90" s="308" t="s">
        <v>215</v>
      </c>
      <c r="U90" s="308" t="s">
        <v>3</v>
      </c>
      <c r="V90" s="309"/>
      <c r="W90" s="308" t="s">
        <v>215</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45062.333333333125</v>
      </c>
      <c r="BZ90" s="317">
        <f ca="1">OFFSET(TblImps[[#This Row],[Servertime]],-1,0)+1/24</f>
        <v>45062.583333333125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45062.374999999789</v>
      </c>
      <c r="M91" s="62">
        <f>IF(ISERROR(TblImps[[#This Row],[algorithm]]),0,TblImps[[#This Row],[algorithm]]*1)</f>
        <v>0</v>
      </c>
      <c r="N91" s="97">
        <f ca="1">TblImps[[#This Row],[Land]]</f>
        <v>250</v>
      </c>
      <c r="O91" s="308" t="s">
        <v>4</v>
      </c>
      <c r="P91" s="309"/>
      <c r="Q91" s="308" t="s">
        <v>215</v>
      </c>
      <c r="R91" s="308" t="s">
        <v>7</v>
      </c>
      <c r="S91" s="309"/>
      <c r="T91" s="308" t="s">
        <v>215</v>
      </c>
      <c r="U91" s="308" t="s">
        <v>3</v>
      </c>
      <c r="V91" s="309"/>
      <c r="W91" s="308" t="s">
        <v>215</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45062.374999999789</v>
      </c>
      <c r="BZ91" s="317">
        <f ca="1">OFFSET(TblImps[[#This Row],[Servertime]],-1,0)+1/24</f>
        <v>45062.624999999789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45062.416666666453</v>
      </c>
      <c r="M92" s="62">
        <f>IF(ISERROR(TblImps[[#This Row],[algorithm]]),0,TblImps[[#This Row],[algorithm]]*1)</f>
        <v>0</v>
      </c>
      <c r="N92" s="97">
        <f ca="1">TblImps[[#This Row],[Land]]</f>
        <v>250</v>
      </c>
      <c r="O92" s="308" t="s">
        <v>4</v>
      </c>
      <c r="P92" s="309"/>
      <c r="Q92" s="308" t="s">
        <v>215</v>
      </c>
      <c r="R92" s="308" t="s">
        <v>7</v>
      </c>
      <c r="S92" s="309"/>
      <c r="T92" s="308" t="s">
        <v>215</v>
      </c>
      <c r="U92" s="308" t="s">
        <v>3</v>
      </c>
      <c r="V92" s="309"/>
      <c r="W92" s="308" t="s">
        <v>215</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45062.416666666453</v>
      </c>
      <c r="BZ92" s="317">
        <f ca="1">OFFSET(TblImps[[#This Row],[Servertime]],-1,0)+1/24</f>
        <v>45062.666666666453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45062.458333333117</v>
      </c>
      <c r="M93" s="62">
        <f>IF(ISERROR(TblImps[[#This Row],[algorithm]]),0,TblImps[[#This Row],[algorithm]]*1)</f>
        <v>0</v>
      </c>
      <c r="N93" s="97">
        <f ca="1">TblImps[[#This Row],[Land]]</f>
        <v>250</v>
      </c>
      <c r="O93" s="308" t="s">
        <v>4</v>
      </c>
      <c r="P93" s="309"/>
      <c r="Q93" s="308" t="s">
        <v>215</v>
      </c>
      <c r="R93" s="308" t="s">
        <v>7</v>
      </c>
      <c r="S93" s="309"/>
      <c r="T93" s="308" t="s">
        <v>215</v>
      </c>
      <c r="U93" s="308" t="s">
        <v>3</v>
      </c>
      <c r="V93" s="309"/>
      <c r="W93" s="308" t="s">
        <v>215</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45062.458333333117</v>
      </c>
      <c r="BZ93" s="317">
        <f ca="1">OFFSET(TblImps[[#This Row],[Servertime]],-1,0)+1/24</f>
        <v>45062.708333333117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45062.499999999782</v>
      </c>
      <c r="M94" s="62">
        <f>IF(ISERROR(TblImps[[#This Row],[algorithm]]),0,TblImps[[#This Row],[algorithm]]*1)</f>
        <v>0</v>
      </c>
      <c r="N94" s="97">
        <f ca="1">TblImps[[#This Row],[Land]]</f>
        <v>250</v>
      </c>
      <c r="O94" s="308" t="s">
        <v>4</v>
      </c>
      <c r="P94" s="309"/>
      <c r="Q94" s="308" t="s">
        <v>215</v>
      </c>
      <c r="R94" s="308" t="s">
        <v>7</v>
      </c>
      <c r="S94" s="309"/>
      <c r="T94" s="308" t="s">
        <v>215</v>
      </c>
      <c r="U94" s="308" t="s">
        <v>3</v>
      </c>
      <c r="V94" s="309"/>
      <c r="W94" s="308" t="s">
        <v>215</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45062.499999999782</v>
      </c>
      <c r="BZ94" s="317">
        <f ca="1">OFFSET(TblImps[[#This Row],[Servertime]],-1,0)+1/24</f>
        <v>45062.749999999782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45062.541666666446</v>
      </c>
      <c r="M95" s="62">
        <f>IF(ISERROR(TblImps[[#This Row],[algorithm]]),0,TblImps[[#This Row],[algorithm]]*1)</f>
        <v>0</v>
      </c>
      <c r="N95" s="97">
        <f ca="1">TblImps[[#This Row],[Land]]</f>
        <v>250</v>
      </c>
      <c r="O95" s="308" t="s">
        <v>4</v>
      </c>
      <c r="P95" s="309"/>
      <c r="Q95" s="308" t="s">
        <v>215</v>
      </c>
      <c r="R95" s="308" t="s">
        <v>7</v>
      </c>
      <c r="S95" s="309"/>
      <c r="T95" s="308" t="s">
        <v>215</v>
      </c>
      <c r="U95" s="308" t="s">
        <v>3</v>
      </c>
      <c r="V95" s="309"/>
      <c r="W95" s="308" t="s">
        <v>215</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45062.541666666446</v>
      </c>
      <c r="BZ95" s="317">
        <f ca="1">OFFSET(TblImps[[#This Row],[Servertime]],-1,0)+1/24</f>
        <v>45062.791666666446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45062.58333333311</v>
      </c>
      <c r="M96" s="62">
        <f>IF(ISERROR(TblImps[[#This Row],[algorithm]]),0,TblImps[[#This Row],[algorithm]]*1)</f>
        <v>0</v>
      </c>
      <c r="N96" s="97">
        <f ca="1">TblImps[[#This Row],[Land]]</f>
        <v>250</v>
      </c>
      <c r="O96" s="308" t="s">
        <v>4</v>
      </c>
      <c r="P96" s="309"/>
      <c r="Q96" s="308" t="s">
        <v>215</v>
      </c>
      <c r="R96" s="308" t="s">
        <v>7</v>
      </c>
      <c r="S96" s="309"/>
      <c r="T96" s="308" t="s">
        <v>215</v>
      </c>
      <c r="U96" s="308" t="s">
        <v>3</v>
      </c>
      <c r="V96" s="309"/>
      <c r="W96" s="308" t="s">
        <v>215</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45062.58333333311</v>
      </c>
      <c r="BZ96" s="317">
        <f ca="1">OFFSET(TblImps[[#This Row],[Servertime]],-1,0)+1/24</f>
        <v>45062.83333333311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45062.624999999774</v>
      </c>
      <c r="M97" s="62">
        <f>IF(ISERROR(TblImps[[#This Row],[algorithm]]),0,TblImps[[#This Row],[algorithm]]*1)</f>
        <v>0</v>
      </c>
      <c r="N97" s="97">
        <f ca="1">TblImps[[#This Row],[Land]]</f>
        <v>250</v>
      </c>
      <c r="O97" s="308" t="s">
        <v>4</v>
      </c>
      <c r="P97" s="309"/>
      <c r="Q97" s="308" t="s">
        <v>215</v>
      </c>
      <c r="R97" s="308" t="s">
        <v>7</v>
      </c>
      <c r="S97" s="309"/>
      <c r="T97" s="308" t="s">
        <v>215</v>
      </c>
      <c r="U97" s="308" t="s">
        <v>3</v>
      </c>
      <c r="V97" s="309"/>
      <c r="W97" s="308" t="s">
        <v>215</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45062.624999999774</v>
      </c>
      <c r="BZ97" s="317">
        <f ca="1">OFFSET(TblImps[[#This Row],[Servertime]],-1,0)+1/24</f>
        <v>45062.874999999774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45062.666666666439</v>
      </c>
      <c r="M98" s="62">
        <f>IF(ISERROR(TblImps[[#This Row],[algorithm]]),0,TblImps[[#This Row],[algorithm]]*1)</f>
        <v>0</v>
      </c>
      <c r="N98" s="97">
        <f ca="1">TblImps[[#This Row],[Land]]</f>
        <v>250</v>
      </c>
      <c r="O98" s="308" t="s">
        <v>4</v>
      </c>
      <c r="P98" s="309"/>
      <c r="Q98" s="308" t="s">
        <v>215</v>
      </c>
      <c r="R98" s="308" t="s">
        <v>7</v>
      </c>
      <c r="S98" s="309"/>
      <c r="T98" s="308" t="s">
        <v>215</v>
      </c>
      <c r="U98" s="308" t="s">
        <v>3</v>
      </c>
      <c r="V98" s="309"/>
      <c r="W98" s="308" t="s">
        <v>215</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45062.666666666439</v>
      </c>
      <c r="BZ98" s="317">
        <f ca="1">OFFSET(TblImps[[#This Row],[Servertime]],-1,0)+1/24</f>
        <v>45062.916666666439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45062.708333333103</v>
      </c>
      <c r="M99" s="62">
        <f>IF(ISERROR(TblImps[[#This Row],[algorithm]]),0,TblImps[[#This Row],[algorithm]]*1)</f>
        <v>0</v>
      </c>
      <c r="N99" s="97">
        <f ca="1">TblImps[[#This Row],[Land]]</f>
        <v>250</v>
      </c>
      <c r="O99" s="308" t="s">
        <v>4</v>
      </c>
      <c r="P99" s="309"/>
      <c r="Q99" s="308" t="s">
        <v>215</v>
      </c>
      <c r="R99" s="308" t="s">
        <v>7</v>
      </c>
      <c r="S99" s="309"/>
      <c r="T99" s="308" t="s">
        <v>215</v>
      </c>
      <c r="U99" s="308" t="s">
        <v>3</v>
      </c>
      <c r="V99" s="309"/>
      <c r="W99" s="308" t="s">
        <v>215</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45062.708333333103</v>
      </c>
      <c r="BZ99" s="317">
        <f ca="1">OFFSET(TblImps[[#This Row],[Servertime]],-1,0)+1/24</f>
        <v>45062.958333333103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45062.749999999767</v>
      </c>
      <c r="M100" s="62">
        <f>IF(ISERROR(TblImps[[#This Row],[algorithm]]),0,TblImps[[#This Row],[algorithm]]*1)</f>
        <v>0</v>
      </c>
      <c r="N100" s="97">
        <f ca="1">TblImps[[#This Row],[Land]]</f>
        <v>250</v>
      </c>
      <c r="O100" s="308" t="s">
        <v>4</v>
      </c>
      <c r="P100" s="309"/>
      <c r="Q100" s="308" t="s">
        <v>215</v>
      </c>
      <c r="R100" s="308" t="s">
        <v>7</v>
      </c>
      <c r="S100" s="309"/>
      <c r="T100" s="308" t="s">
        <v>215</v>
      </c>
      <c r="U100" s="308" t="s">
        <v>3</v>
      </c>
      <c r="V100" s="309"/>
      <c r="W100" s="308" t="s">
        <v>215</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45062.749999999767</v>
      </c>
      <c r="BZ100" s="317">
        <f ca="1">OFFSET(TblImps[[#This Row],[Servertime]],-1,0)+1/24</f>
        <v>45062.999999999767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45062.791666666431</v>
      </c>
      <c r="M101" s="62">
        <f>IF(ISERROR(TblImps[[#This Row],[algorithm]]),0,TblImps[[#This Row],[algorithm]]*1)</f>
        <v>0</v>
      </c>
      <c r="N101" s="97">
        <f ca="1">TblImps[[#This Row],[Land]]</f>
        <v>250</v>
      </c>
      <c r="O101" s="308" t="s">
        <v>4</v>
      </c>
      <c r="P101" s="309"/>
      <c r="Q101" s="308" t="s">
        <v>215</v>
      </c>
      <c r="R101" s="308" t="s">
        <v>7</v>
      </c>
      <c r="S101" s="309"/>
      <c r="T101" s="308" t="s">
        <v>215</v>
      </c>
      <c r="U101" s="308" t="s">
        <v>3</v>
      </c>
      <c r="V101" s="309"/>
      <c r="W101" s="308" t="s">
        <v>215</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45062.791666666431</v>
      </c>
      <c r="BZ101" s="317">
        <f ca="1">OFFSET(TblImps[[#This Row],[Servertime]],-1,0)+1/24</f>
        <v>45063.041666666431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45062.833333333096</v>
      </c>
      <c r="M102" s="62">
        <f>IF(ISERROR(TblImps[[#This Row],[algorithm]]),0,TblImps[[#This Row],[algorithm]]*1)</f>
        <v>0</v>
      </c>
      <c r="N102" s="97">
        <f ca="1">TblImps[[#This Row],[Land]]</f>
        <v>250</v>
      </c>
      <c r="O102" s="308" t="s">
        <v>4</v>
      </c>
      <c r="P102" s="309"/>
      <c r="Q102" s="308" t="s">
        <v>215</v>
      </c>
      <c r="R102" s="308" t="s">
        <v>7</v>
      </c>
      <c r="S102" s="309"/>
      <c r="T102" s="308" t="s">
        <v>215</v>
      </c>
      <c r="U102" s="308" t="s">
        <v>3</v>
      </c>
      <c r="V102" s="309"/>
      <c r="W102" s="308" t="s">
        <v>215</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45062.833333333096</v>
      </c>
      <c r="BZ102" s="317">
        <f ca="1">OFFSET(TblImps[[#This Row],[Servertime]],-1,0)+1/24</f>
        <v>45063.083333333096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45062.87499999976</v>
      </c>
      <c r="M103" s="62">
        <f>IF(ISERROR(TblImps[[#This Row],[algorithm]]),0,TblImps[[#This Row],[algorithm]]*1)</f>
        <v>0</v>
      </c>
      <c r="N103" s="97">
        <f ca="1">TblImps[[#This Row],[Land]]</f>
        <v>250</v>
      </c>
      <c r="O103" s="308" t="s">
        <v>4</v>
      </c>
      <c r="P103" s="309"/>
      <c r="Q103" s="308" t="s">
        <v>215</v>
      </c>
      <c r="R103" s="308" t="s">
        <v>7</v>
      </c>
      <c r="S103" s="309"/>
      <c r="T103" s="308" t="s">
        <v>215</v>
      </c>
      <c r="U103" s="308" t="s">
        <v>3</v>
      </c>
      <c r="V103" s="309"/>
      <c r="W103" s="308" t="s">
        <v>215</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45062.87499999976</v>
      </c>
      <c r="BZ103" s="317">
        <f ca="1">OFFSET(TblImps[[#This Row],[Servertime]],-1,0)+1/24</f>
        <v>45063.12499999976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45062.916666666424</v>
      </c>
      <c r="M104" s="62">
        <f>IF(ISERROR(TblImps[[#This Row],[algorithm]]),0,TblImps[[#This Row],[algorithm]]*1)</f>
        <v>0</v>
      </c>
      <c r="N104" s="97">
        <f ca="1">TblImps[[#This Row],[Land]]</f>
        <v>250</v>
      </c>
      <c r="O104" s="308" t="s">
        <v>4</v>
      </c>
      <c r="P104" s="309"/>
      <c r="Q104" s="308" t="s">
        <v>215</v>
      </c>
      <c r="R104" s="308" t="s">
        <v>7</v>
      </c>
      <c r="S104" s="309"/>
      <c r="T104" s="308" t="s">
        <v>215</v>
      </c>
      <c r="U104" s="308" t="s">
        <v>3</v>
      </c>
      <c r="V104" s="309"/>
      <c r="W104" s="308" t="s">
        <v>215</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45062.916666666424</v>
      </c>
      <c r="BZ104" s="317">
        <f ca="1">OFFSET(TblImps[[#This Row],[Servertime]],-1,0)+1/24</f>
        <v>45063.166666666424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45062.958333333088</v>
      </c>
      <c r="M105" s="62">
        <f>IF(ISERROR(TblImps[[#This Row],[algorithm]]),0,TblImps[[#This Row],[algorithm]]*1)</f>
        <v>0</v>
      </c>
      <c r="N105" s="97">
        <f ca="1">TblImps[[#This Row],[Land]]</f>
        <v>250</v>
      </c>
      <c r="O105" s="308" t="s">
        <v>4</v>
      </c>
      <c r="P105" s="309"/>
      <c r="Q105" s="308" t="s">
        <v>215</v>
      </c>
      <c r="R105" s="308" t="s">
        <v>7</v>
      </c>
      <c r="S105" s="309"/>
      <c r="T105" s="308" t="s">
        <v>215</v>
      </c>
      <c r="U105" s="308" t="s">
        <v>3</v>
      </c>
      <c r="V105" s="309"/>
      <c r="W105" s="308" t="s">
        <v>215</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45062.958333333088</v>
      </c>
      <c r="BZ105" s="317">
        <f ca="1">OFFSET(TblImps[[#This Row],[Servertime]],-1,0)+1/24</f>
        <v>45063.208333333088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45062.999999999753</v>
      </c>
      <c r="M106" s="62">
        <f>IF(ISERROR(TblImps[[#This Row],[algorithm]]),0,TblImps[[#This Row],[algorithm]]*1)</f>
        <v>0</v>
      </c>
      <c r="N106" s="97">
        <f ca="1">TblImps[[#This Row],[Land]]</f>
        <v>250</v>
      </c>
      <c r="O106" s="308" t="s">
        <v>4</v>
      </c>
      <c r="P106" s="309"/>
      <c r="Q106" s="308" t="s">
        <v>215</v>
      </c>
      <c r="R106" s="308" t="s">
        <v>7</v>
      </c>
      <c r="S106" s="309"/>
      <c r="T106" s="308" t="s">
        <v>215</v>
      </c>
      <c r="U106" s="308" t="s">
        <v>3</v>
      </c>
      <c r="V106" s="309"/>
      <c r="W106" s="308" t="s">
        <v>215</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45062.999999999753</v>
      </c>
      <c r="BZ106" s="317">
        <f ca="1">OFFSET(TblImps[[#This Row],[Servertime]],-1,0)+1/24</f>
        <v>45063.249999999753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45063.041666666417</v>
      </c>
      <c r="M107" s="62">
        <f>IF(ISERROR(TblImps[[#This Row],[algorithm]]),0,TblImps[[#This Row],[algorithm]]*1)</f>
        <v>0</v>
      </c>
      <c r="N107" s="97">
        <f ca="1">TblImps[[#This Row],[Land]]</f>
        <v>250</v>
      </c>
      <c r="O107" s="308" t="s">
        <v>4</v>
      </c>
      <c r="P107" s="309"/>
      <c r="Q107" s="308" t="s">
        <v>215</v>
      </c>
      <c r="R107" s="308" t="s">
        <v>7</v>
      </c>
      <c r="S107" s="309"/>
      <c r="T107" s="308" t="s">
        <v>215</v>
      </c>
      <c r="U107" s="308" t="s">
        <v>3</v>
      </c>
      <c r="V107" s="309"/>
      <c r="W107" s="308" t="s">
        <v>215</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45063.041666666417</v>
      </c>
      <c r="BZ107" s="317">
        <f ca="1">OFFSET(TblImps[[#This Row],[Servertime]],-1,0)+1/24</f>
        <v>45063.291666666417</v>
      </c>
      <c r="CA107" s="57"/>
      <c r="CB107" s="315"/>
      <c r="CC107" s="315"/>
      <c r="CD107" s="45" t="s">
        <v>213</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45063.083333333081</v>
      </c>
      <c r="M108" s="62">
        <f>IF(ISERROR(TblImps[[#This Row],[algorithm]]),0,TblImps[[#This Row],[algorithm]]*1)</f>
        <v>0</v>
      </c>
      <c r="N108" s="97">
        <f ca="1">TblImps[[#This Row],[Land]]</f>
        <v>250</v>
      </c>
      <c r="O108" s="308" t="s">
        <v>4</v>
      </c>
      <c r="P108" s="309"/>
      <c r="Q108" s="308" t="s">
        <v>215</v>
      </c>
      <c r="R108" s="308" t="s">
        <v>7</v>
      </c>
      <c r="S108" s="309"/>
      <c r="T108" s="308" t="s">
        <v>215</v>
      </c>
      <c r="U108" s="308" t="s">
        <v>3</v>
      </c>
      <c r="V108" s="309"/>
      <c r="W108" s="308" t="s">
        <v>215</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45063.083333333081</v>
      </c>
      <c r="BZ108" s="317">
        <f ca="1">OFFSET(TblImps[[#This Row],[Servertime]],-1,0)+1/24</f>
        <v>45063.333333333081</v>
      </c>
      <c r="CA108" s="57"/>
      <c r="CB108" s="315"/>
      <c r="CC108" s="315"/>
      <c r="CD108" s="45" t="s">
        <v>215</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45063.124999999745</v>
      </c>
      <c r="M109" s="62">
        <f>IF(ISERROR(TblImps[[#This Row],[algorithm]]),0,TblImps[[#This Row],[algorithm]]*1)</f>
        <v>0</v>
      </c>
      <c r="N109" s="97">
        <f ca="1">TblImps[[#This Row],[Land]]</f>
        <v>250</v>
      </c>
      <c r="O109" s="308" t="s">
        <v>4</v>
      </c>
      <c r="P109" s="309"/>
      <c r="Q109" s="308" t="s">
        <v>215</v>
      </c>
      <c r="R109" s="308" t="s">
        <v>7</v>
      </c>
      <c r="S109" s="309"/>
      <c r="T109" s="308" t="s">
        <v>215</v>
      </c>
      <c r="U109" s="308" t="s">
        <v>3</v>
      </c>
      <c r="V109" s="309"/>
      <c r="W109" s="308" t="s">
        <v>215</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45063.124999999745</v>
      </c>
      <c r="BZ109" s="317">
        <f ca="1">OFFSET(TblImps[[#This Row],[Servertime]],-1,0)+1/24</f>
        <v>45063.374999999745</v>
      </c>
      <c r="CA109" s="57"/>
      <c r="CB109" s="315"/>
      <c r="CC109" s="315"/>
      <c r="CD109" s="45" t="s">
        <v>216</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45063.16666666641</v>
      </c>
      <c r="M110" s="62">
        <f>IF(ISERROR(TblImps[[#This Row],[algorithm]]),0,TblImps[[#This Row],[algorithm]]*1)</f>
        <v>0</v>
      </c>
      <c r="N110" s="97">
        <f ca="1">TblImps[[#This Row],[Land]]</f>
        <v>250</v>
      </c>
      <c r="O110" s="308" t="s">
        <v>4</v>
      </c>
      <c r="P110" s="309"/>
      <c r="Q110" s="308" t="s">
        <v>215</v>
      </c>
      <c r="R110" s="308" t="s">
        <v>7</v>
      </c>
      <c r="S110" s="309"/>
      <c r="T110" s="308" t="s">
        <v>215</v>
      </c>
      <c r="U110" s="308" t="s">
        <v>3</v>
      </c>
      <c r="V110" s="309"/>
      <c r="W110" s="308" t="s">
        <v>215</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45063.16666666641</v>
      </c>
      <c r="BZ110" s="317">
        <f ca="1">OFFSET(TblImps[[#This Row],[Servertime]],-1,0)+1/24</f>
        <v>45063.41666666641</v>
      </c>
      <c r="CA110" s="57"/>
      <c r="CB110" s="315"/>
      <c r="CC110" s="315"/>
      <c r="CD110" s="45" t="s">
        <v>217</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45063.208333333074</v>
      </c>
      <c r="M111" s="62">
        <f>IF(ISERROR(TblImps[[#This Row],[algorithm]]),0,TblImps[[#This Row],[algorithm]]*1)</f>
        <v>0</v>
      </c>
      <c r="N111" s="97">
        <f ca="1">TblImps[[#This Row],[Land]]</f>
        <v>250</v>
      </c>
      <c r="O111" s="308" t="s">
        <v>4</v>
      </c>
      <c r="P111" s="309"/>
      <c r="Q111" s="308" t="s">
        <v>215</v>
      </c>
      <c r="R111" s="308" t="s">
        <v>7</v>
      </c>
      <c r="S111" s="309"/>
      <c r="T111" s="308" t="s">
        <v>215</v>
      </c>
      <c r="U111" s="308" t="s">
        <v>3</v>
      </c>
      <c r="V111" s="309"/>
      <c r="W111" s="308" t="s">
        <v>215</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45063.208333333074</v>
      </c>
      <c r="BZ111" s="317">
        <f ca="1">OFFSET(TblImps[[#This Row],[Servertime]],-1,0)+1/24</f>
        <v>45063.458333333074</v>
      </c>
      <c r="CA111" s="57"/>
      <c r="CB111" s="315"/>
      <c r="CC111" s="315"/>
      <c r="CD111" s="45" t="s">
        <v>218</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45063.249999999738</v>
      </c>
      <c r="M112" s="62">
        <f>IF(ISERROR(TblImps[[#This Row],[algorithm]]),0,TblImps[[#This Row],[algorithm]]*1)</f>
        <v>0</v>
      </c>
      <c r="N112" s="97">
        <f ca="1">TblImps[[#This Row],[Land]]</f>
        <v>250</v>
      </c>
      <c r="O112" s="308" t="s">
        <v>4</v>
      </c>
      <c r="P112" s="309"/>
      <c r="Q112" s="308" t="s">
        <v>215</v>
      </c>
      <c r="R112" s="308" t="s">
        <v>7</v>
      </c>
      <c r="S112" s="309"/>
      <c r="T112" s="308" t="s">
        <v>215</v>
      </c>
      <c r="U112" s="308" t="s">
        <v>3</v>
      </c>
      <c r="V112" s="309"/>
      <c r="W112" s="308" t="s">
        <v>215</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45063.249999999738</v>
      </c>
      <c r="BZ112" s="317">
        <f ca="1">OFFSET(TblImps[[#This Row],[Servertime]],-1,0)+1/24</f>
        <v>45063.499999999738</v>
      </c>
      <c r="CA112" s="57"/>
      <c r="CB112" s="315"/>
      <c r="CC112" s="315"/>
      <c r="CD112" s="45" t="s">
        <v>219</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45063.291666666402</v>
      </c>
      <c r="M113" s="62">
        <f>IF(ISERROR(TblImps[[#This Row],[algorithm]]),0,TblImps[[#This Row],[algorithm]]*1)</f>
        <v>0</v>
      </c>
      <c r="N113" s="97">
        <f ca="1">TblImps[[#This Row],[Land]]</f>
        <v>250</v>
      </c>
      <c r="O113" s="308" t="s">
        <v>4</v>
      </c>
      <c r="P113" s="309"/>
      <c r="Q113" s="308" t="s">
        <v>215</v>
      </c>
      <c r="R113" s="308" t="s">
        <v>7</v>
      </c>
      <c r="S113" s="309"/>
      <c r="T113" s="308" t="s">
        <v>215</v>
      </c>
      <c r="U113" s="308" t="s">
        <v>3</v>
      </c>
      <c r="V113" s="309"/>
      <c r="W113" s="308" t="s">
        <v>215</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45063.291666666402</v>
      </c>
      <c r="BZ113" s="317">
        <f ca="1">OFFSET(TblImps[[#This Row],[Servertime]],-1,0)+1/24</f>
        <v>45063.541666666402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45063.333333333067</v>
      </c>
      <c r="M114" s="62">
        <f>IF(ISERROR(TblImps[[#This Row],[algorithm]]),0,TblImps[[#This Row],[algorithm]]*1)</f>
        <v>0</v>
      </c>
      <c r="N114" s="97">
        <f ca="1">TblImps[[#This Row],[Land]]</f>
        <v>250</v>
      </c>
      <c r="O114" s="308" t="s">
        <v>4</v>
      </c>
      <c r="P114" s="309"/>
      <c r="Q114" s="308" t="s">
        <v>215</v>
      </c>
      <c r="R114" s="308" t="s">
        <v>7</v>
      </c>
      <c r="S114" s="309"/>
      <c r="T114" s="308" t="s">
        <v>215</v>
      </c>
      <c r="U114" s="308" t="s">
        <v>3</v>
      </c>
      <c r="V114" s="309"/>
      <c r="W114" s="308" t="s">
        <v>215</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45063.333333333067</v>
      </c>
      <c r="BZ114" s="317">
        <f ca="1">OFFSET(TblImps[[#This Row],[Servertime]],-1,0)+1/24</f>
        <v>45063.583333333067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45063.374999999731</v>
      </c>
      <c r="M115" s="62">
        <f>IF(ISERROR(TblImps[[#This Row],[algorithm]]),0,TblImps[[#This Row],[algorithm]]*1)</f>
        <v>0</v>
      </c>
      <c r="N115" s="97">
        <f ca="1">TblImps[[#This Row],[Land]]</f>
        <v>250</v>
      </c>
      <c r="O115" s="308" t="s">
        <v>4</v>
      </c>
      <c r="P115" s="309"/>
      <c r="Q115" s="308" t="s">
        <v>215</v>
      </c>
      <c r="R115" s="308" t="s">
        <v>7</v>
      </c>
      <c r="S115" s="309"/>
      <c r="T115" s="308" t="s">
        <v>215</v>
      </c>
      <c r="U115" s="308" t="s">
        <v>3</v>
      </c>
      <c r="V115" s="309"/>
      <c r="W115" s="308" t="s">
        <v>215</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45063.374999999731</v>
      </c>
      <c r="BZ115" s="317">
        <f ca="1">OFFSET(TblImps[[#This Row],[Servertime]],-1,0)+1/24</f>
        <v>45063.624999999731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45063.416666666395</v>
      </c>
      <c r="M116" s="62">
        <f>IF(ISERROR(TblImps[[#This Row],[algorithm]]),0,TblImps[[#This Row],[algorithm]]*1)</f>
        <v>0</v>
      </c>
      <c r="N116" s="97">
        <f ca="1">TblImps[[#This Row],[Land]]</f>
        <v>250</v>
      </c>
      <c r="O116" s="308" t="s">
        <v>4</v>
      </c>
      <c r="P116" s="309"/>
      <c r="Q116" s="308" t="s">
        <v>215</v>
      </c>
      <c r="R116" s="308" t="s">
        <v>7</v>
      </c>
      <c r="S116" s="309"/>
      <c r="T116" s="308" t="s">
        <v>215</v>
      </c>
      <c r="U116" s="308" t="s">
        <v>3</v>
      </c>
      <c r="V116" s="309"/>
      <c r="W116" s="308" t="s">
        <v>215</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45063.416666666395</v>
      </c>
      <c r="BZ116" s="317">
        <f ca="1">OFFSET(TblImps[[#This Row],[Servertime]],-1,0)+1/24</f>
        <v>45063.666666666395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45063.458333333059</v>
      </c>
      <c r="M117" s="62">
        <f>IF(ISERROR(TblImps[[#This Row],[algorithm]]),0,TblImps[[#This Row],[algorithm]]*1)</f>
        <v>0</v>
      </c>
      <c r="N117" s="97">
        <f ca="1">TblImps[[#This Row],[Land]]</f>
        <v>250</v>
      </c>
      <c r="O117" s="308" t="s">
        <v>4</v>
      </c>
      <c r="P117" s="309"/>
      <c r="Q117" s="308" t="s">
        <v>215</v>
      </c>
      <c r="R117" s="308" t="s">
        <v>7</v>
      </c>
      <c r="S117" s="309"/>
      <c r="T117" s="308" t="s">
        <v>215</v>
      </c>
      <c r="U117" s="308" t="s">
        <v>3</v>
      </c>
      <c r="V117" s="309"/>
      <c r="W117" s="308" t="s">
        <v>215</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45063.458333333059</v>
      </c>
      <c r="BZ117" s="317">
        <f ca="1">OFFSET(TblImps[[#This Row],[Servertime]],-1,0)+1/24</f>
        <v>45063.708333333059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45063.499999999724</v>
      </c>
      <c r="M118" s="62">
        <f>IF(ISERROR(TblImps[[#This Row],[algorithm]]),0,TblImps[[#This Row],[algorithm]]*1)</f>
        <v>0</v>
      </c>
      <c r="N118" s="97">
        <f ca="1">TblImps[[#This Row],[Land]]</f>
        <v>250</v>
      </c>
      <c r="O118" s="308" t="s">
        <v>4</v>
      </c>
      <c r="P118" s="309"/>
      <c r="Q118" s="308" t="s">
        <v>215</v>
      </c>
      <c r="R118" s="308" t="s">
        <v>7</v>
      </c>
      <c r="S118" s="309"/>
      <c r="T118" s="308" t="s">
        <v>215</v>
      </c>
      <c r="U118" s="308" t="s">
        <v>3</v>
      </c>
      <c r="V118" s="309"/>
      <c r="W118" s="308" t="s">
        <v>215</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45063.499999999724</v>
      </c>
      <c r="BZ118" s="317">
        <f ca="1">OFFSET(TblImps[[#This Row],[Servertime]],-1,0)+1/24</f>
        <v>45063.749999999724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45063.541666666388</v>
      </c>
      <c r="M119" s="62">
        <f>IF(ISERROR(TblImps[[#This Row],[algorithm]]),0,TblImps[[#This Row],[algorithm]]*1)</f>
        <v>0</v>
      </c>
      <c r="N119" s="97">
        <f ca="1">TblImps[[#This Row],[Land]]</f>
        <v>250</v>
      </c>
      <c r="O119" s="308" t="s">
        <v>4</v>
      </c>
      <c r="P119" s="309"/>
      <c r="Q119" s="308" t="s">
        <v>215</v>
      </c>
      <c r="R119" s="308" t="s">
        <v>7</v>
      </c>
      <c r="S119" s="309"/>
      <c r="T119" s="308" t="s">
        <v>215</v>
      </c>
      <c r="U119" s="308" t="s">
        <v>3</v>
      </c>
      <c r="V119" s="309"/>
      <c r="W119" s="308" t="s">
        <v>215</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45063.541666666388</v>
      </c>
      <c r="BZ119" s="317">
        <f ca="1">OFFSET(TblImps[[#This Row],[Servertime]],-1,0)+1/24</f>
        <v>45063.791666666388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45063.583333333052</v>
      </c>
      <c r="M120" s="62">
        <f>IF(ISERROR(TblImps[[#This Row],[algorithm]]),0,TblImps[[#This Row],[algorithm]]*1)</f>
        <v>0</v>
      </c>
      <c r="N120" s="97">
        <f ca="1">TblImps[[#This Row],[Land]]</f>
        <v>250</v>
      </c>
      <c r="O120" s="308" t="s">
        <v>4</v>
      </c>
      <c r="P120" s="309"/>
      <c r="Q120" s="308" t="s">
        <v>215</v>
      </c>
      <c r="R120" s="308" t="s">
        <v>7</v>
      </c>
      <c r="S120" s="309"/>
      <c r="T120" s="308" t="s">
        <v>215</v>
      </c>
      <c r="U120" s="308" t="s">
        <v>3</v>
      </c>
      <c r="V120" s="309"/>
      <c r="W120" s="308" t="s">
        <v>215</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45063.583333333052</v>
      </c>
      <c r="BZ120" s="317">
        <f ca="1">OFFSET(TblImps[[#This Row],[Servertime]],-1,0)+1/24</f>
        <v>45063.833333333052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45063.624999999716</v>
      </c>
      <c r="M121" s="62">
        <f>IF(ISERROR(TblImps[[#This Row],[algorithm]]),0,TblImps[[#This Row],[algorithm]]*1)</f>
        <v>0</v>
      </c>
      <c r="N121" s="97">
        <f ca="1">TblImps[[#This Row],[Land]]</f>
        <v>250</v>
      </c>
      <c r="O121" s="308" t="s">
        <v>4</v>
      </c>
      <c r="P121" s="309"/>
      <c r="Q121" s="308" t="s">
        <v>215</v>
      </c>
      <c r="R121" s="308" t="s">
        <v>7</v>
      </c>
      <c r="S121" s="309"/>
      <c r="T121" s="308" t="s">
        <v>215</v>
      </c>
      <c r="U121" s="308" t="s">
        <v>3</v>
      </c>
      <c r="V121" s="309"/>
      <c r="W121" s="308" t="s">
        <v>215</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45063.624999999716</v>
      </c>
      <c r="BZ121" s="317">
        <f ca="1">OFFSET(TblImps[[#This Row],[Servertime]],-1,0)+1/24</f>
        <v>45063.874999999716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45063.66666666638</v>
      </c>
      <c r="M122" s="62">
        <f>IF(ISERROR(TblImps[[#This Row],[algorithm]]),0,TblImps[[#This Row],[algorithm]]*1)</f>
        <v>0</v>
      </c>
      <c r="N122" s="97">
        <f ca="1">TblImps[[#This Row],[Land]]</f>
        <v>250</v>
      </c>
      <c r="O122" s="308" t="s">
        <v>4</v>
      </c>
      <c r="P122" s="309"/>
      <c r="Q122" s="308" t="s">
        <v>215</v>
      </c>
      <c r="R122" s="308" t="s">
        <v>7</v>
      </c>
      <c r="S122" s="309"/>
      <c r="T122" s="308" t="s">
        <v>215</v>
      </c>
      <c r="U122" s="308" t="s">
        <v>3</v>
      </c>
      <c r="V122" s="309"/>
      <c r="W122" s="308" t="s">
        <v>215</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45063.66666666638</v>
      </c>
      <c r="BZ122" s="317">
        <f ca="1">OFFSET(TblImps[[#This Row],[Servertime]],-1,0)+1/24</f>
        <v>45063.91666666638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45063.708333333045</v>
      </c>
      <c r="M123" s="62">
        <f>IF(ISERROR(TblImps[[#This Row],[algorithm]]),0,TblImps[[#This Row],[algorithm]]*1)</f>
        <v>0</v>
      </c>
      <c r="N123" s="97">
        <f ca="1">TblImps[[#This Row],[Land]]</f>
        <v>250</v>
      </c>
      <c r="O123" s="308" t="s">
        <v>4</v>
      </c>
      <c r="P123" s="309"/>
      <c r="Q123" s="308" t="s">
        <v>215</v>
      </c>
      <c r="R123" s="308" t="s">
        <v>7</v>
      </c>
      <c r="S123" s="309"/>
      <c r="T123" s="308" t="s">
        <v>215</v>
      </c>
      <c r="U123" s="308" t="s">
        <v>3</v>
      </c>
      <c r="V123" s="309"/>
      <c r="W123" s="308" t="s">
        <v>215</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45063.708333333045</v>
      </c>
      <c r="BZ123" s="317">
        <f ca="1">OFFSET(TblImps[[#This Row],[Servertime]],-1,0)+1/24</f>
        <v>45063.958333333045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45063.749999999709</v>
      </c>
      <c r="M124" s="62">
        <f>IF(ISERROR(TblImps[[#This Row],[algorithm]]),0,TblImps[[#This Row],[algorithm]]*1)</f>
        <v>0</v>
      </c>
      <c r="N124" s="97">
        <f ca="1">TblImps[[#This Row],[Land]]</f>
        <v>250</v>
      </c>
      <c r="O124" s="308" t="s">
        <v>4</v>
      </c>
      <c r="P124" s="309"/>
      <c r="Q124" s="308" t="s">
        <v>215</v>
      </c>
      <c r="R124" s="308" t="s">
        <v>7</v>
      </c>
      <c r="S124" s="309"/>
      <c r="T124" s="308" t="s">
        <v>215</v>
      </c>
      <c r="U124" s="308" t="s">
        <v>3</v>
      </c>
      <c r="V124" s="309"/>
      <c r="W124" s="308" t="s">
        <v>215</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45063.749999999709</v>
      </c>
      <c r="BZ124" s="317">
        <f ca="1">OFFSET(TblImps[[#This Row],[Servertime]],-1,0)+1/24</f>
        <v>45063.999999999709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45063.791666666373</v>
      </c>
      <c r="M125" s="62">
        <f>IF(ISERROR(TblImps[[#This Row],[algorithm]]),0,TblImps[[#This Row],[algorithm]]*1)</f>
        <v>0</v>
      </c>
      <c r="N125" s="97">
        <f ca="1">TblImps[[#This Row],[Land]]</f>
        <v>250</v>
      </c>
      <c r="O125" s="308" t="s">
        <v>4</v>
      </c>
      <c r="P125" s="309"/>
      <c r="Q125" s="308" t="s">
        <v>215</v>
      </c>
      <c r="R125" s="308" t="s">
        <v>7</v>
      </c>
      <c r="S125" s="309"/>
      <c r="T125" s="308" t="s">
        <v>215</v>
      </c>
      <c r="U125" s="308" t="s">
        <v>3</v>
      </c>
      <c r="V125" s="309"/>
      <c r="W125" s="308" t="s">
        <v>215</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45063.791666666373</v>
      </c>
      <c r="BZ125" s="317">
        <f ca="1">OFFSET(TblImps[[#This Row],[Servertime]],-1,0)+1/24</f>
        <v>45064.041666666373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45063.833333333037</v>
      </c>
      <c r="M126" s="62">
        <f>IF(ISERROR(TblImps[[#This Row],[algorithm]]),0,TblImps[[#This Row],[algorithm]]*1)</f>
        <v>0</v>
      </c>
      <c r="N126" s="97">
        <f ca="1">TblImps[[#This Row],[Land]]</f>
        <v>250</v>
      </c>
      <c r="O126" s="308" t="s">
        <v>4</v>
      </c>
      <c r="P126" s="309"/>
      <c r="Q126" s="308" t="s">
        <v>215</v>
      </c>
      <c r="R126" s="308" t="s">
        <v>7</v>
      </c>
      <c r="S126" s="309"/>
      <c r="T126" s="308" t="s">
        <v>215</v>
      </c>
      <c r="U126" s="308" t="s">
        <v>3</v>
      </c>
      <c r="V126" s="309"/>
      <c r="W126" s="308" t="s">
        <v>215</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45063.833333333037</v>
      </c>
      <c r="BZ126" s="317">
        <f ca="1">OFFSET(TblImps[[#This Row],[Servertime]],-1,0)+1/24</f>
        <v>45064.083333333037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45063.874999999702</v>
      </c>
      <c r="M127" s="62">
        <f>IF(ISERROR(TblImps[[#This Row],[algorithm]]),0,TblImps[[#This Row],[algorithm]]*1)</f>
        <v>0</v>
      </c>
      <c r="N127" s="97">
        <f ca="1">TblImps[[#This Row],[Land]]</f>
        <v>250</v>
      </c>
      <c r="O127" s="308" t="s">
        <v>4</v>
      </c>
      <c r="P127" s="309"/>
      <c r="Q127" s="308" t="s">
        <v>215</v>
      </c>
      <c r="R127" s="308" t="s">
        <v>7</v>
      </c>
      <c r="S127" s="309"/>
      <c r="T127" s="308" t="s">
        <v>215</v>
      </c>
      <c r="U127" s="308" t="s">
        <v>3</v>
      </c>
      <c r="V127" s="309"/>
      <c r="W127" s="308" t="s">
        <v>215</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45063.874999999702</v>
      </c>
      <c r="BZ127" s="317">
        <f ca="1">OFFSET(TblImps[[#This Row],[Servertime]],-1,0)+1/24</f>
        <v>45064.124999999702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45063.916666666366</v>
      </c>
      <c r="M128" s="62">
        <f>IF(ISERROR(TblImps[[#This Row],[algorithm]]),0,TblImps[[#This Row],[algorithm]]*1)</f>
        <v>0</v>
      </c>
      <c r="N128" s="97">
        <f ca="1">TblImps[[#This Row],[Land]]</f>
        <v>250</v>
      </c>
      <c r="O128" s="308" t="s">
        <v>4</v>
      </c>
      <c r="P128" s="309"/>
      <c r="Q128" s="308" t="s">
        <v>215</v>
      </c>
      <c r="R128" s="308" t="s">
        <v>7</v>
      </c>
      <c r="S128" s="309"/>
      <c r="T128" s="308" t="s">
        <v>215</v>
      </c>
      <c r="U128" s="308" t="s">
        <v>3</v>
      </c>
      <c r="V128" s="309"/>
      <c r="W128" s="308" t="s">
        <v>215</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45063.916666666366</v>
      </c>
      <c r="BZ128" s="317">
        <f ca="1">OFFSET(TblImps[[#This Row],[Servertime]],-1,0)+1/24</f>
        <v>45064.166666666366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45063.95833333303</v>
      </c>
      <c r="M129" s="62">
        <f>IF(ISERROR(TblImps[[#This Row],[algorithm]]),0,TblImps[[#This Row],[algorithm]]*1)</f>
        <v>0</v>
      </c>
      <c r="N129" s="97">
        <f ca="1">TblImps[[#This Row],[Land]]</f>
        <v>250</v>
      </c>
      <c r="O129" s="308" t="s">
        <v>4</v>
      </c>
      <c r="P129" s="309"/>
      <c r="Q129" s="308" t="s">
        <v>215</v>
      </c>
      <c r="R129" s="308" t="s">
        <v>7</v>
      </c>
      <c r="S129" s="309"/>
      <c r="T129" s="308" t="s">
        <v>215</v>
      </c>
      <c r="U129" s="308" t="s">
        <v>3</v>
      </c>
      <c r="V129" s="309"/>
      <c r="W129" s="308" t="s">
        <v>215</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45063.95833333303</v>
      </c>
      <c r="BZ129" s="317">
        <f ca="1">OFFSET(TblImps[[#This Row],[Servertime]],-1,0)+1/24</f>
        <v>45064.20833333303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45063.999999999694</v>
      </c>
      <c r="M130" s="62">
        <f>IF(ISERROR(TblImps[[#This Row],[algorithm]]),0,TblImps[[#This Row],[algorithm]]*1)</f>
        <v>0</v>
      </c>
      <c r="N130" s="97">
        <f ca="1">TblImps[[#This Row],[Land]]</f>
        <v>250</v>
      </c>
      <c r="O130" s="308" t="s">
        <v>4</v>
      </c>
      <c r="P130" s="309"/>
      <c r="Q130" s="308" t="s">
        <v>215</v>
      </c>
      <c r="R130" s="308" t="s">
        <v>7</v>
      </c>
      <c r="S130" s="309"/>
      <c r="T130" s="308" t="s">
        <v>215</v>
      </c>
      <c r="U130" s="308" t="s">
        <v>3</v>
      </c>
      <c r="V130" s="309"/>
      <c r="W130" s="308" t="s">
        <v>215</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45063.999999999694</v>
      </c>
      <c r="BZ130" s="317">
        <f ca="1">OFFSET(TblImps[[#This Row],[Servertime]],-1,0)+1/24</f>
        <v>45064.249999999694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45064.041666666359</v>
      </c>
      <c r="M131" s="62">
        <f>IF(ISERROR(TblImps[[#This Row],[algorithm]]),0,TblImps[[#This Row],[algorithm]]*1)</f>
        <v>0</v>
      </c>
      <c r="N131" s="97">
        <f ca="1">TblImps[[#This Row],[Land]]</f>
        <v>250</v>
      </c>
      <c r="O131" s="308" t="s">
        <v>4</v>
      </c>
      <c r="P131" s="309"/>
      <c r="Q131" s="308" t="s">
        <v>215</v>
      </c>
      <c r="R131" s="308" t="s">
        <v>7</v>
      </c>
      <c r="S131" s="309"/>
      <c r="T131" s="308" t="s">
        <v>215</v>
      </c>
      <c r="U131" s="308" t="s">
        <v>3</v>
      </c>
      <c r="V131" s="309"/>
      <c r="W131" s="308" t="s">
        <v>215</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45064.041666666359</v>
      </c>
      <c r="BZ131" s="317">
        <f ca="1">OFFSET(TblImps[[#This Row],[Servertime]],-1,0)+1/24</f>
        <v>45064.291666666359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45064.083333333023</v>
      </c>
      <c r="M132" s="62">
        <f>IF(ISERROR(TblImps[[#This Row],[algorithm]]),0,TblImps[[#This Row],[algorithm]]*1)</f>
        <v>0</v>
      </c>
      <c r="N132" s="97">
        <f ca="1">TblImps[[#This Row],[Land]]</f>
        <v>250</v>
      </c>
      <c r="O132" s="308" t="s">
        <v>4</v>
      </c>
      <c r="P132" s="309"/>
      <c r="Q132" s="308" t="s">
        <v>215</v>
      </c>
      <c r="R132" s="308" t="s">
        <v>7</v>
      </c>
      <c r="S132" s="309"/>
      <c r="T132" s="308" t="s">
        <v>215</v>
      </c>
      <c r="U132" s="308" t="s">
        <v>3</v>
      </c>
      <c r="V132" s="309"/>
      <c r="W132" s="308" t="s">
        <v>215</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45064.083333333023</v>
      </c>
      <c r="BZ132" s="317">
        <f ca="1">OFFSET(TblImps[[#This Row],[Servertime]],-1,0)+1/24</f>
        <v>45064.333333333023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45064.124999999687</v>
      </c>
      <c r="M133" s="62">
        <f>IF(ISERROR(TblImps[[#This Row],[algorithm]]),0,TblImps[[#This Row],[algorithm]]*1)</f>
        <v>0</v>
      </c>
      <c r="N133" s="97">
        <f ca="1">TblImps[[#This Row],[Land]]</f>
        <v>250</v>
      </c>
      <c r="O133" s="308" t="s">
        <v>4</v>
      </c>
      <c r="P133" s="309"/>
      <c r="Q133" s="308" t="s">
        <v>215</v>
      </c>
      <c r="R133" s="308" t="s">
        <v>7</v>
      </c>
      <c r="S133" s="309"/>
      <c r="T133" s="308" t="s">
        <v>215</v>
      </c>
      <c r="U133" s="308" t="s">
        <v>3</v>
      </c>
      <c r="V133" s="309"/>
      <c r="W133" s="308" t="s">
        <v>215</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45064.124999999687</v>
      </c>
      <c r="BZ133" s="317">
        <f ca="1">OFFSET(TblImps[[#This Row],[Servertime]],-1,0)+1/24</f>
        <v>45064.374999999687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45064.166666666351</v>
      </c>
      <c r="M134" s="62">
        <f>IF(ISERROR(TblImps[[#This Row],[algorithm]]),0,TblImps[[#This Row],[algorithm]]*1)</f>
        <v>0</v>
      </c>
      <c r="N134" s="97">
        <f ca="1">TblImps[[#This Row],[Land]]</f>
        <v>250</v>
      </c>
      <c r="O134" s="308" t="s">
        <v>4</v>
      </c>
      <c r="P134" s="309"/>
      <c r="Q134" s="308" t="s">
        <v>215</v>
      </c>
      <c r="R134" s="308" t="s">
        <v>7</v>
      </c>
      <c r="S134" s="309"/>
      <c r="T134" s="308" t="s">
        <v>215</v>
      </c>
      <c r="U134" s="308" t="s">
        <v>3</v>
      </c>
      <c r="V134" s="309"/>
      <c r="W134" s="308" t="s">
        <v>215</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45064.166666666351</v>
      </c>
      <c r="BZ134" s="317">
        <f ca="1">OFFSET(TblImps[[#This Row],[Servertime]],-1,0)+1/24</f>
        <v>45064.416666666351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45064.208333333016</v>
      </c>
      <c r="M135" s="62">
        <f>IF(ISERROR(TblImps[[#This Row],[algorithm]]),0,TblImps[[#This Row],[algorithm]]*1)</f>
        <v>0</v>
      </c>
      <c r="N135" s="97">
        <f ca="1">TblImps[[#This Row],[Land]]</f>
        <v>250</v>
      </c>
      <c r="O135" s="308" t="s">
        <v>4</v>
      </c>
      <c r="P135" s="309"/>
      <c r="Q135" s="308" t="s">
        <v>215</v>
      </c>
      <c r="R135" s="308" t="s">
        <v>7</v>
      </c>
      <c r="S135" s="309"/>
      <c r="T135" s="308" t="s">
        <v>215</v>
      </c>
      <c r="U135" s="308" t="s">
        <v>3</v>
      </c>
      <c r="V135" s="309"/>
      <c r="W135" s="308" t="s">
        <v>215</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45064.208333333016</v>
      </c>
      <c r="BZ135" s="317">
        <f ca="1">OFFSET(TblImps[[#This Row],[Servertime]],-1,0)+1/24</f>
        <v>45064.458333333016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45064.24999999968</v>
      </c>
      <c r="M136" s="62">
        <f>IF(ISERROR(TblImps[[#This Row],[algorithm]]),0,TblImps[[#This Row],[algorithm]]*1)</f>
        <v>0</v>
      </c>
      <c r="N136" s="97">
        <f ca="1">TblImps[[#This Row],[Land]]</f>
        <v>250</v>
      </c>
      <c r="O136" s="308" t="s">
        <v>4</v>
      </c>
      <c r="P136" s="309"/>
      <c r="Q136" s="308" t="s">
        <v>215</v>
      </c>
      <c r="R136" s="308" t="s">
        <v>7</v>
      </c>
      <c r="S136" s="309"/>
      <c r="T136" s="308" t="s">
        <v>215</v>
      </c>
      <c r="U136" s="308" t="s">
        <v>3</v>
      </c>
      <c r="V136" s="309"/>
      <c r="W136" s="308" t="s">
        <v>215</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45064.24999999968</v>
      </c>
      <c r="BZ136" s="317">
        <f ca="1">OFFSET(TblImps[[#This Row],[Servertime]],-1,0)+1/24</f>
        <v>45064.49999999968</v>
      </c>
      <c r="CA136" s="57"/>
      <c r="CB136" s="315"/>
      <c r="CC136" s="315"/>
    </row>
    <row r="1269" spans="2:23" x14ac:dyDescent="0.2">
      <c r="B1269" s="496" t="s">
        <v>320</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477</v>
      </c>
      <c r="P16" s="39"/>
    </row>
    <row r="27" spans="8:9" ht="12.75" customHeight="1" x14ac:dyDescent="0.2"/>
    <row r="28" spans="8:9" x14ac:dyDescent="0.2">
      <c r="H28" s="28" t="s">
        <v>477</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261</v>
      </c>
      <c r="C2" s="41" t="s">
        <v>1013</v>
      </c>
      <c r="D2" s="41" t="s">
        <v>944</v>
      </c>
      <c r="E2" s="41" t="s">
        <v>1015</v>
      </c>
    </row>
    <row r="3" spans="2:5" ht="15.75" x14ac:dyDescent="0.25">
      <c r="B3" s="40" t="s">
        <v>992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998</v>
      </c>
      <c r="C9" s="42" t="s">
        <v>352</v>
      </c>
      <c r="D9" s="40">
        <f>_xlfn.IFNA(INDEX(TblConstr[],MATCH(Log!$I$28,TblConstr[Hour],0),MATCH(TblStats[[#This Row],[Abbr]],TblConstr[#Headers],0)),0)</f>
        <v>0</v>
      </c>
      <c r="E9" s="43" t="e">
        <f>TblStats[[#This Row],[Number]]/INDEX(TblConstr[[Hour]:[Land]],MATCH(Log!$I$28,TblConstr[Hour],0),6)</f>
        <v>#N/A</v>
      </c>
    </row>
    <row r="10" spans="2:5" ht="15.75" x14ac:dyDescent="0.25">
      <c r="B10" s="40" t="s">
        <v>999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1000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1001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1003</v>
      </c>
      <c r="C14" s="42" t="s">
        <v>354</v>
      </c>
      <c r="D14" s="40">
        <f>_xlfn.IFNA(INDEX(TblConstr[],MATCH(Log!$I$28,TblConstr[Hour],0),MATCH(TblStats[[#This Row],[Abbr]],TblConstr[#Headers],0)),0)</f>
        <v>0</v>
      </c>
      <c r="E14" s="43" t="e">
        <f>TblStats[[#This Row],[Number]]/INDEX(TblConstr[[Hour]:[Land]],MATCH(Log!$I$28,TblConstr[Hour],0),6)</f>
        <v>#N/A</v>
      </c>
    </row>
    <row r="15" spans="2:5" ht="15.75" x14ac:dyDescent="0.25">
      <c r="B15" s="40" t="s">
        <v>1004</v>
      </c>
      <c r="C15" s="42" t="s">
        <v>357</v>
      </c>
      <c r="D15" s="40">
        <f>_xlfn.IFNA(INDEX(TblConstr[],MATCH(Log!$I$28,TblConstr[Hour],0),MATCH(TblStats[[#This Row],[Abbr]],TblConstr[#Headers],0)),0)</f>
        <v>0</v>
      </c>
      <c r="E15" s="43" t="e">
        <f>TblStats[[#This Row],[Number]]/INDEX(TblConstr[[Hour]:[Land]],MATCH(Log!$I$28,TblConstr[Hour],0),6)</f>
        <v>#N/A</v>
      </c>
    </row>
    <row r="16" spans="2:5" ht="15.75" x14ac:dyDescent="0.25">
      <c r="B16" s="40" t="s">
        <v>1005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1006</v>
      </c>
      <c r="C17" s="42" t="s">
        <v>355</v>
      </c>
      <c r="D17" s="40">
        <f>_xlfn.IFNA(INDEX(TblConstr[],MATCH(Log!$I$28,TblConstr[Hour],0),MATCH(TblStats[[#This Row],[Abbr]],TblConstr[#Headers],0)),0)</f>
        <v>0</v>
      </c>
      <c r="E17" s="43" t="e">
        <f>TblStats[[#This Row],[Number]]/INDEX(TblConstr[[Hour]:[Land]],MATCH(Log!$I$28,TblConstr[Hour],0),6)</f>
        <v>#N/A</v>
      </c>
    </row>
    <row r="18" spans="2:12" ht="15.75" x14ac:dyDescent="0.25">
      <c r="B18" s="40" t="s">
        <v>1007</v>
      </c>
      <c r="C18" s="42" t="s">
        <v>301</v>
      </c>
      <c r="D18" s="40">
        <f>_xlfn.IFNA(INDEX(TblConstr[],MATCH(Log!$I$28,TblConstr[Hour],0),MATCH(TblStats[[#This Row],[Abbr]],TblConstr[#Headers],0)),0)</f>
        <v>0</v>
      </c>
      <c r="E18" s="43" t="e">
        <f>TblStats[[#This Row],[Number]]/INDEX(TblConstr[[Hour]:[Land]],MATCH(Log!$I$28,TblConstr[Hour],0),6)</f>
        <v>#N/A</v>
      </c>
    </row>
    <row r="19" spans="2:12" ht="15.75" x14ac:dyDescent="0.25">
      <c r="B19" s="40" t="s">
        <v>1008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1009</v>
      </c>
      <c r="C20" s="42" t="s">
        <v>375</v>
      </c>
      <c r="D20" s="40">
        <f>_xlfn.IFNA(INDEX(TblConstr[],MATCH(Log!$I$28,TblConstr[Hour],0),MATCH(TblStats[[#This Row],[Abbr]],TblConstr[#Headers],0)),0)</f>
        <v>0</v>
      </c>
      <c r="E20" s="43" t="e">
        <f>TblStats[[#This Row],[Number]]/INDEX(TblConstr[[Hour]:[Land]],MATCH(Log!$I$28,TblConstr[Hour],0),6)</f>
        <v>#N/A</v>
      </c>
    </row>
    <row r="21" spans="2:12" ht="15.75" x14ac:dyDescent="0.25">
      <c r="B21" s="40" t="s">
        <v>1010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1011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1012</v>
      </c>
      <c r="C23" s="40" t="s">
        <v>1014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991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541</v>
      </c>
      <c r="B11" s="45">
        <v>25</v>
      </c>
      <c r="C11" s="45" t="s">
        <v>8</v>
      </c>
    </row>
    <row r="12" spans="1:6" x14ac:dyDescent="0.2">
      <c r="A12" s="329" t="s">
        <v>67</v>
      </c>
      <c r="B12" s="266">
        <v>1.75</v>
      </c>
      <c r="C12" s="45" t="s">
        <v>516</v>
      </c>
      <c r="D12" s="159">
        <v>0.35</v>
      </c>
      <c r="E12" s="45" t="s">
        <v>441</v>
      </c>
    </row>
    <row r="13" spans="1:6" x14ac:dyDescent="0.2">
      <c r="A13" s="329" t="s">
        <v>65</v>
      </c>
      <c r="B13" s="266">
        <v>1.75</v>
      </c>
      <c r="C13" s="45" t="s">
        <v>517</v>
      </c>
      <c r="D13" s="159">
        <v>0.35</v>
      </c>
      <c r="E13" s="45" t="s">
        <v>441</v>
      </c>
    </row>
    <row r="14" spans="1:6" x14ac:dyDescent="0.2">
      <c r="A14" s="329" t="s">
        <v>486</v>
      </c>
      <c r="B14" s="45">
        <v>0</v>
      </c>
      <c r="C14" s="45" t="s">
        <v>487</v>
      </c>
      <c r="D14" s="330"/>
      <c r="F14" s="159"/>
    </row>
    <row r="15" spans="1:6" x14ac:dyDescent="0.2">
      <c r="B15" s="45">
        <v>3.5</v>
      </c>
      <c r="C15" s="45" t="s">
        <v>488</v>
      </c>
      <c r="D15" s="331">
        <v>0.35</v>
      </c>
      <c r="E15" s="45" t="s">
        <v>441</v>
      </c>
      <c r="F15" s="159"/>
    </row>
    <row r="16" spans="1:6" x14ac:dyDescent="0.2">
      <c r="A16" s="329" t="s">
        <v>483</v>
      </c>
      <c r="B16" s="45">
        <v>0</v>
      </c>
      <c r="C16" s="45" t="s">
        <v>490</v>
      </c>
      <c r="D16" s="331">
        <v>0</v>
      </c>
      <c r="E16" s="45" t="s">
        <v>441</v>
      </c>
      <c r="F16" s="159"/>
    </row>
    <row r="17" spans="1:19" x14ac:dyDescent="0.2">
      <c r="B17" s="45">
        <v>3.5</v>
      </c>
      <c r="C17" s="45" t="s">
        <v>489</v>
      </c>
      <c r="D17" s="331">
        <v>0.35</v>
      </c>
      <c r="E17" s="45" t="s">
        <v>441</v>
      </c>
      <c r="F17" s="159"/>
    </row>
    <row r="18" spans="1:19" x14ac:dyDescent="0.2">
      <c r="B18" s="45">
        <v>15</v>
      </c>
      <c r="C18" s="45" t="s">
        <v>13</v>
      </c>
      <c r="D18" s="331"/>
      <c r="F18" s="159"/>
    </row>
    <row r="19" spans="1:19" x14ac:dyDescent="0.2">
      <c r="A19" s="329" t="s">
        <v>188</v>
      </c>
      <c r="B19" s="45">
        <v>2</v>
      </c>
      <c r="C19" s="45" t="s">
        <v>442</v>
      </c>
      <c r="D19" s="159">
        <v>0.36</v>
      </c>
      <c r="E19" s="45" t="s">
        <v>441</v>
      </c>
    </row>
    <row r="20" spans="1:19" x14ac:dyDescent="0.2">
      <c r="A20" s="329" t="s">
        <v>457</v>
      </c>
      <c r="B20" s="45">
        <v>2.75</v>
      </c>
      <c r="C20" s="45" t="s">
        <v>491</v>
      </c>
    </row>
    <row r="21" spans="1:19" x14ac:dyDescent="0.2">
      <c r="A21" s="329" t="s">
        <v>458</v>
      </c>
      <c r="B21" s="332">
        <v>4</v>
      </c>
      <c r="C21" s="45" t="s">
        <v>459</v>
      </c>
      <c r="D21" s="159">
        <v>0.6</v>
      </c>
      <c r="E21" s="45" t="s">
        <v>441</v>
      </c>
    </row>
    <row r="22" spans="1:19" x14ac:dyDescent="0.2">
      <c r="B22" s="332">
        <v>4</v>
      </c>
      <c r="C22" s="45" t="s">
        <v>460</v>
      </c>
      <c r="D22" s="159">
        <v>0.6</v>
      </c>
      <c r="E22" s="45" t="s">
        <v>441</v>
      </c>
    </row>
    <row r="23" spans="1:19" x14ac:dyDescent="0.2">
      <c r="A23" s="329" t="s">
        <v>1080</v>
      </c>
      <c r="B23" s="332"/>
      <c r="C23" s="45" t="s">
        <v>1081</v>
      </c>
      <c r="D23" s="159">
        <v>0.5</v>
      </c>
      <c r="E23" s="45" t="s">
        <v>441</v>
      </c>
    </row>
    <row r="24" spans="1:19" x14ac:dyDescent="0.2">
      <c r="A24" s="328" t="s">
        <v>80</v>
      </c>
    </row>
    <row r="25" spans="1:19" x14ac:dyDescent="0.2">
      <c r="A25" s="333" t="s">
        <v>72</v>
      </c>
      <c r="B25" s="333" t="s">
        <v>71</v>
      </c>
      <c r="C25" s="333" t="s">
        <v>70</v>
      </c>
      <c r="D25" s="333" t="s">
        <v>69</v>
      </c>
      <c r="E25" s="333" t="s">
        <v>68</v>
      </c>
      <c r="F25" s="334" t="s">
        <v>63</v>
      </c>
      <c r="G25" s="334" t="s">
        <v>352</v>
      </c>
      <c r="H25" s="335" t="s">
        <v>64</v>
      </c>
      <c r="I25" s="335" t="s">
        <v>65</v>
      </c>
      <c r="J25" s="336" t="s">
        <v>66</v>
      </c>
      <c r="K25" s="336" t="s">
        <v>67</v>
      </c>
      <c r="L25" s="336" t="s">
        <v>354</v>
      </c>
      <c r="M25" s="337" t="s">
        <v>357</v>
      </c>
      <c r="N25" s="338" t="s">
        <v>74</v>
      </c>
      <c r="O25" s="338" t="s">
        <v>355</v>
      </c>
      <c r="P25" s="338" t="s">
        <v>514</v>
      </c>
      <c r="Q25" s="339" t="s">
        <v>75</v>
      </c>
      <c r="R25" s="339" t="s">
        <v>375</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181</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238</v>
      </c>
      <c r="E32" s="5"/>
      <c r="F32" s="5"/>
      <c r="G32" s="5"/>
      <c r="H32" s="5"/>
      <c r="I32" s="5"/>
      <c r="J32" s="5"/>
      <c r="K32" s="5"/>
      <c r="L32" s="5" t="s">
        <v>399</v>
      </c>
      <c r="M32" s="5"/>
      <c r="N32" s="5"/>
      <c r="O32" s="5"/>
      <c r="P32" s="5"/>
      <c r="Q32" s="5"/>
      <c r="R32" s="5"/>
      <c r="S32" s="5"/>
    </row>
    <row r="33" spans="1:16" x14ac:dyDescent="0.2">
      <c r="A33" s="329" t="s">
        <v>21</v>
      </c>
      <c r="B33" s="45">
        <f>HLOOKUP(1,E33:J37,2)</f>
        <v>1300</v>
      </c>
      <c r="D33" s="45" t="s">
        <v>440</v>
      </c>
      <c r="E33" s="45">
        <v>1</v>
      </c>
      <c r="F33" s="45">
        <v>2</v>
      </c>
      <c r="G33" s="45">
        <v>3</v>
      </c>
      <c r="H33" s="45">
        <v>4</v>
      </c>
      <c r="I33" s="45">
        <v>5</v>
      </c>
      <c r="J33" s="45">
        <v>6</v>
      </c>
      <c r="L33" s="45" t="s">
        <v>389</v>
      </c>
      <c r="M33" s="159">
        <v>0.1</v>
      </c>
      <c r="N33" s="45" t="s">
        <v>400</v>
      </c>
    </row>
    <row r="34" spans="1:16" x14ac:dyDescent="0.2">
      <c r="A34" s="329" t="s">
        <v>24</v>
      </c>
      <c r="B34" s="45">
        <v>100</v>
      </c>
      <c r="D34" s="45" t="s">
        <v>21</v>
      </c>
      <c r="E34" s="97">
        <v>1300</v>
      </c>
      <c r="F34" s="97">
        <v>1390</v>
      </c>
      <c r="G34" s="97">
        <v>1480</v>
      </c>
      <c r="H34" s="97">
        <v>1570</v>
      </c>
      <c r="I34" s="97">
        <v>1660</v>
      </c>
      <c r="J34" s="97">
        <v>1750</v>
      </c>
      <c r="K34" s="97"/>
      <c r="M34" s="159">
        <v>0.05</v>
      </c>
      <c r="N34" s="45" t="s">
        <v>401</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402</v>
      </c>
    </row>
    <row r="36" spans="1:16" x14ac:dyDescent="0.2">
      <c r="A36" s="329" t="str">
        <f>Overview!$A23</f>
        <v>Archer</v>
      </c>
      <c r="B36" s="45">
        <v>150</v>
      </c>
      <c r="D36" s="45" t="s">
        <v>5</v>
      </c>
      <c r="E36" s="97">
        <v>15000</v>
      </c>
      <c r="F36" s="97">
        <v>16000</v>
      </c>
      <c r="G36" s="97">
        <v>17000</v>
      </c>
      <c r="H36" s="97">
        <v>18000</v>
      </c>
      <c r="I36" s="97">
        <v>19000</v>
      </c>
      <c r="J36" s="97">
        <v>20000</v>
      </c>
      <c r="L36" s="45" t="s">
        <v>180</v>
      </c>
      <c r="M36" s="159">
        <v>-0.05</v>
      </c>
      <c r="N36" s="45" t="s">
        <v>403</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404</v>
      </c>
    </row>
    <row r="38" spans="1:16" x14ac:dyDescent="0.2">
      <c r="A38" s="329" t="str">
        <f>Overview!$A25</f>
        <v>Cavalry</v>
      </c>
      <c r="B38" s="45">
        <v>0</v>
      </c>
      <c r="M38" s="159">
        <v>-0.1</v>
      </c>
      <c r="N38" s="45" t="s">
        <v>403</v>
      </c>
      <c r="O38" s="45">
        <v>-2</v>
      </c>
      <c r="P38" s="45" t="s">
        <v>404</v>
      </c>
    </row>
    <row r="39" spans="1:16" x14ac:dyDescent="0.2">
      <c r="A39" s="329" t="s">
        <v>25</v>
      </c>
      <c r="B39" s="45">
        <v>25</v>
      </c>
      <c r="D39" s="45" t="s">
        <v>374</v>
      </c>
      <c r="E39" s="97">
        <v>1</v>
      </c>
      <c r="F39" s="45">
        <v>2</v>
      </c>
      <c r="G39" s="45">
        <v>3</v>
      </c>
      <c r="H39" s="45">
        <v>4</v>
      </c>
      <c r="I39" s="45">
        <v>5</v>
      </c>
      <c r="J39" s="45">
        <v>6</v>
      </c>
      <c r="L39" s="45" t="s">
        <v>283</v>
      </c>
      <c r="M39" s="159">
        <v>-0.1</v>
      </c>
      <c r="N39" s="45" t="s">
        <v>405</v>
      </c>
    </row>
    <row r="40" spans="1:16" x14ac:dyDescent="0.2">
      <c r="A40" s="329" t="s">
        <v>1102</v>
      </c>
      <c r="B40" s="45">
        <v>0</v>
      </c>
      <c r="D40" s="45" t="s">
        <v>21</v>
      </c>
      <c r="E40" s="45">
        <v>1200</v>
      </c>
      <c r="F40" s="45">
        <v>1325</v>
      </c>
      <c r="G40" s="45">
        <v>1450</v>
      </c>
      <c r="H40" s="45">
        <v>1575</v>
      </c>
      <c r="I40" s="45">
        <v>1700</v>
      </c>
      <c r="J40" s="45">
        <v>1825</v>
      </c>
      <c r="M40" s="159">
        <v>-0.1</v>
      </c>
      <c r="N40" s="45" t="s">
        <v>406</v>
      </c>
    </row>
    <row r="41" spans="1:16" x14ac:dyDescent="0.2">
      <c r="A41" s="329" t="s">
        <v>26</v>
      </c>
      <c r="B41" s="45">
        <v>25</v>
      </c>
      <c r="D41" s="45" t="s">
        <v>2</v>
      </c>
      <c r="E41" s="45">
        <v>100000</v>
      </c>
      <c r="F41" s="45">
        <v>104750</v>
      </c>
      <c r="G41" s="45">
        <v>109500</v>
      </c>
      <c r="H41" s="45">
        <v>114250</v>
      </c>
      <c r="I41" s="45">
        <v>119000</v>
      </c>
      <c r="J41" s="45">
        <v>123750</v>
      </c>
      <c r="M41" s="159">
        <v>0.02</v>
      </c>
      <c r="N41" s="45" t="s">
        <v>407</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408</v>
      </c>
    </row>
    <row r="43" spans="1:16" x14ac:dyDescent="0.2">
      <c r="D43" s="45" t="s">
        <v>7</v>
      </c>
      <c r="E43" s="45">
        <v>15000</v>
      </c>
      <c r="F43" s="45">
        <v>15450</v>
      </c>
      <c r="G43" s="45">
        <v>15900</v>
      </c>
      <c r="H43" s="45">
        <v>16350</v>
      </c>
      <c r="I43" s="45">
        <v>16800</v>
      </c>
      <c r="J43" s="45">
        <v>17250</v>
      </c>
      <c r="M43" s="159">
        <v>-0.1</v>
      </c>
      <c r="N43" s="45" t="s">
        <v>409</v>
      </c>
    </row>
    <row r="44" spans="1:16" x14ac:dyDescent="0.2">
      <c r="A44" s="328" t="s">
        <v>78</v>
      </c>
      <c r="C44" s="97"/>
      <c r="M44" s="159">
        <v>0.05</v>
      </c>
      <c r="N44" s="45" t="s">
        <v>298</v>
      </c>
    </row>
    <row r="45" spans="1:16" x14ac:dyDescent="0.2">
      <c r="A45" s="329" t="s">
        <v>2</v>
      </c>
      <c r="B45" s="97">
        <f>HLOOKUP(1,E33:J37,3)</f>
        <v>100000</v>
      </c>
      <c r="C45" s="97"/>
      <c r="D45" s="45" t="s">
        <v>445</v>
      </c>
      <c r="L45" s="45" t="s">
        <v>73</v>
      </c>
      <c r="M45" s="159">
        <v>-0.1</v>
      </c>
      <c r="N45" s="45" t="s">
        <v>410</v>
      </c>
    </row>
    <row r="46" spans="1:16" x14ac:dyDescent="0.2">
      <c r="A46" s="329" t="s">
        <v>5</v>
      </c>
      <c r="B46" s="97">
        <f>HLOOKUP(1,E33:J37,4)</f>
        <v>15000</v>
      </c>
      <c r="C46" s="97"/>
      <c r="D46" s="45" t="s">
        <v>21</v>
      </c>
      <c r="E46" s="45">
        <v>100</v>
      </c>
      <c r="M46" s="159">
        <v>-0.2</v>
      </c>
      <c r="N46" s="45" t="s">
        <v>411</v>
      </c>
    </row>
    <row r="47" spans="1:16" x14ac:dyDescent="0.2">
      <c r="A47" s="329" t="s">
        <v>81</v>
      </c>
      <c r="B47" s="97">
        <f>HLOOKUP(1,E33:J37,5)</f>
        <v>15000</v>
      </c>
      <c r="C47" s="97"/>
      <c r="D47" s="45" t="s">
        <v>2</v>
      </c>
      <c r="E47" s="45">
        <v>5000</v>
      </c>
      <c r="M47" s="45">
        <v>1</v>
      </c>
      <c r="N47" s="45" t="s">
        <v>412</v>
      </c>
    </row>
    <row r="48" spans="1:16" x14ac:dyDescent="0.2">
      <c r="A48" s="329" t="s">
        <v>12</v>
      </c>
      <c r="B48" s="97">
        <v>0</v>
      </c>
      <c r="C48" s="97"/>
      <c r="D48" s="45" t="s">
        <v>5</v>
      </c>
      <c r="E48" s="45">
        <v>1500</v>
      </c>
      <c r="L48" s="45" t="s">
        <v>186</v>
      </c>
      <c r="M48" s="159">
        <v>-0.1</v>
      </c>
      <c r="N48" s="45" t="s">
        <v>413</v>
      </c>
    </row>
    <row r="49" spans="1:21" x14ac:dyDescent="0.2">
      <c r="A49" s="329" t="s">
        <v>3</v>
      </c>
      <c r="B49" s="97">
        <v>0</v>
      </c>
      <c r="C49" s="97"/>
      <c r="D49" s="45" t="s">
        <v>7</v>
      </c>
      <c r="E49" s="45">
        <v>2500</v>
      </c>
      <c r="M49" s="159">
        <v>-0.2</v>
      </c>
      <c r="N49" s="45" t="s">
        <v>414</v>
      </c>
    </row>
    <row r="50" spans="1:21" x14ac:dyDescent="0.2">
      <c r="A50" s="329" t="s">
        <v>4</v>
      </c>
      <c r="B50" s="97">
        <v>10000</v>
      </c>
      <c r="C50" s="97"/>
      <c r="D50" s="45" t="s">
        <v>3</v>
      </c>
      <c r="E50" s="45">
        <v>2500</v>
      </c>
      <c r="M50" s="45">
        <v>1</v>
      </c>
      <c r="N50" s="45" t="s">
        <v>415</v>
      </c>
    </row>
    <row r="51" spans="1:21" x14ac:dyDescent="0.2">
      <c r="A51" s="329" t="s">
        <v>82</v>
      </c>
      <c r="B51" s="97">
        <v>0</v>
      </c>
      <c r="D51" s="45" t="s">
        <v>12</v>
      </c>
      <c r="E51" s="45">
        <v>1000</v>
      </c>
      <c r="L51" s="45" t="s">
        <v>390</v>
      </c>
      <c r="M51" s="159">
        <v>-0.1</v>
      </c>
      <c r="N51" s="45" t="s">
        <v>416</v>
      </c>
    </row>
    <row r="52" spans="1:21" x14ac:dyDescent="0.2">
      <c r="D52" s="45" t="s">
        <v>446</v>
      </c>
      <c r="E52" s="45">
        <v>30</v>
      </c>
      <c r="L52" s="45" t="s">
        <v>391</v>
      </c>
      <c r="M52" s="159">
        <v>0.2</v>
      </c>
      <c r="N52" s="45" t="s">
        <v>417</v>
      </c>
      <c r="O52" s="159">
        <v>0.1</v>
      </c>
      <c r="P52" s="45" t="s">
        <v>401</v>
      </c>
    </row>
    <row r="53" spans="1:21" x14ac:dyDescent="0.2">
      <c r="A53" s="328" t="s">
        <v>86</v>
      </c>
      <c r="D53" s="45" t="s">
        <v>447</v>
      </c>
      <c r="E53" s="45">
        <v>30</v>
      </c>
      <c r="L53" s="45" t="s">
        <v>392</v>
      </c>
      <c r="M53" s="160">
        <v>0.06</v>
      </c>
      <c r="N53" s="45" t="s">
        <v>407</v>
      </c>
    </row>
    <row r="54" spans="1:21" x14ac:dyDescent="0.2">
      <c r="A54" s="329" t="s">
        <v>21</v>
      </c>
      <c r="B54" s="342">
        <v>0.03</v>
      </c>
      <c r="L54" s="45" t="s">
        <v>393</v>
      </c>
      <c r="M54" s="121">
        <v>0.125</v>
      </c>
      <c r="N54" s="45" t="s">
        <v>402</v>
      </c>
    </row>
    <row r="55" spans="1:21" x14ac:dyDescent="0.2">
      <c r="A55" s="329" t="s">
        <v>24</v>
      </c>
      <c r="B55" s="342">
        <v>0.01</v>
      </c>
      <c r="L55" s="45" t="s">
        <v>394</v>
      </c>
      <c r="M55" s="159">
        <v>-0.3</v>
      </c>
      <c r="N55" s="45" t="s">
        <v>418</v>
      </c>
    </row>
    <row r="56" spans="1:21" x14ac:dyDescent="0.2">
      <c r="A56" s="329" t="s">
        <v>14</v>
      </c>
      <c r="B56" s="342">
        <v>0.01</v>
      </c>
      <c r="L56" s="45" t="s">
        <v>395</v>
      </c>
      <c r="M56" s="159">
        <v>-0.2</v>
      </c>
      <c r="N56" s="45" t="s">
        <v>403</v>
      </c>
      <c r="O56" s="159">
        <v>0.15</v>
      </c>
      <c r="P56" s="45" t="s">
        <v>419</v>
      </c>
    </row>
    <row r="57" spans="1:21" x14ac:dyDescent="0.2">
      <c r="A57" s="329" t="s">
        <v>16</v>
      </c>
      <c r="B57" s="342">
        <v>0.01</v>
      </c>
      <c r="L57" s="45" t="s">
        <v>396</v>
      </c>
      <c r="M57" s="159">
        <v>-0.25</v>
      </c>
      <c r="N57" s="45" t="s">
        <v>420</v>
      </c>
    </row>
    <row r="58" spans="1:21" x14ac:dyDescent="0.2">
      <c r="A58" s="329" t="s">
        <v>15</v>
      </c>
      <c r="B58" s="342">
        <v>0.02</v>
      </c>
      <c r="L58" s="45" t="s">
        <v>397</v>
      </c>
      <c r="M58" s="159">
        <v>0.1</v>
      </c>
      <c r="N58" s="45" t="s">
        <v>298</v>
      </c>
      <c r="O58" s="159">
        <v>0.15</v>
      </c>
      <c r="P58" s="45" t="s">
        <v>421</v>
      </c>
    </row>
    <row r="59" spans="1:21" x14ac:dyDescent="0.2">
      <c r="L59" s="45" t="s">
        <v>398</v>
      </c>
      <c r="M59" s="45">
        <v>3</v>
      </c>
      <c r="N59" s="45" t="s">
        <v>422</v>
      </c>
    </row>
    <row r="60" spans="1:21" x14ac:dyDescent="0.2">
      <c r="A60" s="329" t="s">
        <v>87</v>
      </c>
      <c r="B60" s="45">
        <v>0.25</v>
      </c>
      <c r="C60" s="45" t="s">
        <v>88</v>
      </c>
      <c r="U60" s="160"/>
    </row>
    <row r="61" spans="1:21" x14ac:dyDescent="0.2">
      <c r="A61" s="329" t="s">
        <v>170</v>
      </c>
      <c r="B61" s="45">
        <v>2.7</v>
      </c>
      <c r="C61" s="45" t="s">
        <v>171</v>
      </c>
      <c r="T61" s="111"/>
      <c r="U61" s="160"/>
    </row>
    <row r="62" spans="1:21" x14ac:dyDescent="0.2">
      <c r="L62" s="45" t="s">
        <v>33</v>
      </c>
      <c r="M62" s="45">
        <v>6.4</v>
      </c>
      <c r="N62" s="45" t="s">
        <v>476</v>
      </c>
      <c r="U62" s="160"/>
    </row>
    <row r="63" spans="1:21" x14ac:dyDescent="0.2">
      <c r="A63" s="328" t="s">
        <v>173</v>
      </c>
    </row>
    <row r="64" spans="1:21" x14ac:dyDescent="0.2">
      <c r="A64" s="329" t="s">
        <v>349</v>
      </c>
      <c r="B64" s="45">
        <v>36</v>
      </c>
      <c r="C64" s="45" t="s">
        <v>350</v>
      </c>
      <c r="D64" s="45" t="s">
        <v>351</v>
      </c>
      <c r="L64" s="45" t="s">
        <v>475</v>
      </c>
      <c r="M64" s="45">
        <v>3780</v>
      </c>
      <c r="U64" s="159"/>
    </row>
    <row r="65" spans="1:21" x14ac:dyDescent="0.2">
      <c r="A65" s="329" t="s">
        <v>175</v>
      </c>
      <c r="B65" s="45">
        <v>30</v>
      </c>
      <c r="C65" s="45" t="s">
        <v>274</v>
      </c>
    </row>
    <row r="66" spans="1:21" x14ac:dyDescent="0.2">
      <c r="A66" s="329" t="s">
        <v>482</v>
      </c>
      <c r="B66" s="45">
        <v>15</v>
      </c>
      <c r="C66" s="45" t="s">
        <v>274</v>
      </c>
      <c r="L66" s="5" t="s">
        <v>633</v>
      </c>
      <c r="U66" s="159"/>
    </row>
    <row r="67" spans="1:21" x14ac:dyDescent="0.2">
      <c r="A67" s="329" t="s">
        <v>353</v>
      </c>
      <c r="B67" s="45">
        <v>15</v>
      </c>
      <c r="C67" s="45" t="s">
        <v>274</v>
      </c>
      <c r="L67" s="111" t="s">
        <v>543</v>
      </c>
      <c r="M67" s="434">
        <v>2.5000000000000001E-2</v>
      </c>
      <c r="N67" s="45" t="s">
        <v>638</v>
      </c>
      <c r="S67" s="45" t="s">
        <v>688</v>
      </c>
      <c r="U67" s="159"/>
    </row>
    <row r="68" spans="1:21" x14ac:dyDescent="0.2">
      <c r="A68" s="329" t="s">
        <v>174</v>
      </c>
      <c r="B68" s="45">
        <v>15</v>
      </c>
      <c r="C68" s="45" t="str">
        <f>C65</f>
        <v>peasants</v>
      </c>
      <c r="L68" s="111" t="s">
        <v>545</v>
      </c>
      <c r="M68" s="434">
        <v>0.05</v>
      </c>
      <c r="N68" s="45" t="s">
        <v>639</v>
      </c>
      <c r="S68" s="45" t="s">
        <v>689</v>
      </c>
    </row>
    <row r="69" spans="1:21" x14ac:dyDescent="0.2">
      <c r="A69" s="329" t="s">
        <v>275</v>
      </c>
      <c r="B69" s="45">
        <f>IF(OR(Overview!$B$14="Halfling",Overview!$B$14="Dwarf",Overview!$B$14="Gnome"),10,IF(race="Nomad",25,5))</f>
        <v>5</v>
      </c>
      <c r="L69" s="45" t="s">
        <v>546</v>
      </c>
      <c r="M69" s="2">
        <v>0.05</v>
      </c>
      <c r="N69" s="45" t="s">
        <v>640</v>
      </c>
      <c r="S69" s="45" t="s">
        <v>690</v>
      </c>
    </row>
    <row r="70" spans="1:21" x14ac:dyDescent="0.2">
      <c r="L70" s="45" t="s">
        <v>548</v>
      </c>
      <c r="M70" s="434">
        <v>7.4999999999999997E-2</v>
      </c>
      <c r="N70" s="45" t="s">
        <v>638</v>
      </c>
      <c r="S70" s="45" t="s">
        <v>691</v>
      </c>
      <c r="T70" s="111"/>
      <c r="U70" s="160"/>
    </row>
    <row r="71" spans="1:21" x14ac:dyDescent="0.2">
      <c r="A71" s="343" t="s">
        <v>276</v>
      </c>
      <c r="L71" s="45" t="s">
        <v>550</v>
      </c>
      <c r="M71" s="434">
        <v>0.02</v>
      </c>
      <c r="N71" s="45" t="s">
        <v>641</v>
      </c>
      <c r="S71" s="45" t="s">
        <v>692</v>
      </c>
      <c r="U71" s="160"/>
    </row>
    <row r="72" spans="1:21" x14ac:dyDescent="0.2">
      <c r="A72" s="329" t="str">
        <f>CONCATENATE("Your race is ",Overview!B14)</f>
        <v>Your race is Human</v>
      </c>
      <c r="L72" s="45" t="s">
        <v>551</v>
      </c>
      <c r="M72" s="2">
        <v>0.05</v>
      </c>
      <c r="N72" s="45" t="s">
        <v>677</v>
      </c>
      <c r="S72" s="111" t="s">
        <v>703</v>
      </c>
      <c r="T72" s="111"/>
      <c r="U72" s="159"/>
    </row>
    <row r="73" spans="1:21" x14ac:dyDescent="0.2">
      <c r="L73" s="45" t="s">
        <v>552</v>
      </c>
      <c r="M73" s="2">
        <v>0.1</v>
      </c>
      <c r="N73" s="45" t="s">
        <v>759</v>
      </c>
      <c r="S73" s="111" t="s">
        <v>732</v>
      </c>
      <c r="T73" s="111"/>
      <c r="U73" s="159"/>
    </row>
    <row r="74" spans="1:21" x14ac:dyDescent="0.2">
      <c r="A74" s="328" t="s">
        <v>206</v>
      </c>
      <c r="B74" s="45" t="s">
        <v>277</v>
      </c>
      <c r="F74" s="45" t="s">
        <v>211</v>
      </c>
      <c r="L74" s="45" t="s">
        <v>553</v>
      </c>
      <c r="M74" s="2">
        <v>-0.1</v>
      </c>
      <c r="N74" s="45" t="s">
        <v>675</v>
      </c>
      <c r="O74" s="45" t="s">
        <v>644</v>
      </c>
      <c r="S74" s="111" t="s">
        <v>695</v>
      </c>
      <c r="T74" s="111"/>
      <c r="U74" s="159"/>
    </row>
    <row r="75" spans="1:21" x14ac:dyDescent="0.2">
      <c r="A75" s="329" t="s">
        <v>201</v>
      </c>
      <c r="B75" s="45">
        <v>2</v>
      </c>
      <c r="C75" s="45" t="s">
        <v>207</v>
      </c>
      <c r="D75" s="342"/>
      <c r="F75" s="342">
        <v>0.1</v>
      </c>
      <c r="G75" s="45" t="s">
        <v>107</v>
      </c>
      <c r="L75" s="45" t="s">
        <v>554</v>
      </c>
      <c r="M75" s="2">
        <v>-0.05</v>
      </c>
      <c r="N75" s="45" t="s">
        <v>682</v>
      </c>
      <c r="O75" s="159">
        <v>-0.15</v>
      </c>
      <c r="P75" s="45" t="s">
        <v>659</v>
      </c>
      <c r="S75" s="111" t="s">
        <v>714</v>
      </c>
      <c r="T75" s="111"/>
      <c r="U75" s="160"/>
    </row>
    <row r="76" spans="1:21" x14ac:dyDescent="0.2">
      <c r="A76" s="329" t="s">
        <v>202</v>
      </c>
      <c r="B76" s="45">
        <v>2</v>
      </c>
      <c r="C76" s="45" t="s">
        <v>207</v>
      </c>
      <c r="D76" s="342"/>
      <c r="F76" s="342">
        <v>0.1</v>
      </c>
      <c r="G76" s="45" t="s">
        <v>110</v>
      </c>
      <c r="L76" s="45" t="s">
        <v>556</v>
      </c>
      <c r="M76" s="434">
        <v>-2.5000000000000001E-2</v>
      </c>
      <c r="N76" s="45" t="s">
        <v>645</v>
      </c>
      <c r="S76" s="111" t="s">
        <v>696</v>
      </c>
      <c r="T76" s="111"/>
      <c r="U76" s="159"/>
    </row>
    <row r="77" spans="1:21" x14ac:dyDescent="0.2">
      <c r="A77" s="329" t="s">
        <v>208</v>
      </c>
      <c r="B77" s="45">
        <v>2.5</v>
      </c>
      <c r="C77" s="45" t="s">
        <v>207</v>
      </c>
      <c r="D77" s="342"/>
      <c r="F77" s="342">
        <v>0.1</v>
      </c>
      <c r="G77" s="45" t="s">
        <v>32</v>
      </c>
      <c r="L77" s="45" t="s">
        <v>558</v>
      </c>
      <c r="M77" s="2">
        <v>-0.1</v>
      </c>
      <c r="N77" s="45" t="s">
        <v>760</v>
      </c>
      <c r="S77" s="111" t="s">
        <v>1073</v>
      </c>
      <c r="T77" s="111"/>
    </row>
    <row r="78" spans="1:21" x14ac:dyDescent="0.2">
      <c r="A78" s="329" t="s">
        <v>205</v>
      </c>
      <c r="B78" s="45">
        <v>2.5</v>
      </c>
      <c r="C78" s="45" t="s">
        <v>207</v>
      </c>
      <c r="D78" s="342"/>
      <c r="F78" s="342">
        <v>0.5</v>
      </c>
      <c r="G78" s="45" t="s">
        <v>212</v>
      </c>
      <c r="M78"/>
      <c r="S78" s="111"/>
      <c r="T78" s="111"/>
    </row>
    <row r="79" spans="1:21" x14ac:dyDescent="0.2">
      <c r="A79" s="329" t="s">
        <v>209</v>
      </c>
      <c r="B79" s="45">
        <v>2.5</v>
      </c>
      <c r="C79" s="45" t="s">
        <v>207</v>
      </c>
      <c r="D79" s="342"/>
      <c r="F79" s="342">
        <v>0.1</v>
      </c>
      <c r="G79" s="45" t="s">
        <v>106</v>
      </c>
      <c r="L79" s="45" t="s">
        <v>559</v>
      </c>
      <c r="M79" s="434">
        <v>-0.1</v>
      </c>
      <c r="N79" s="45" t="s">
        <v>647</v>
      </c>
      <c r="S79" s="111" t="s">
        <v>698</v>
      </c>
      <c r="T79" s="111"/>
      <c r="U79" s="160"/>
    </row>
    <row r="80" spans="1:21" x14ac:dyDescent="0.2">
      <c r="A80" s="329" t="s">
        <v>535</v>
      </c>
      <c r="B80" s="45">
        <v>5</v>
      </c>
      <c r="C80" s="45" t="s">
        <v>207</v>
      </c>
      <c r="D80" s="342"/>
      <c r="F80" s="342">
        <v>0.2</v>
      </c>
      <c r="G80" s="45" t="s">
        <v>110</v>
      </c>
      <c r="H80" s="45" t="s">
        <v>251</v>
      </c>
      <c r="L80" s="45" t="s">
        <v>560</v>
      </c>
      <c r="M80" s="2">
        <v>0.15</v>
      </c>
      <c r="N80" s="45" t="s">
        <v>648</v>
      </c>
      <c r="S80" s="111" t="s">
        <v>699</v>
      </c>
      <c r="T80" s="111"/>
      <c r="U80" s="159"/>
    </row>
    <row r="81" spans="1:23" x14ac:dyDescent="0.2">
      <c r="A81" s="329" t="s">
        <v>536</v>
      </c>
      <c r="B81" s="45">
        <v>5</v>
      </c>
      <c r="C81" s="45" t="s">
        <v>207</v>
      </c>
      <c r="D81" s="342"/>
      <c r="F81" s="342">
        <v>0.3</v>
      </c>
      <c r="G81" s="45" t="s">
        <v>537</v>
      </c>
      <c r="L81" s="45" t="s">
        <v>561</v>
      </c>
      <c r="M81" s="2">
        <v>-0.1</v>
      </c>
      <c r="N81" s="45" t="s">
        <v>649</v>
      </c>
      <c r="S81" s="111" t="s">
        <v>700</v>
      </c>
      <c r="T81" s="111"/>
      <c r="U81" s="159"/>
    </row>
    <row r="82" spans="1:23" x14ac:dyDescent="0.2">
      <c r="A82" s="329" t="s">
        <v>266</v>
      </c>
      <c r="B82" s="45">
        <f>B80</f>
        <v>5</v>
      </c>
      <c r="C82" s="45" t="str">
        <f>C80</f>
        <v>* Landsize</v>
      </c>
      <c r="D82" s="159"/>
      <c r="F82" s="342">
        <v>0.2</v>
      </c>
      <c r="G82" s="45" t="s">
        <v>32</v>
      </c>
      <c r="H82" s="45" t="s">
        <v>263</v>
      </c>
      <c r="L82" s="45" t="s">
        <v>563</v>
      </c>
      <c r="M82" s="2">
        <v>-0.2</v>
      </c>
      <c r="N82" s="45" t="s">
        <v>650</v>
      </c>
      <c r="O82" s="167">
        <v>0.1</v>
      </c>
      <c r="P82" s="5" t="s">
        <v>1110</v>
      </c>
      <c r="S82" s="111" t="s">
        <v>701</v>
      </c>
      <c r="T82" s="111"/>
      <c r="U82" s="159"/>
    </row>
    <row r="83" spans="1:23" x14ac:dyDescent="0.2">
      <c r="A83" s="329" t="s">
        <v>265</v>
      </c>
      <c r="B83" s="45">
        <f>B80</f>
        <v>5</v>
      </c>
      <c r="C83" s="45" t="str">
        <f>C80</f>
        <v>* Landsize</v>
      </c>
      <c r="D83" s="159"/>
      <c r="F83" s="342">
        <v>0.1</v>
      </c>
      <c r="G83" s="45" t="s">
        <v>31</v>
      </c>
      <c r="L83" s="45" t="s">
        <v>564</v>
      </c>
      <c r="M83" s="2">
        <v>0.01</v>
      </c>
      <c r="N83" s="45" t="s">
        <v>651</v>
      </c>
      <c r="O83" s="45" t="s">
        <v>644</v>
      </c>
      <c r="S83" s="111" t="s">
        <v>702</v>
      </c>
      <c r="T83" s="111"/>
      <c r="U83" s="159"/>
    </row>
    <row r="84" spans="1:23" x14ac:dyDescent="0.2">
      <c r="A84" s="329" t="s">
        <v>303</v>
      </c>
      <c r="B84" s="45">
        <v>5</v>
      </c>
      <c r="C84" s="45" t="str">
        <f t="shared" ref="C84:C90" si="0">C83</f>
        <v>* Landsize</v>
      </c>
      <c r="D84" s="159"/>
      <c r="F84" s="159">
        <v>0.2</v>
      </c>
      <c r="G84" s="45" t="s">
        <v>107</v>
      </c>
      <c r="H84" s="159">
        <v>0.1</v>
      </c>
      <c r="I84" s="45" t="s">
        <v>108</v>
      </c>
      <c r="L84" s="45" t="s">
        <v>565</v>
      </c>
      <c r="M84" s="29">
        <v>-2.5000000000000001E-2</v>
      </c>
      <c r="N84" s="45" t="s">
        <v>643</v>
      </c>
      <c r="O84" s="160">
        <v>-0.05</v>
      </c>
      <c r="P84" s="45" t="s">
        <v>761</v>
      </c>
      <c r="S84" s="111" t="s">
        <v>694</v>
      </c>
      <c r="T84" s="111"/>
    </row>
    <row r="85" spans="1:23" x14ac:dyDescent="0.2">
      <c r="A85" s="329" t="s">
        <v>340</v>
      </c>
      <c r="B85" s="45">
        <f>B84</f>
        <v>5</v>
      </c>
      <c r="C85" s="45" t="str">
        <f t="shared" si="0"/>
        <v>* Landsize</v>
      </c>
      <c r="D85" s="159"/>
      <c r="F85" s="159">
        <v>0.1</v>
      </c>
      <c r="G85" s="45" t="s">
        <v>31</v>
      </c>
      <c r="H85" s="159">
        <v>0.1</v>
      </c>
      <c r="I85" s="45" t="s">
        <v>32</v>
      </c>
      <c r="L85" s="45" t="s">
        <v>567</v>
      </c>
      <c r="M85">
        <v>1.25</v>
      </c>
      <c r="N85" s="45" t="s">
        <v>679</v>
      </c>
      <c r="S85" s="111" t="s">
        <v>721</v>
      </c>
      <c r="T85" s="111"/>
      <c r="U85" s="160"/>
    </row>
    <row r="86" spans="1:23" x14ac:dyDescent="0.2">
      <c r="A86" s="329" t="s">
        <v>339</v>
      </c>
      <c r="B86" s="45">
        <f>B85</f>
        <v>5</v>
      </c>
      <c r="C86" s="45" t="str">
        <f t="shared" si="0"/>
        <v>* Landsize</v>
      </c>
      <c r="D86" s="159"/>
      <c r="F86" s="159">
        <v>0.15</v>
      </c>
      <c r="G86" s="45" t="s">
        <v>32</v>
      </c>
      <c r="H86" s="159" t="s">
        <v>341</v>
      </c>
      <c r="L86" s="45" t="s">
        <v>569</v>
      </c>
      <c r="M86" s="2">
        <v>-0.15</v>
      </c>
      <c r="N86" s="45" t="s">
        <v>647</v>
      </c>
      <c r="S86" s="111" t="s">
        <v>705</v>
      </c>
      <c r="T86" s="111"/>
      <c r="U86" s="159"/>
    </row>
    <row r="87" spans="1:23" x14ac:dyDescent="0.2">
      <c r="A87" s="329" t="s">
        <v>346</v>
      </c>
      <c r="B87" s="45">
        <v>5</v>
      </c>
      <c r="C87" s="344" t="str">
        <f t="shared" si="0"/>
        <v>* Landsize</v>
      </c>
      <c r="D87" s="159"/>
      <c r="F87" s="262">
        <v>15</v>
      </c>
      <c r="G87" s="45" t="s">
        <v>347</v>
      </c>
      <c r="H87" s="159"/>
      <c r="L87" s="45" t="s">
        <v>570</v>
      </c>
      <c r="M87" s="434">
        <v>-2.5000000000000001E-2</v>
      </c>
      <c r="N87" s="45" t="s">
        <v>643</v>
      </c>
      <c r="O87" s="45">
        <v>-1</v>
      </c>
      <c r="P87" s="45" t="s">
        <v>676</v>
      </c>
      <c r="S87" s="111" t="s">
        <v>706</v>
      </c>
      <c r="T87" s="111"/>
      <c r="U87" s="159"/>
    </row>
    <row r="88" spans="1:23" x14ac:dyDescent="0.2">
      <c r="A88" s="329" t="s">
        <v>430</v>
      </c>
      <c r="B88" s="45">
        <v>5</v>
      </c>
      <c r="C88" s="45" t="str">
        <f t="shared" si="0"/>
        <v>* Landsize</v>
      </c>
      <c r="D88" s="159"/>
      <c r="F88" s="121">
        <v>0.05</v>
      </c>
      <c r="G88" s="45" t="s">
        <v>31</v>
      </c>
      <c r="L88" s="45" t="s">
        <v>571</v>
      </c>
      <c r="M88" s="434">
        <v>-2.5000000000000001E-2</v>
      </c>
      <c r="N88" s="45" t="s">
        <v>649</v>
      </c>
      <c r="S88" s="111" t="s">
        <v>707</v>
      </c>
      <c r="T88" s="111"/>
      <c r="U88" s="160"/>
    </row>
    <row r="89" spans="1:23" x14ac:dyDescent="0.2">
      <c r="A89" s="329" t="s">
        <v>1091</v>
      </c>
      <c r="B89" s="45">
        <v>5</v>
      </c>
      <c r="C89" s="45" t="str">
        <f t="shared" si="0"/>
        <v>* Landsize</v>
      </c>
      <c r="D89" s="121">
        <v>0.01</v>
      </c>
      <c r="E89" s="45" t="s">
        <v>363</v>
      </c>
      <c r="F89" s="159">
        <v>0.1</v>
      </c>
      <c r="G89" s="45" t="s">
        <v>1093</v>
      </c>
      <c r="M89"/>
      <c r="S89" s="111"/>
      <c r="T89" s="111"/>
    </row>
    <row r="90" spans="1:23" x14ac:dyDescent="0.2">
      <c r="A90" s="329" t="s">
        <v>1099</v>
      </c>
      <c r="B90" s="45">
        <v>5</v>
      </c>
      <c r="C90" s="45" t="str">
        <f t="shared" si="0"/>
        <v>* Landsize</v>
      </c>
      <c r="F90" s="159">
        <v>0.15</v>
      </c>
      <c r="G90" s="45" t="s">
        <v>106</v>
      </c>
      <c r="L90" s="45" t="s">
        <v>573</v>
      </c>
      <c r="M90" s="2">
        <v>0.05</v>
      </c>
      <c r="N90" s="45" t="s">
        <v>652</v>
      </c>
      <c r="S90" s="111" t="s">
        <v>708</v>
      </c>
      <c r="T90" s="111"/>
    </row>
    <row r="91" spans="1:23" x14ac:dyDescent="0.2">
      <c r="L91" s="45" t="s">
        <v>575</v>
      </c>
      <c r="M91" s="434">
        <v>2.5000000000000001E-2</v>
      </c>
      <c r="N91" s="45" t="s">
        <v>654</v>
      </c>
      <c r="S91" s="111" t="s">
        <v>709</v>
      </c>
      <c r="T91" s="111"/>
      <c r="U91" s="160"/>
    </row>
    <row r="92" spans="1:23" x14ac:dyDescent="0.2">
      <c r="A92" s="328" t="s">
        <v>82</v>
      </c>
      <c r="L92" s="45" t="s">
        <v>577</v>
      </c>
      <c r="M92" s="434">
        <v>7.4999999999999997E-2</v>
      </c>
      <c r="N92" s="45" t="s">
        <v>655</v>
      </c>
      <c r="O92" s="121">
        <v>0.25</v>
      </c>
      <c r="P92" s="45" t="s">
        <v>656</v>
      </c>
      <c r="S92" s="111" t="s">
        <v>710</v>
      </c>
      <c r="T92" s="111"/>
      <c r="U92" s="160"/>
      <c r="W92" s="159"/>
    </row>
    <row r="93" spans="1:23" x14ac:dyDescent="0.2">
      <c r="A93" s="329" t="s">
        <v>273</v>
      </c>
      <c r="B93" s="45">
        <f>IF(Overview!$B$14="Kobold",40,30)</f>
        <v>30</v>
      </c>
      <c r="C93" s="45" t="s">
        <v>244</v>
      </c>
      <c r="L93" s="45" t="s">
        <v>578</v>
      </c>
      <c r="M93" s="434">
        <v>0.1</v>
      </c>
      <c r="N93" s="45" t="s">
        <v>639</v>
      </c>
      <c r="O93" s="159">
        <v>0.05</v>
      </c>
      <c r="P93" s="45" t="s">
        <v>657</v>
      </c>
      <c r="S93" s="111" t="s">
        <v>711</v>
      </c>
      <c r="T93" s="111"/>
      <c r="U93" s="160"/>
      <c r="W93" s="159"/>
    </row>
    <row r="94" spans="1:23" x14ac:dyDescent="0.2">
      <c r="L94" s="45" t="s">
        <v>579</v>
      </c>
      <c r="M94" s="434">
        <v>-1.7500000000000002E-2</v>
      </c>
      <c r="N94" s="45" t="s">
        <v>642</v>
      </c>
      <c r="S94" s="111" t="s">
        <v>693</v>
      </c>
      <c r="T94" s="111"/>
    </row>
    <row r="95" spans="1:23" x14ac:dyDescent="0.2">
      <c r="A95" s="328" t="s">
        <v>356</v>
      </c>
      <c r="L95" s="45" t="s">
        <v>580</v>
      </c>
      <c r="M95" s="434">
        <v>1.4999999999999999E-2</v>
      </c>
      <c r="N95" s="45" t="s">
        <v>653</v>
      </c>
      <c r="S95" s="111" t="s">
        <v>704</v>
      </c>
      <c r="T95" s="111"/>
      <c r="U95" s="159"/>
    </row>
    <row r="96" spans="1:23" x14ac:dyDescent="0.2">
      <c r="A96" s="329" t="s">
        <v>509</v>
      </c>
      <c r="B96" s="45">
        <v>250</v>
      </c>
      <c r="L96" s="45" t="s">
        <v>581</v>
      </c>
      <c r="M96" s="434">
        <v>-7.4999999999999997E-2</v>
      </c>
      <c r="N96" s="45" t="s">
        <v>643</v>
      </c>
      <c r="O96" s="45">
        <v>-2</v>
      </c>
      <c r="P96" s="45" t="s">
        <v>676</v>
      </c>
      <c r="S96" s="111" t="s">
        <v>712</v>
      </c>
      <c r="T96" s="111"/>
      <c r="U96" s="160"/>
    </row>
    <row r="97" spans="1:23" x14ac:dyDescent="0.2">
      <c r="A97" s="329" t="s">
        <v>510</v>
      </c>
      <c r="B97" s="159">
        <v>0.01</v>
      </c>
      <c r="L97" s="45" t="s">
        <v>582</v>
      </c>
      <c r="M97" s="2">
        <v>-0.5</v>
      </c>
      <c r="N97" s="45" t="s">
        <v>658</v>
      </c>
      <c r="S97" s="111" t="s">
        <v>713</v>
      </c>
      <c r="T97" s="111"/>
      <c r="U97" s="159"/>
    </row>
    <row r="98" spans="1:23" x14ac:dyDescent="0.2">
      <c r="A98" s="329" t="s">
        <v>511</v>
      </c>
      <c r="B98" s="159">
        <v>0.01</v>
      </c>
      <c r="L98" s="45" t="s">
        <v>584</v>
      </c>
      <c r="M98" s="2">
        <v>-0.1</v>
      </c>
      <c r="N98" s="45" t="s">
        <v>646</v>
      </c>
      <c r="S98" s="111" t="s">
        <v>697</v>
      </c>
      <c r="T98" s="111"/>
      <c r="U98" s="159"/>
      <c r="W98" s="159"/>
    </row>
    <row r="99" spans="1:23" x14ac:dyDescent="0.2">
      <c r="A99" s="329" t="s">
        <v>512</v>
      </c>
      <c r="B99" s="159">
        <v>0.01</v>
      </c>
      <c r="M99"/>
      <c r="S99" s="111"/>
      <c r="T99" s="111"/>
    </row>
    <row r="100" spans="1:23" x14ac:dyDescent="0.2">
      <c r="L100" s="45" t="s">
        <v>586</v>
      </c>
      <c r="M100" s="434">
        <v>0.125</v>
      </c>
      <c r="N100" s="45" t="s">
        <v>660</v>
      </c>
      <c r="S100" s="111" t="s">
        <v>715</v>
      </c>
      <c r="T100" s="111"/>
      <c r="U100" s="160"/>
    </row>
    <row r="101" spans="1:23" x14ac:dyDescent="0.2">
      <c r="A101" s="328" t="s">
        <v>461</v>
      </c>
      <c r="L101" s="45" t="s">
        <v>587</v>
      </c>
      <c r="M101"/>
      <c r="N101" s="45" t="s">
        <v>634</v>
      </c>
      <c r="S101" s="111" t="s">
        <v>716</v>
      </c>
      <c r="T101" s="111"/>
    </row>
    <row r="102" spans="1:23" x14ac:dyDescent="0.2">
      <c r="L102" s="45" t="s">
        <v>588</v>
      </c>
      <c r="M102" s="434">
        <v>2.5000000000000001E-2</v>
      </c>
      <c r="N102" s="45" t="s">
        <v>654</v>
      </c>
      <c r="O102" s="160">
        <v>7.4999999999999997E-2</v>
      </c>
      <c r="P102" s="45" t="s">
        <v>652</v>
      </c>
      <c r="S102" s="111" t="s">
        <v>717</v>
      </c>
      <c r="T102" s="111"/>
      <c r="U102" s="160"/>
      <c r="W102" s="160"/>
    </row>
    <row r="103" spans="1:23" x14ac:dyDescent="0.2">
      <c r="A103" s="329" t="s">
        <v>462</v>
      </c>
      <c r="B103" s="45" t="s">
        <v>215</v>
      </c>
      <c r="D103" s="342">
        <v>0.3</v>
      </c>
      <c r="E103" s="45" t="s">
        <v>441</v>
      </c>
      <c r="L103" s="45" t="s">
        <v>589</v>
      </c>
      <c r="M103" s="2">
        <v>0.04</v>
      </c>
      <c r="N103" s="45" t="s">
        <v>641</v>
      </c>
      <c r="S103" s="111" t="s">
        <v>718</v>
      </c>
      <c r="T103" s="111"/>
      <c r="U103" s="159"/>
    </row>
    <row r="104" spans="1:23" x14ac:dyDescent="0.2">
      <c r="B104" s="45" t="s">
        <v>213</v>
      </c>
      <c r="D104" s="342">
        <v>0.2</v>
      </c>
      <c r="E104" s="45" t="s">
        <v>441</v>
      </c>
      <c r="L104" s="45" t="s">
        <v>590</v>
      </c>
      <c r="M104">
        <v>2</v>
      </c>
      <c r="N104" s="45" t="s">
        <v>1109</v>
      </c>
      <c r="S104" s="111" t="s">
        <v>1072</v>
      </c>
      <c r="T104" s="111"/>
      <c r="U104" s="159"/>
    </row>
    <row r="105" spans="1:23" x14ac:dyDescent="0.2">
      <c r="B105" s="45" t="s">
        <v>463</v>
      </c>
      <c r="D105" s="342">
        <v>0.3</v>
      </c>
      <c r="E105" s="45" t="s">
        <v>441</v>
      </c>
      <c r="L105" s="45" t="s">
        <v>591</v>
      </c>
      <c r="M105" s="434">
        <v>-0.1</v>
      </c>
      <c r="N105" s="45" t="s">
        <v>649</v>
      </c>
      <c r="S105" s="111" t="s">
        <v>720</v>
      </c>
      <c r="T105" s="111"/>
      <c r="U105" s="159"/>
    </row>
    <row r="106" spans="1:23" x14ac:dyDescent="0.2">
      <c r="B106" s="45" t="s">
        <v>464</v>
      </c>
      <c r="D106" s="342">
        <v>0.6</v>
      </c>
      <c r="E106" s="45" t="s">
        <v>441</v>
      </c>
      <c r="L106" s="45" t="s">
        <v>593</v>
      </c>
      <c r="M106">
        <v>-1</v>
      </c>
      <c r="N106" s="45" t="s">
        <v>762</v>
      </c>
      <c r="S106" s="111" t="s">
        <v>1074</v>
      </c>
      <c r="T106" s="111"/>
      <c r="U106" s="160"/>
    </row>
    <row r="107" spans="1:23" x14ac:dyDescent="0.2">
      <c r="L107" s="45" t="s">
        <v>594</v>
      </c>
      <c r="M107" s="2">
        <v>-0.2</v>
      </c>
      <c r="N107" s="45" t="s">
        <v>661</v>
      </c>
      <c r="S107" s="111" t="s">
        <v>719</v>
      </c>
      <c r="T107" s="111"/>
    </row>
    <row r="108" spans="1:23" x14ac:dyDescent="0.2">
      <c r="A108" s="329" t="s">
        <v>465</v>
      </c>
      <c r="B108" s="45" t="s">
        <v>215</v>
      </c>
      <c r="D108" s="45">
        <v>4000</v>
      </c>
      <c r="E108" s="45" t="s">
        <v>513</v>
      </c>
      <c r="M108"/>
    </row>
    <row r="109" spans="1:23" x14ac:dyDescent="0.2">
      <c r="B109" s="45" t="s">
        <v>213</v>
      </c>
      <c r="D109" s="45">
        <v>4000</v>
      </c>
      <c r="E109" s="45" t="s">
        <v>513</v>
      </c>
      <c r="L109" s="45" t="s">
        <v>595</v>
      </c>
      <c r="M109" s="434">
        <v>2.5000000000000001E-2</v>
      </c>
      <c r="N109" s="45" t="s">
        <v>1078</v>
      </c>
      <c r="O109" s="45" t="s">
        <v>663</v>
      </c>
      <c r="S109" s="111" t="s">
        <v>723</v>
      </c>
      <c r="T109" s="111"/>
      <c r="U109" s="159"/>
      <c r="W109" s="159"/>
    </row>
    <row r="110" spans="1:23" x14ac:dyDescent="0.2">
      <c r="B110" s="45" t="s">
        <v>463</v>
      </c>
      <c r="D110" s="45">
        <v>7500</v>
      </c>
      <c r="E110" s="45" t="s">
        <v>513</v>
      </c>
      <c r="L110" s="45" t="s">
        <v>596</v>
      </c>
      <c r="M110" s="2">
        <v>-0.2</v>
      </c>
      <c r="N110" s="45" t="s">
        <v>680</v>
      </c>
      <c r="O110" s="159">
        <v>-0.1</v>
      </c>
      <c r="P110" s="45" t="s">
        <v>662</v>
      </c>
      <c r="Q110" s="5">
        <v>2</v>
      </c>
      <c r="R110" s="5" t="s">
        <v>684</v>
      </c>
      <c r="S110" s="111" t="s">
        <v>722</v>
      </c>
      <c r="T110" s="111"/>
    </row>
    <row r="111" spans="1:23" x14ac:dyDescent="0.2">
      <c r="B111" s="45" t="s">
        <v>533</v>
      </c>
      <c r="D111" s="45">
        <v>5000</v>
      </c>
      <c r="E111" s="45" t="s">
        <v>513</v>
      </c>
      <c r="L111" s="45" t="s">
        <v>597</v>
      </c>
      <c r="M111" s="434">
        <v>-1.7500000000000002E-2</v>
      </c>
      <c r="N111" s="45" t="s">
        <v>642</v>
      </c>
      <c r="S111" s="111" t="s">
        <v>724</v>
      </c>
      <c r="T111" s="111"/>
      <c r="U111" s="159"/>
    </row>
    <row r="112" spans="1:23" x14ac:dyDescent="0.2">
      <c r="B112" s="45" t="s">
        <v>216</v>
      </c>
      <c r="D112" s="45">
        <v>5000</v>
      </c>
      <c r="E112" s="45" t="s">
        <v>513</v>
      </c>
      <c r="L112" s="45" t="s">
        <v>598</v>
      </c>
      <c r="M112" s="434">
        <v>2.5000000000000001E-2</v>
      </c>
      <c r="N112" s="45" t="s">
        <v>672</v>
      </c>
      <c r="O112" s="160">
        <v>7.4999999999999997E-2</v>
      </c>
      <c r="P112" s="45" t="s">
        <v>664</v>
      </c>
      <c r="S112" s="111" t="s">
        <v>725</v>
      </c>
      <c r="T112" s="111"/>
      <c r="U112" s="160"/>
      <c r="W112" s="160"/>
    </row>
    <row r="113" spans="1:23" x14ac:dyDescent="0.2">
      <c r="L113" s="45" t="s">
        <v>599</v>
      </c>
      <c r="M113" s="434">
        <v>-1.7500000000000002E-2</v>
      </c>
      <c r="N113" s="45" t="s">
        <v>642</v>
      </c>
      <c r="S113" s="111" t="s">
        <v>726</v>
      </c>
      <c r="T113" s="111"/>
      <c r="U113" s="159"/>
    </row>
    <row r="114" spans="1:23" x14ac:dyDescent="0.2">
      <c r="A114" s="328" t="s">
        <v>466</v>
      </c>
      <c r="F114" s="45" t="s">
        <v>468</v>
      </c>
      <c r="L114" s="45" t="s">
        <v>600</v>
      </c>
      <c r="M114">
        <v>1</v>
      </c>
      <c r="N114" s="45" t="s">
        <v>678</v>
      </c>
      <c r="S114" s="111" t="s">
        <v>398</v>
      </c>
      <c r="T114" s="111"/>
      <c r="U114" s="159"/>
      <c r="W114" s="159"/>
    </row>
    <row r="115" spans="1:23" x14ac:dyDescent="0.2">
      <c r="A115" s="329" t="s">
        <v>125</v>
      </c>
      <c r="B115" s="253"/>
      <c r="C115" s="345">
        <v>0.2</v>
      </c>
      <c r="D115" s="45" t="s">
        <v>473</v>
      </c>
      <c r="F115" s="180" t="s">
        <v>472</v>
      </c>
      <c r="L115" s="45" t="s">
        <v>601</v>
      </c>
      <c r="M115" s="2">
        <v>-0.01</v>
      </c>
      <c r="N115" s="45" t="s">
        <v>666</v>
      </c>
      <c r="S115" s="111" t="s">
        <v>728</v>
      </c>
      <c r="T115" s="111"/>
      <c r="U115" s="159"/>
    </row>
    <row r="116" spans="1:23" x14ac:dyDescent="0.2">
      <c r="A116" s="329" t="s">
        <v>126</v>
      </c>
      <c r="B116" s="119" t="s">
        <v>298</v>
      </c>
      <c r="C116" s="345">
        <v>0.2</v>
      </c>
      <c r="D116" s="45" t="s">
        <v>473</v>
      </c>
      <c r="F116" s="180" t="s">
        <v>472</v>
      </c>
      <c r="M116"/>
      <c r="S116" s="111"/>
      <c r="T116" s="111"/>
    </row>
    <row r="117" spans="1:23" x14ac:dyDescent="0.2">
      <c r="B117" s="45" t="s">
        <v>297</v>
      </c>
      <c r="C117" s="121">
        <v>0.2</v>
      </c>
      <c r="D117" s="45" t="s">
        <v>473</v>
      </c>
      <c r="F117" s="180" t="s">
        <v>472</v>
      </c>
      <c r="L117" s="45" t="s">
        <v>602</v>
      </c>
      <c r="M117" s="434">
        <v>1.4999999999999999E-2</v>
      </c>
      <c r="N117" s="45" t="s">
        <v>653</v>
      </c>
      <c r="S117" s="111" t="s">
        <v>729</v>
      </c>
      <c r="T117" s="111"/>
      <c r="U117" s="160"/>
    </row>
    <row r="118" spans="1:23" x14ac:dyDescent="0.2">
      <c r="A118" s="329" t="s">
        <v>141</v>
      </c>
      <c r="B118" s="253"/>
      <c r="C118" s="345">
        <v>0.2</v>
      </c>
      <c r="D118" s="45" t="s">
        <v>473</v>
      </c>
      <c r="F118" s="180">
        <v>4</v>
      </c>
      <c r="L118" s="45" t="s">
        <v>603</v>
      </c>
      <c r="M118" s="434">
        <v>2.5000000000000001E-2</v>
      </c>
      <c r="N118" s="45" t="s">
        <v>654</v>
      </c>
      <c r="O118" s="159">
        <v>-0.05</v>
      </c>
      <c r="P118" s="45" t="s">
        <v>667</v>
      </c>
      <c r="S118" s="111" t="s">
        <v>730</v>
      </c>
      <c r="T118" s="111"/>
      <c r="U118" s="160"/>
      <c r="W118" s="159"/>
    </row>
    <row r="119" spans="1:23" x14ac:dyDescent="0.2">
      <c r="A119" s="329" t="s">
        <v>133</v>
      </c>
      <c r="B119" s="253"/>
      <c r="C119" s="345">
        <v>0.2</v>
      </c>
      <c r="D119" s="45" t="s">
        <v>474</v>
      </c>
      <c r="F119" s="180">
        <v>2</v>
      </c>
      <c r="L119" s="45" t="s">
        <v>605</v>
      </c>
      <c r="M119" s="2">
        <v>-0.05</v>
      </c>
      <c r="N119" s="45" t="s">
        <v>649</v>
      </c>
      <c r="O119" s="159">
        <v>-0.1</v>
      </c>
      <c r="P119" s="45" t="s">
        <v>662</v>
      </c>
      <c r="Q119" s="45">
        <v>5</v>
      </c>
      <c r="R119" s="45" t="s">
        <v>683</v>
      </c>
      <c r="S119" s="111" t="s">
        <v>1075</v>
      </c>
      <c r="T119" s="111"/>
      <c r="U119" s="159"/>
      <c r="W119" s="159"/>
    </row>
    <row r="120" spans="1:23" x14ac:dyDescent="0.2">
      <c r="A120" s="329" t="s">
        <v>1083</v>
      </c>
      <c r="B120" s="119" t="s">
        <v>298</v>
      </c>
      <c r="C120" s="345">
        <v>0.1</v>
      </c>
      <c r="D120" s="45" t="s">
        <v>301</v>
      </c>
      <c r="F120" s="180">
        <v>0</v>
      </c>
      <c r="L120" s="45" t="s">
        <v>606</v>
      </c>
      <c r="M120" s="434">
        <v>-0.125</v>
      </c>
      <c r="N120" s="45" t="s">
        <v>668</v>
      </c>
      <c r="S120" s="111" t="s">
        <v>731</v>
      </c>
      <c r="T120" s="111"/>
      <c r="U120" s="160"/>
    </row>
    <row r="121" spans="1:23" x14ac:dyDescent="0.2">
      <c r="B121" s="45" t="s">
        <v>297</v>
      </c>
      <c r="C121" s="346">
        <v>0.1</v>
      </c>
      <c r="D121" s="45" t="s">
        <v>301</v>
      </c>
      <c r="F121" s="180">
        <v>0</v>
      </c>
      <c r="L121" s="45" t="s">
        <v>608</v>
      </c>
      <c r="M121" s="2">
        <v>0.01</v>
      </c>
      <c r="N121" s="45" t="s">
        <v>653</v>
      </c>
      <c r="O121" s="159">
        <v>0.1</v>
      </c>
      <c r="P121" s="45" t="s">
        <v>665</v>
      </c>
      <c r="S121" s="111" t="s">
        <v>727</v>
      </c>
      <c r="T121" s="111"/>
      <c r="U121" s="159"/>
    </row>
    <row r="122" spans="1:23" x14ac:dyDescent="0.2">
      <c r="A122" s="329" t="s">
        <v>467</v>
      </c>
      <c r="B122" s="253"/>
      <c r="C122" s="345">
        <v>0.2</v>
      </c>
      <c r="D122" s="45" t="s">
        <v>474</v>
      </c>
      <c r="F122" s="180">
        <v>3</v>
      </c>
      <c r="L122" s="45" t="s">
        <v>609</v>
      </c>
      <c r="M122" s="29">
        <v>7.4999999999999997E-2</v>
      </c>
      <c r="N122" s="45" t="s">
        <v>681</v>
      </c>
      <c r="O122" s="159">
        <v>-0.05</v>
      </c>
      <c r="P122" s="45" t="s">
        <v>669</v>
      </c>
      <c r="S122" s="111" t="s">
        <v>733</v>
      </c>
      <c r="T122" s="111"/>
      <c r="U122" s="159"/>
      <c r="W122" s="159"/>
    </row>
    <row r="123" spans="1:23" x14ac:dyDescent="0.2">
      <c r="A123" s="329" t="s">
        <v>338</v>
      </c>
      <c r="C123" s="180">
        <v>1</v>
      </c>
      <c r="D123" s="45" t="s">
        <v>469</v>
      </c>
      <c r="F123" s="180">
        <v>3</v>
      </c>
      <c r="M123"/>
      <c r="S123" s="111"/>
      <c r="T123" s="111"/>
    </row>
    <row r="124" spans="1:23" x14ac:dyDescent="0.2">
      <c r="A124" s="329" t="s">
        <v>379</v>
      </c>
      <c r="B124" s="180" t="s">
        <v>471</v>
      </c>
      <c r="C124" s="119">
        <v>500</v>
      </c>
      <c r="D124" s="45" t="s">
        <v>470</v>
      </c>
      <c r="F124" s="180">
        <v>0</v>
      </c>
      <c r="L124" s="45" t="s">
        <v>610</v>
      </c>
      <c r="M124" s="2">
        <v>0.3</v>
      </c>
      <c r="N124" s="45" t="s">
        <v>670</v>
      </c>
      <c r="S124" s="111" t="s">
        <v>734</v>
      </c>
      <c r="T124" s="111"/>
      <c r="U124" s="159"/>
    </row>
    <row r="125" spans="1:23" x14ac:dyDescent="0.2">
      <c r="A125" s="329" t="s">
        <v>362</v>
      </c>
      <c r="B125" s="180" t="s">
        <v>471</v>
      </c>
      <c r="C125" s="119">
        <v>250</v>
      </c>
      <c r="D125" s="45" t="s">
        <v>470</v>
      </c>
      <c r="F125" s="180">
        <v>3</v>
      </c>
      <c r="L125" s="45" t="s">
        <v>612</v>
      </c>
      <c r="M125">
        <v>1.25</v>
      </c>
      <c r="N125" s="45" t="s">
        <v>685</v>
      </c>
      <c r="S125" s="111" t="s">
        <v>738</v>
      </c>
      <c r="T125" s="111"/>
      <c r="U125" s="159"/>
    </row>
    <row r="126" spans="1:23" x14ac:dyDescent="0.2">
      <c r="A126" s="329" t="s">
        <v>428</v>
      </c>
      <c r="B126" s="253"/>
      <c r="C126" s="121">
        <v>0.1</v>
      </c>
      <c r="D126" s="45" t="s">
        <v>504</v>
      </c>
      <c r="F126" s="180">
        <v>4</v>
      </c>
      <c r="L126" s="45" t="s">
        <v>614</v>
      </c>
      <c r="M126" s="434">
        <v>-7.4999999999999997E-2</v>
      </c>
      <c r="N126" s="45" t="s">
        <v>669</v>
      </c>
      <c r="O126" s="160">
        <v>7.4999999999999997E-3</v>
      </c>
      <c r="P126" s="45" t="s">
        <v>763</v>
      </c>
      <c r="S126" s="111" t="s">
        <v>1076</v>
      </c>
      <c r="T126" s="111"/>
      <c r="U126" s="159"/>
    </row>
    <row r="127" spans="1:23" x14ac:dyDescent="0.2">
      <c r="L127" s="45" t="s">
        <v>615</v>
      </c>
      <c r="M127" s="434">
        <v>2.5000000000000001E-2</v>
      </c>
      <c r="N127" s="45" t="s">
        <v>672</v>
      </c>
      <c r="S127" s="111" t="s">
        <v>736</v>
      </c>
      <c r="T127" s="111"/>
      <c r="U127" s="160"/>
    </row>
    <row r="128" spans="1:23" x14ac:dyDescent="0.2">
      <c r="A128" s="328" t="s">
        <v>269</v>
      </c>
      <c r="L128" s="45" t="s">
        <v>616</v>
      </c>
      <c r="M128" s="434">
        <v>-2.5000000000000001E-2</v>
      </c>
      <c r="N128" s="45" t="s">
        <v>645</v>
      </c>
      <c r="O128" s="5">
        <v>2</v>
      </c>
      <c r="P128" s="5" t="s">
        <v>684</v>
      </c>
      <c r="S128" s="111" t="s">
        <v>737</v>
      </c>
      <c r="T128" s="111"/>
      <c r="U128" s="160"/>
    </row>
    <row r="129" spans="1:23" x14ac:dyDescent="0.2">
      <c r="A129" s="329" t="s">
        <v>485</v>
      </c>
      <c r="B129" s="45">
        <v>20</v>
      </c>
      <c r="M129"/>
      <c r="S129" s="111"/>
      <c r="T129" s="111"/>
    </row>
    <row r="130" spans="1:23" x14ac:dyDescent="0.2">
      <c r="A130" s="329" t="s">
        <v>483</v>
      </c>
      <c r="B130" s="45">
        <v>0</v>
      </c>
      <c r="C130" s="45" t="s">
        <v>484</v>
      </c>
      <c r="L130" s="45" t="s">
        <v>618</v>
      </c>
      <c r="M130" s="2">
        <v>0.6</v>
      </c>
      <c r="N130" s="45" t="s">
        <v>764</v>
      </c>
      <c r="S130" s="111" t="s">
        <v>1077</v>
      </c>
      <c r="T130" s="111"/>
    </row>
    <row r="131" spans="1:23" x14ac:dyDescent="0.2">
      <c r="L131" s="45" t="s">
        <v>619</v>
      </c>
      <c r="M131" s="434">
        <v>-7.4999999999999997E-2</v>
      </c>
      <c r="N131" s="45" t="s">
        <v>669</v>
      </c>
      <c r="S131" s="111" t="s">
        <v>739</v>
      </c>
      <c r="T131" s="111"/>
      <c r="U131" s="160"/>
    </row>
    <row r="132" spans="1:23" x14ac:dyDescent="0.2">
      <c r="A132" s="328" t="s">
        <v>765</v>
      </c>
      <c r="L132" s="45" t="s">
        <v>621</v>
      </c>
      <c r="M132">
        <v>2</v>
      </c>
      <c r="N132" s="45" t="s">
        <v>686</v>
      </c>
      <c r="S132" s="111" t="s">
        <v>740</v>
      </c>
      <c r="T132" s="111"/>
    </row>
    <row r="133" spans="1:23" x14ac:dyDescent="0.2">
      <c r="A133" s="329" t="s">
        <v>89</v>
      </c>
      <c r="B133" s="45" t="s">
        <v>3</v>
      </c>
      <c r="L133" s="45" t="s">
        <v>623</v>
      </c>
      <c r="M133" s="2">
        <v>0.3</v>
      </c>
      <c r="N133" s="45" t="s">
        <v>673</v>
      </c>
      <c r="S133" s="111" t="s">
        <v>741</v>
      </c>
      <c r="T133" s="111"/>
      <c r="U133" s="159"/>
    </row>
    <row r="134" spans="1:23" x14ac:dyDescent="0.2">
      <c r="A134" s="329" t="s">
        <v>90</v>
      </c>
      <c r="B134" s="45" t="s">
        <v>3</v>
      </c>
      <c r="M134"/>
      <c r="S134" s="111"/>
      <c r="T134" s="111"/>
    </row>
    <row r="135" spans="1:23" x14ac:dyDescent="0.2">
      <c r="A135" s="329" t="s">
        <v>91</v>
      </c>
      <c r="B135" s="45" t="s">
        <v>3</v>
      </c>
      <c r="L135" s="45" t="s">
        <v>624</v>
      </c>
      <c r="M135" s="2">
        <v>-0.15</v>
      </c>
      <c r="N135" s="45" t="s">
        <v>682</v>
      </c>
      <c r="O135" s="159">
        <v>-0.05</v>
      </c>
      <c r="P135" s="45" t="s">
        <v>659</v>
      </c>
      <c r="S135" s="111" t="s">
        <v>742</v>
      </c>
      <c r="T135" s="111"/>
      <c r="U135" s="159"/>
      <c r="W135" s="159"/>
    </row>
    <row r="136" spans="1:23" x14ac:dyDescent="0.2">
      <c r="A136" s="329" t="s">
        <v>92</v>
      </c>
      <c r="B136" s="45" t="s">
        <v>3</v>
      </c>
      <c r="L136" s="45" t="s">
        <v>626</v>
      </c>
      <c r="M136" s="434">
        <v>-0.05</v>
      </c>
      <c r="N136" s="45" t="s">
        <v>649</v>
      </c>
      <c r="S136" s="111" t="s">
        <v>743</v>
      </c>
      <c r="T136" s="111"/>
      <c r="U136" s="160"/>
    </row>
    <row r="137" spans="1:23" x14ac:dyDescent="0.2">
      <c r="A137" s="329" t="s">
        <v>93</v>
      </c>
      <c r="B137" s="45" t="s">
        <v>3</v>
      </c>
      <c r="L137" s="45" t="s">
        <v>627</v>
      </c>
      <c r="M137" s="2">
        <v>-0.25</v>
      </c>
      <c r="N137" s="45" t="s">
        <v>674</v>
      </c>
      <c r="S137" s="111" t="s">
        <v>744</v>
      </c>
      <c r="T137" s="111"/>
      <c r="U137" s="159"/>
    </row>
    <row r="138" spans="1:23" x14ac:dyDescent="0.2">
      <c r="A138" s="329" t="s">
        <v>94</v>
      </c>
      <c r="B138" s="45" t="s">
        <v>3</v>
      </c>
      <c r="M138"/>
      <c r="S138" s="111"/>
      <c r="T138" s="111"/>
    </row>
    <row r="139" spans="1:23" x14ac:dyDescent="0.2">
      <c r="A139" s="329" t="s">
        <v>95</v>
      </c>
      <c r="B139" s="45" t="s">
        <v>3</v>
      </c>
      <c r="L139" s="45" t="s">
        <v>628</v>
      </c>
      <c r="M139" s="2">
        <v>0.05</v>
      </c>
      <c r="N139" s="45" t="s">
        <v>671</v>
      </c>
      <c r="S139" s="111" t="s">
        <v>735</v>
      </c>
      <c r="T139" s="111"/>
      <c r="U139" s="160"/>
    </row>
    <row r="140" spans="1:23" x14ac:dyDescent="0.2">
      <c r="A140" s="329" t="s">
        <v>96</v>
      </c>
      <c r="B140" s="45" t="s">
        <v>7</v>
      </c>
      <c r="L140" s="45" t="s">
        <v>630</v>
      </c>
      <c r="M140" s="434">
        <v>-7.4999999999999997E-2</v>
      </c>
      <c r="N140" s="45" t="s">
        <v>668</v>
      </c>
      <c r="S140" s="111" t="s">
        <v>745</v>
      </c>
      <c r="T140" s="111"/>
      <c r="U140" s="159"/>
    </row>
    <row r="141" spans="1:23" x14ac:dyDescent="0.2">
      <c r="A141" s="329" t="s">
        <v>97</v>
      </c>
      <c r="B141" s="45" t="s">
        <v>3</v>
      </c>
      <c r="M141"/>
    </row>
    <row r="142" spans="1:23" x14ac:dyDescent="0.2">
      <c r="A142" s="329" t="s">
        <v>29</v>
      </c>
      <c r="B142" s="45" t="s">
        <v>3</v>
      </c>
      <c r="L142" s="45" t="s">
        <v>631</v>
      </c>
      <c r="M142" s="2">
        <v>-0.05</v>
      </c>
      <c r="N142" s="45" t="s">
        <v>669</v>
      </c>
      <c r="S142" s="45" t="s">
        <v>746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334</v>
      </c>
      <c r="B149" s="45" t="s">
        <v>3</v>
      </c>
      <c r="L149" s="111"/>
      <c r="M149" s="159"/>
    </row>
    <row r="150" spans="1:13" x14ac:dyDescent="0.2">
      <c r="A150" s="329" t="s">
        <v>348</v>
      </c>
      <c r="B150" s="45" t="s">
        <v>3</v>
      </c>
    </row>
    <row r="151" spans="1:13" x14ac:dyDescent="0.2">
      <c r="A151" s="329" t="s">
        <v>145</v>
      </c>
      <c r="B151" s="45" t="s">
        <v>3</v>
      </c>
    </row>
    <row r="152" spans="1:13" x14ac:dyDescent="0.2">
      <c r="A152" s="329" t="s">
        <v>505</v>
      </c>
      <c r="B152" s="45" t="s">
        <v>12</v>
      </c>
    </row>
    <row r="154" spans="1:13" x14ac:dyDescent="0.2">
      <c r="A154" s="329" t="s">
        <v>1061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1062</v>
      </c>
    </row>
    <row r="161" spans="1:2" x14ac:dyDescent="0.2">
      <c r="A161" s="329" t="s">
        <v>283</v>
      </c>
      <c r="B161" s="159">
        <v>0.75</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26" activePane="bottomLeft" state="frozenSplit"/>
      <selection pane="bottomLeft" activeCell="E52" sqref="E52"/>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287</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770</v>
      </c>
      <c r="D4" s="347" t="s">
        <v>771</v>
      </c>
      <c r="E4" s="348" t="s">
        <v>772</v>
      </c>
      <c r="F4" s="348" t="s">
        <v>773</v>
      </c>
      <c r="G4" s="348" t="s">
        <v>774</v>
      </c>
      <c r="H4" s="351" t="s">
        <v>775</v>
      </c>
      <c r="I4" s="351" t="s">
        <v>235</v>
      </c>
      <c r="J4" s="436" t="s">
        <v>168</v>
      </c>
      <c r="K4" s="436" t="s">
        <v>105</v>
      </c>
      <c r="L4" s="436" t="s">
        <v>165</v>
      </c>
      <c r="M4" s="436" t="s">
        <v>107</v>
      </c>
      <c r="N4" s="436" t="s">
        <v>108</v>
      </c>
      <c r="O4" s="436" t="s">
        <v>109</v>
      </c>
      <c r="P4" s="436" t="s">
        <v>110</v>
      </c>
      <c r="Q4" s="436" t="s">
        <v>111</v>
      </c>
      <c r="R4" s="436" t="s">
        <v>112</v>
      </c>
      <c r="S4" s="436" t="s">
        <v>32</v>
      </c>
      <c r="T4" s="436" t="s">
        <v>31</v>
      </c>
      <c r="U4" s="437" t="s">
        <v>166</v>
      </c>
      <c r="V4" s="436" t="s">
        <v>167</v>
      </c>
      <c r="W4" s="436" t="s">
        <v>443</v>
      </c>
      <c r="X4" s="436" t="s">
        <v>493</v>
      </c>
      <c r="Y4" s="436" t="s">
        <v>494</v>
      </c>
      <c r="Z4" s="436" t="s">
        <v>531</v>
      </c>
      <c r="AA4" s="436" t="s">
        <v>1082</v>
      </c>
    </row>
    <row r="5" spans="1:27" s="358" customFormat="1" ht="19.5" customHeight="1" x14ac:dyDescent="0.2">
      <c r="A5" s="298" t="s">
        <v>89</v>
      </c>
      <c r="B5" s="352" t="s">
        <v>98</v>
      </c>
      <c r="C5" s="298" t="s">
        <v>248</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248</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248</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248</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248</v>
      </c>
      <c r="D9" s="367" t="s">
        <v>1088</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248</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248</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248</v>
      </c>
      <c r="D12" s="353" t="s">
        <v>1089</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250</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250</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250</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250</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249</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249</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249</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249</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250</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250</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250</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250</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249</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249</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249</v>
      </c>
      <c r="D39" s="353" t="s">
        <v>360</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249</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248</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248</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248</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248</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247</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247</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247</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247</v>
      </c>
      <c r="D48" s="359" t="s">
        <v>1083</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1122</v>
      </c>
      <c r="E49" s="368">
        <v>3</v>
      </c>
      <c r="F49" s="368"/>
      <c r="G49" s="368">
        <v>275</v>
      </c>
      <c r="H49" s="358">
        <v>0</v>
      </c>
      <c r="I49" s="366">
        <v>5</v>
      </c>
      <c r="J49" s="369">
        <v>0.05</v>
      </c>
      <c r="K49" s="370"/>
      <c r="L49" s="370"/>
      <c r="M49" s="370"/>
      <c r="N49" s="370"/>
      <c r="O49" s="370">
        <v>0.1</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151</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1123</v>
      </c>
      <c r="E51" s="96">
        <v>2</v>
      </c>
      <c r="F51" s="96">
        <v>5</v>
      </c>
      <c r="G51" s="96">
        <v>1100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1124</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152</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1084</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1085</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1086</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247</v>
      </c>
      <c r="D57" s="367" t="s">
        <v>153</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247</v>
      </c>
      <c r="D58" s="353" t="s">
        <v>154</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247</v>
      </c>
      <c r="D59" s="353" t="s">
        <v>155</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247</v>
      </c>
      <c r="D60" s="359" t="s">
        <v>156</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249</v>
      </c>
      <c r="D61" s="367" t="s">
        <v>157</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249</v>
      </c>
      <c r="D62" s="353" t="s">
        <v>158</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249</v>
      </c>
      <c r="D63" s="353" t="s">
        <v>159</v>
      </c>
      <c r="E63" s="96">
        <v>3</v>
      </c>
      <c r="F63" s="96">
        <v>3</v>
      </c>
      <c r="G63" s="96">
        <v>1425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249</v>
      </c>
      <c r="D64" s="359" t="s">
        <v>160</v>
      </c>
      <c r="E64" s="360">
        <v>3</v>
      </c>
      <c r="F64" s="360">
        <v>2</v>
      </c>
      <c r="G64" s="360">
        <v>1050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161</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162</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163</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164</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334</v>
      </c>
      <c r="B69" s="366" t="s">
        <v>30</v>
      </c>
      <c r="C69" s="358" t="s">
        <v>250</v>
      </c>
      <c r="D69" s="367" t="s">
        <v>335</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334</v>
      </c>
      <c r="B70" s="352" t="s">
        <v>30</v>
      </c>
      <c r="C70" s="298" t="s">
        <v>250</v>
      </c>
      <c r="D70" s="353" t="s">
        <v>336</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334</v>
      </c>
      <c r="B71" s="352" t="s">
        <v>30</v>
      </c>
      <c r="C71" s="298" t="s">
        <v>250</v>
      </c>
      <c r="D71" s="353" t="s">
        <v>337</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334</v>
      </c>
      <c r="B72" s="371" t="s">
        <v>30</v>
      </c>
      <c r="C72" s="361" t="s">
        <v>250</v>
      </c>
      <c r="D72" s="359" t="s">
        <v>338</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348</v>
      </c>
      <c r="B73" s="366" t="s">
        <v>98</v>
      </c>
      <c r="C73" s="358" t="s">
        <v>247</v>
      </c>
      <c r="D73" s="367" t="s">
        <v>342</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348</v>
      </c>
      <c r="B74" s="352" t="s">
        <v>98</v>
      </c>
      <c r="C74" s="298" t="s">
        <v>247</v>
      </c>
      <c r="D74" s="353" t="s">
        <v>343</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348</v>
      </c>
      <c r="B75" s="352" t="s">
        <v>98</v>
      </c>
      <c r="C75" s="298" t="s">
        <v>247</v>
      </c>
      <c r="D75" s="353" t="s">
        <v>344</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348</v>
      </c>
      <c r="B76" s="371" t="s">
        <v>98</v>
      </c>
      <c r="C76" s="361" t="s">
        <v>247</v>
      </c>
      <c r="D76" s="359" t="s">
        <v>345</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361</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330</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379</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362</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505</v>
      </c>
      <c r="B81" s="366" t="s">
        <v>30</v>
      </c>
      <c r="C81" s="372" t="s">
        <v>60</v>
      </c>
      <c r="D81" s="358" t="s">
        <v>426</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505</v>
      </c>
      <c r="B82" s="352" t="s">
        <v>30</v>
      </c>
      <c r="C82" s="373" t="s">
        <v>60</v>
      </c>
      <c r="D82" s="298" t="s">
        <v>427</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505</v>
      </c>
      <c r="B83" s="352" t="s">
        <v>30</v>
      </c>
      <c r="C83" s="373" t="s">
        <v>60</v>
      </c>
      <c r="D83" s="298" t="s">
        <v>428</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505</v>
      </c>
      <c r="B84" s="352" t="s">
        <v>30</v>
      </c>
      <c r="C84" s="373" t="s">
        <v>60</v>
      </c>
      <c r="D84" s="298" t="s">
        <v>429</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776</v>
      </c>
      <c r="B85" s="352" t="s">
        <v>776</v>
      </c>
      <c r="C85" s="373" t="s">
        <v>776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776</v>
      </c>
      <c r="B86" s="352" t="s">
        <v>776</v>
      </c>
      <c r="C86" s="373" t="s">
        <v>776</v>
      </c>
      <c r="D86" s="63" t="s">
        <v>1106</v>
      </c>
      <c r="G86" s="96">
        <v>1000</v>
      </c>
      <c r="H86" s="96" t="s">
        <v>1107</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776</v>
      </c>
      <c r="B87" s="352" t="s">
        <v>776</v>
      </c>
      <c r="C87" s="373" t="s">
        <v>776</v>
      </c>
      <c r="D87" s="63" t="s">
        <v>186</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776</v>
      </c>
      <c r="B88" s="352" t="s">
        <v>776</v>
      </c>
      <c r="C88" s="373" t="s">
        <v>776</v>
      </c>
      <c r="D88" s="63" t="s">
        <v>187</v>
      </c>
      <c r="G88" s="96">
        <v>1000</v>
      </c>
      <c r="H88" s="96" t="s">
        <v>253</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365</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334</v>
      </c>
      <c r="B106" s="298">
        <v>69</v>
      </c>
      <c r="J106" s="379"/>
      <c r="K106" s="379"/>
      <c r="L106" s="379"/>
      <c r="M106" s="379"/>
      <c r="N106" s="379"/>
      <c r="O106" s="379"/>
      <c r="P106" s="379"/>
      <c r="Q106" s="379"/>
      <c r="R106" s="379"/>
      <c r="S106" s="379"/>
      <c r="T106" s="379"/>
      <c r="U106" s="379"/>
      <c r="V106" s="379"/>
    </row>
    <row r="107" spans="1:22" ht="19.5" customHeight="1" x14ac:dyDescent="0.2">
      <c r="A107" s="376" t="s">
        <v>348</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505</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239</v>
      </c>
      <c r="C2" s="3" t="s">
        <v>290</v>
      </c>
      <c r="D2" s="3" t="s">
        <v>291</v>
      </c>
      <c r="E2" s="3" t="s">
        <v>242</v>
      </c>
      <c r="F2" s="3" t="s">
        <v>241</v>
      </c>
      <c r="G2" s="3"/>
      <c r="H2" s="3"/>
      <c r="I2" s="3" t="s">
        <v>240</v>
      </c>
      <c r="J2" s="3" t="s">
        <v>243</v>
      </c>
      <c r="K2" s="11"/>
    </row>
    <row r="3" spans="2:11" ht="13.5" thickBot="1" x14ac:dyDescent="0.25">
      <c r="B3" s="7" t="s">
        <v>378</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245</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246</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288</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289</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444</v>
      </c>
      <c r="I18" s="504"/>
      <c r="J18" s="504"/>
      <c r="K18" s="505"/>
    </row>
    <row r="20" spans="1:14" ht="13.5" thickBot="1" x14ac:dyDescent="0.25">
      <c r="H20" s="1"/>
      <c r="I20" s="1"/>
      <c r="L20" t="s">
        <v>436</v>
      </c>
    </row>
    <row r="21" spans="1:14" ht="13.5" thickBot="1" x14ac:dyDescent="0.25">
      <c r="E21" t="s">
        <v>301</v>
      </c>
      <c r="F21" s="34">
        <v>0.125</v>
      </c>
      <c r="H21" s="1"/>
      <c r="I21" s="1"/>
      <c r="J21" t="s">
        <v>437</v>
      </c>
      <c r="K21" t="s">
        <v>438</v>
      </c>
      <c r="L21" s="33">
        <v>0.3</v>
      </c>
      <c r="M21" t="s">
        <v>439</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434</v>
      </c>
      <c r="J27" s="27">
        <v>1250</v>
      </c>
      <c r="K27" s="1">
        <f>J27*25</f>
        <v>31250</v>
      </c>
      <c r="M27" s="35">
        <f>SUM(M22:M26)</f>
        <v>52425.504910394266</v>
      </c>
      <c r="N27" t="s">
        <v>439</v>
      </c>
    </row>
    <row r="28" spans="1:14" ht="13.5" thickBot="1" x14ac:dyDescent="0.25">
      <c r="H28" s="1"/>
      <c r="I28" s="1" t="s">
        <v>435</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448</v>
      </c>
    </row>
    <row r="32" spans="1:14" ht="13.5" thickBot="1" x14ac:dyDescent="0.25">
      <c r="H32" s="1"/>
      <c r="I32" s="1"/>
      <c r="J32" t="s">
        <v>437</v>
      </c>
      <c r="K32" t="s">
        <v>438</v>
      </c>
      <c r="L32" s="33">
        <v>0.2</v>
      </c>
      <c r="M32" t="s">
        <v>439</v>
      </c>
      <c r="N32" t="s">
        <v>450</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360</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434</v>
      </c>
      <c r="J38" s="27">
        <v>2337</v>
      </c>
      <c r="K38" s="1">
        <f>J38*25</f>
        <v>58425</v>
      </c>
      <c r="M38" s="35"/>
      <c r="N38" s="35"/>
    </row>
    <row r="39" spans="1:14" ht="13.5" thickBot="1" x14ac:dyDescent="0.25">
      <c r="H39" s="1"/>
      <c r="I39" s="1" t="s">
        <v>449</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290</v>
      </c>
      <c r="D51" s="3" t="s">
        <v>291</v>
      </c>
      <c r="E51" s="3" t="s">
        <v>242</v>
      </c>
      <c r="F51" s="3" t="s">
        <v>241</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2023-05-05T22:10:48Z</dcterms:modified>
</cp:coreProperties>
</file>