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457B453-F25A-415D-AC1D-3BC3A1FE3DBD}"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CH25" i="8" l="1"/>
  <c r="CH26" i="8"/>
  <c r="CH24" i="8"/>
  <c r="BT4" i="11"/>
  <c r="BS4" i="11"/>
  <c r="BR4" i="11"/>
  <c r="BQ4" i="11"/>
  <c r="BO4" i="11"/>
  <c r="BM4" i="11"/>
  <c r="BI4" i="1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D26" i="5" l="1"/>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Q2" i="8" s="1"/>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L6" i="5" s="1" a="1"/>
  <c r="BL6" i="5" s="1"/>
  <c r="BL7" i="5" s="1" a="1"/>
  <c r="BL7" i="5" s="1"/>
  <c r="BL8" i="5" s="1" a="1"/>
  <c r="BL8" i="5" s="1"/>
  <c r="BL9" i="5" s="1" a="1"/>
  <c r="BL9" i="5" s="1"/>
  <c r="BL10" i="5" s="1" a="1"/>
  <c r="BL10" i="5" s="1"/>
  <c r="BL11" i="5" s="1" a="1"/>
  <c r="BL11" i="5" s="1"/>
  <c r="BL12" i="5" s="1" a="1"/>
  <c r="BL12" i="5" s="1"/>
  <c r="BL13" i="5" s="1" a="1"/>
  <c r="BL13" i="5" s="1"/>
  <c r="BL14" i="5" s="1" a="1"/>
  <c r="BL14" i="5" s="1"/>
  <c r="BL15" i="5" s="1" a="1"/>
  <c r="BL15" i="5" s="1"/>
  <c r="BL16" i="5" s="1" a="1"/>
  <c r="BL16" i="5" s="1"/>
  <c r="BL17" i="5" s="1" a="1"/>
  <c r="BL17" i="5" s="1"/>
  <c r="BL18" i="5" s="1" a="1"/>
  <c r="BL18" i="5" s="1"/>
  <c r="BL19" i="5" s="1" a="1"/>
  <c r="BL19" i="5" s="1"/>
  <c r="BL20" i="5" s="1" a="1"/>
  <c r="BL20" i="5" s="1"/>
  <c r="BL21" i="5" s="1" a="1"/>
  <c r="BL21" i="5" s="1"/>
  <c r="BL22" i="5" s="1" a="1"/>
  <c r="BL22" i="5" s="1"/>
  <c r="BL23" i="5" s="1" a="1"/>
  <c r="BL23" i="5" s="1"/>
  <c r="BL24" i="5" s="1" a="1"/>
  <c r="BL24" i="5" s="1"/>
  <c r="BL25" i="5" s="1" a="1"/>
  <c r="BL25" i="5" s="1"/>
  <c r="BL26" i="5" s="1" a="1"/>
  <c r="BL26" i="5" s="1"/>
  <c r="BL27" i="5" s="1" a="1"/>
  <c r="BL27" i="5" s="1"/>
  <c r="BL28" i="5" s="1" a="1"/>
  <c r="BL28" i="5" s="1"/>
  <c r="BL29" i="5" s="1" a="1"/>
  <c r="BL29" i="5" s="1"/>
  <c r="BL30" i="5" s="1" a="1"/>
  <c r="BL30" i="5" s="1"/>
  <c r="BL31" i="5" s="1" a="1"/>
  <c r="BL31" i="5" s="1"/>
  <c r="BL32" i="5" s="1" a="1"/>
  <c r="BL32" i="5" s="1"/>
  <c r="BL33" i="5" s="1" a="1"/>
  <c r="BL33" i="5" s="1"/>
  <c r="BL34" i="5" s="1" a="1"/>
  <c r="BL34" i="5" s="1"/>
  <c r="BL35" i="5" s="1" a="1"/>
  <c r="BL35" i="5" s="1"/>
  <c r="BL36" i="5" s="1" a="1"/>
  <c r="BL36" i="5" s="1"/>
  <c r="BL37" i="5" s="1" a="1"/>
  <c r="BL37" i="5" s="1"/>
  <c r="BL38" i="5" s="1" a="1"/>
  <c r="BL38" i="5" s="1"/>
  <c r="BL39" i="5" s="1" a="1"/>
  <c r="BL39" i="5" s="1"/>
  <c r="BL40" i="5" s="1" a="1"/>
  <c r="BL40" i="5" s="1"/>
  <c r="BL41" i="5" s="1" a="1"/>
  <c r="BL41" i="5" s="1"/>
  <c r="BL42" i="5" s="1" a="1"/>
  <c r="BL42" i="5" s="1"/>
  <c r="BL43" i="5" s="1" a="1"/>
  <c r="BL43" i="5" s="1"/>
  <c r="BL44" i="5" s="1" a="1"/>
  <c r="BL44" i="5" s="1"/>
  <c r="BL45" i="5" s="1" a="1"/>
  <c r="BL45" i="5" s="1"/>
  <c r="BL46" i="5" s="1" a="1"/>
  <c r="BL46" i="5" s="1"/>
  <c r="BL47" i="5" s="1" a="1"/>
  <c r="BL47" i="5" s="1"/>
  <c r="BL48" i="5" s="1" a="1"/>
  <c r="BL48" i="5" s="1"/>
  <c r="BL49" i="5" s="1" a="1"/>
  <c r="BL49" i="5" s="1"/>
  <c r="BL50" i="5" s="1" a="1"/>
  <c r="BL50" i="5" s="1"/>
  <c r="BL51" i="5" s="1" a="1"/>
  <c r="BL51" i="5" s="1"/>
  <c r="BL52" i="5" s="1" a="1"/>
  <c r="BL52" i="5" s="1"/>
  <c r="BL53" i="5" s="1" a="1"/>
  <c r="BL53" i="5" s="1"/>
  <c r="BL54" i="5" s="1" a="1"/>
  <c r="BL54" i="5" s="1"/>
  <c r="BL55" i="5" s="1" a="1"/>
  <c r="BL55" i="5" s="1"/>
  <c r="BL56" i="5" s="1" a="1"/>
  <c r="BL56" i="5" s="1"/>
  <c r="BL57" i="5" s="1" a="1"/>
  <c r="BL57" i="5" s="1"/>
  <c r="BL58" i="5" s="1" a="1"/>
  <c r="BL58" i="5" s="1"/>
  <c r="BL59" i="5" s="1" a="1"/>
  <c r="BL59" i="5" s="1"/>
  <c r="BL60" i="5" s="1" a="1"/>
  <c r="BL60" i="5" s="1"/>
  <c r="BL61" i="5" s="1" a="1"/>
  <c r="BL61" i="5" s="1"/>
  <c r="BL62" i="5" s="1" a="1"/>
  <c r="BL62" i="5" s="1"/>
  <c r="BL63" i="5" s="1" a="1"/>
  <c r="BL63" i="5" s="1"/>
  <c r="BL64" i="5" s="1" a="1"/>
  <c r="BL64" i="5" s="1"/>
  <c r="BL65" i="5" s="1" a="1"/>
  <c r="BL65" i="5" s="1"/>
  <c r="BL66" i="5" s="1" a="1"/>
  <c r="BL66" i="5" s="1"/>
  <c r="BL67" i="5" s="1" a="1"/>
  <c r="BL67" i="5" s="1"/>
  <c r="BL68" i="5" s="1" a="1"/>
  <c r="BL68" i="5" s="1"/>
  <c r="BL69" i="5" s="1" a="1"/>
  <c r="BL69" i="5" s="1"/>
  <c r="BL70" i="5" s="1" a="1"/>
  <c r="BL70" i="5" s="1"/>
  <c r="BL71" i="5" s="1" a="1"/>
  <c r="BL71" i="5" s="1"/>
  <c r="BL72" i="5" s="1" a="1"/>
  <c r="BL72" i="5" s="1"/>
  <c r="BL73" i="5" s="1" a="1"/>
  <c r="BL73" i="5" s="1"/>
  <c r="BL74" i="5" s="1" a="1"/>
  <c r="BL74" i="5" s="1"/>
  <c r="BL75" i="5" s="1" a="1"/>
  <c r="BL75" i="5" s="1"/>
  <c r="BL76" i="5" s="1" a="1"/>
  <c r="BL76" i="5" s="1"/>
  <c r="BL77" i="5" s="1" a="1"/>
  <c r="BL77" i="5" s="1"/>
  <c r="BL78" i="5" s="1" a="1"/>
  <c r="BL78" i="5" s="1"/>
  <c r="BL79" i="5" s="1" a="1"/>
  <c r="BL79" i="5" s="1"/>
  <c r="BL80" i="5" s="1" a="1"/>
  <c r="BL80" i="5" s="1"/>
  <c r="BL81" i="5" s="1" a="1"/>
  <c r="BL81" i="5" s="1"/>
  <c r="BL82" i="5" s="1" a="1"/>
  <c r="BL82" i="5" s="1"/>
  <c r="BL83" i="5" s="1" a="1"/>
  <c r="BL83" i="5" s="1"/>
  <c r="BL84" i="5" s="1" a="1"/>
  <c r="BL84" i="5" s="1"/>
  <c r="BL85" i="5" s="1" a="1"/>
  <c r="BL85" i="5" s="1"/>
  <c r="BL86" i="5" s="1" a="1"/>
  <c r="BL86" i="5" s="1"/>
  <c r="BL87" i="5" s="1" a="1"/>
  <c r="BL87" i="5" s="1"/>
  <c r="BL88" i="5" s="1" a="1"/>
  <c r="BL88" i="5" s="1"/>
  <c r="BL89" i="5" s="1" a="1"/>
  <c r="BL89" i="5" s="1"/>
  <c r="BL90" i="5" s="1" a="1"/>
  <c r="BL90" i="5" s="1"/>
  <c r="BL91" i="5" s="1" a="1"/>
  <c r="BL91" i="5" s="1"/>
  <c r="BL92" i="5" s="1" a="1"/>
  <c r="BL92" i="5" s="1"/>
  <c r="BL93" i="5" s="1" a="1"/>
  <c r="BL93" i="5" s="1"/>
  <c r="BL94" i="5" s="1" a="1"/>
  <c r="BL94" i="5" s="1"/>
  <c r="BL95" i="5" s="1" a="1"/>
  <c r="BL95" i="5" s="1"/>
  <c r="BL96" i="5" s="1" a="1"/>
  <c r="BL96" i="5" s="1"/>
  <c r="BL97" i="5" s="1" a="1"/>
  <c r="BL97" i="5" s="1"/>
  <c r="BL98" i="5" s="1" a="1"/>
  <c r="BL98" i="5" s="1"/>
  <c r="BL99" i="5" s="1" a="1"/>
  <c r="BL99" i="5" s="1"/>
  <c r="BL100" i="5" s="1" a="1"/>
  <c r="BL100" i="5" s="1"/>
  <c r="BL101" i="5" s="1" a="1"/>
  <c r="BL101" i="5" s="1"/>
  <c r="BL102" i="5" s="1" a="1"/>
  <c r="BL102" i="5" s="1"/>
  <c r="BL103" i="5" s="1" a="1"/>
  <c r="BL103" i="5" s="1"/>
  <c r="BL104" i="5" s="1" a="1"/>
  <c r="BL104" i="5" s="1"/>
  <c r="BL105" i="5" s="1" a="1"/>
  <c r="BL105" i="5" s="1"/>
  <c r="BL106" i="5" s="1" a="1"/>
  <c r="BL106" i="5" s="1"/>
  <c r="BL107" i="5" s="1" a="1"/>
  <c r="BL107" i="5" s="1"/>
  <c r="BL108" i="5" s="1" a="1"/>
  <c r="BL108" i="5" s="1"/>
  <c r="BL109" i="5" s="1" a="1"/>
  <c r="BL109" i="5" s="1"/>
  <c r="BL110" i="5" s="1" a="1"/>
  <c r="BL110" i="5" s="1"/>
  <c r="BL111" i="5" s="1" a="1"/>
  <c r="BL111" i="5" s="1"/>
  <c r="BL112" i="5" s="1" a="1"/>
  <c r="BL112" i="5" s="1"/>
  <c r="BL113" i="5" s="1" a="1"/>
  <c r="BL113" i="5" s="1"/>
  <c r="BL114" i="5" s="1" a="1"/>
  <c r="BL114" i="5" s="1"/>
  <c r="BL115" i="5" s="1" a="1"/>
  <c r="BL115" i="5" s="1"/>
  <c r="BL116" i="5" s="1" a="1"/>
  <c r="BL116" i="5" s="1"/>
  <c r="BL117" i="5" s="1" a="1"/>
  <c r="BL117" i="5" s="1"/>
  <c r="BL118" i="5" s="1" a="1"/>
  <c r="BL118" i="5" s="1"/>
  <c r="BL119" i="5" s="1" a="1"/>
  <c r="BL119" i="5" s="1"/>
  <c r="BL120" i="5" s="1" a="1"/>
  <c r="BL120" i="5" s="1"/>
  <c r="BL121" i="5" s="1" a="1"/>
  <c r="BL121" i="5" s="1"/>
  <c r="BL122" i="5" s="1" a="1"/>
  <c r="BL122" i="5" s="1"/>
  <c r="BL123" i="5" s="1" a="1"/>
  <c r="BL123" i="5" s="1"/>
  <c r="BL124" i="5" s="1" a="1"/>
  <c r="BL124" i="5" s="1"/>
  <c r="BL125" i="5" s="1" a="1"/>
  <c r="BL125" i="5" s="1"/>
  <c r="BL126" i="5" s="1" a="1"/>
  <c r="BL126" i="5" s="1"/>
  <c r="BL127" i="5" s="1" a="1"/>
  <c r="BL127" i="5" s="1"/>
  <c r="BL128" i="5" s="1" a="1"/>
  <c r="BL128" i="5" s="1"/>
  <c r="BL129" i="5" s="1" a="1"/>
  <c r="BL129" i="5" s="1"/>
  <c r="BL130" i="5" s="1" a="1"/>
  <c r="BL130" i="5" s="1"/>
  <c r="BL131" i="5" s="1" a="1"/>
  <c r="BL131" i="5" s="1"/>
  <c r="BL132" i="5" s="1" a="1"/>
  <c r="BL132" i="5" s="1"/>
  <c r="BL133" i="5" s="1" a="1"/>
  <c r="BL133" i="5" s="1"/>
  <c r="BL134" i="5" s="1" a="1"/>
  <c r="BL134" i="5" s="1"/>
  <c r="BL135" i="5" s="1" a="1"/>
  <c r="BL135" i="5" s="1"/>
  <c r="BL136" i="5" s="1" a="1"/>
  <c r="BL136"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Z5" i="11" l="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CA136" i="14" l="1"/>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I64" i="4" l="1"/>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F6" i="9" l="1"/>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F7" i="9" l="1"/>
  <c r="AE7" i="9"/>
  <c r="AI7" i="9"/>
  <c r="AC7" i="9"/>
  <c r="AF8" i="9" l="1"/>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AD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AF9" i="9" l="1"/>
  <c r="BJ4" i="1"/>
  <c r="AO4" i="1"/>
  <c r="J4" i="2"/>
  <c r="AE9" i="9"/>
  <c r="AI9" i="9"/>
  <c r="AC9" i="9"/>
  <c r="AC4" i="1"/>
  <c r="AB4" i="1"/>
  <c r="AF10" i="9" l="1"/>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B26" i="4"/>
  <c r="D26" i="4"/>
  <c r="D28" i="4"/>
  <c r="D27" i="4"/>
  <c r="C26" i="4"/>
  <c r="C27" i="4"/>
  <c r="C28" i="4"/>
  <c r="B27" i="4"/>
  <c r="B28" i="4"/>
  <c r="A25" i="4"/>
  <c r="A24" i="4"/>
  <c r="A23" i="4"/>
  <c r="I76" i="8" l="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N4" i="8"/>
  <c r="D22" i="4"/>
  <c r="AF2" i="8"/>
  <c r="AV2" i="8"/>
  <c r="E2" i="8"/>
  <c r="AM4" i="1"/>
  <c r="AJ4" i="1"/>
  <c r="D24" i="4"/>
  <c r="AX2" i="8"/>
  <c r="G2" i="8"/>
  <c r="AH2" i="8"/>
  <c r="B25" i="4"/>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B24" i="4"/>
  <c r="C24" i="4"/>
  <c r="C23" i="4"/>
  <c r="B23" i="4"/>
  <c r="C22" i="4"/>
  <c r="B22" i="4"/>
  <c r="D25" i="4"/>
  <c r="C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E15" i="4"/>
  <c r="BY4" i="11" s="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CW18" i="5" l="1"/>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3" i="6"/>
  <c r="I35" i="4"/>
  <c r="I36" i="4"/>
  <c r="A34" i="6"/>
  <c r="I8" i="12"/>
  <c r="J7" i="12"/>
  <c r="F1" i="14"/>
  <c r="AS5" i="5" l="1"/>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AS6" i="5" l="1"/>
  <c r="CA78" i="8"/>
  <c r="DG4" i="5" a="1"/>
  <c r="DG4" i="5" s="1"/>
  <c r="BN5" i="8"/>
  <c r="DD5" i="5"/>
  <c r="AD6" i="8"/>
  <c r="AR6" i="8"/>
  <c r="AM5" i="1"/>
  <c r="AD7" i="8"/>
  <c r="AR7" i="8"/>
  <c r="C5" i="5"/>
  <c r="DH5" i="5"/>
  <c r="AD4" i="1"/>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AK6" i="11" l="1"/>
  <c r="AK7" i="11" s="1"/>
  <c r="AH6" i="11"/>
  <c r="AH7" i="11" s="1"/>
  <c r="AS7" i="5"/>
  <c r="CA79" i="8"/>
  <c r="BN6" i="8"/>
  <c r="O4" i="7"/>
  <c r="DC6" i="5"/>
  <c r="AJ7" i="1"/>
  <c r="AM6" i="1"/>
  <c r="DE6" i="5"/>
  <c r="AJ6" i="1"/>
  <c r="DB6" i="5"/>
  <c r="F5" i="5"/>
  <c r="BD5" i="8" s="1"/>
  <c r="BP5" i="8"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BN7" i="8"/>
  <c r="AD5" i="1"/>
  <c r="K9" i="11"/>
  <c r="A9" i="14"/>
  <c r="A9" i="8"/>
  <c r="A9" i="2"/>
  <c r="A9" i="9"/>
  <c r="A9" i="7"/>
  <c r="R9" i="7" s="1"/>
  <c r="A9" i="5"/>
  <c r="DF6" i="5"/>
  <c r="DH6" i="5"/>
  <c r="AR8" i="8"/>
  <c r="AD8" i="8"/>
  <c r="AM7" i="1"/>
  <c r="AF5" i="1"/>
  <c r="DG5" i="5" a="1"/>
  <c r="DG5" i="5" s="1"/>
  <c r="AH6" i="5"/>
  <c r="BU6" i="5"/>
  <c r="B6" i="2"/>
  <c r="B6" i="1"/>
  <c r="BG6" i="1" s="1"/>
  <c r="BY8" i="11"/>
  <c r="K7" i="10"/>
  <c r="AA7" i="7"/>
  <c r="AE7" i="8" s="1"/>
  <c r="H7" i="5"/>
  <c r="C6" i="10"/>
  <c r="E6" i="7"/>
  <c r="K7" i="5"/>
  <c r="F6" i="10"/>
  <c r="H6" i="7"/>
  <c r="DD6" i="5"/>
  <c r="AB4" i="8"/>
  <c r="W4" i="8"/>
  <c r="A4" i="10"/>
  <c r="AA4" i="10" s="1"/>
  <c r="BD4" i="8"/>
  <c r="BS4" i="8" s="1"/>
  <c r="AJ4" i="5"/>
  <c r="AC4" i="10" s="1"/>
  <c r="A4" i="11"/>
  <c r="N4" i="11" s="1"/>
  <c r="BE4" i="8"/>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AB6" i="1"/>
  <c r="DI6" i="5"/>
  <c r="AE15" i="9"/>
  <c r="AI15" i="9"/>
  <c r="AC15" i="9"/>
  <c r="B6" i="5"/>
  <c r="S8" i="2"/>
  <c r="P9" i="2"/>
  <c r="R9" i="2"/>
  <c r="Q8" i="2"/>
  <c r="M9" i="2"/>
  <c r="J10" i="10"/>
  <c r="F7" i="12"/>
  <c r="E7" i="12" s="1"/>
  <c r="D8" i="12"/>
  <c r="O10" i="2"/>
  <c r="J10" i="12"/>
  <c r="I11" i="12"/>
  <c r="X4" i="10" l="1"/>
  <c r="AS8" i="5"/>
  <c r="CA80" i="8"/>
  <c r="AK8" i="11"/>
  <c r="AH8" i="11"/>
  <c r="BO5" i="8"/>
  <c r="B5" i="7"/>
  <c r="AE5" i="7" s="1"/>
  <c r="AG5" i="7" s="1"/>
  <c r="W5" i="8"/>
  <c r="AI5" i="5"/>
  <c r="AV5" i="5"/>
  <c r="B5" i="9"/>
  <c r="W5" i="9" s="1"/>
  <c r="AB5" i="8"/>
  <c r="BM5" i="8" s="1"/>
  <c r="A5" i="10"/>
  <c r="AA5" i="10" s="1"/>
  <c r="A5" i="11"/>
  <c r="N5" i="11" s="1"/>
  <c r="BT5" i="5"/>
  <c r="CF5" i="8"/>
  <c r="DG6" i="5" a="1"/>
  <c r="DG6" i="5" s="1"/>
  <c r="AM8" i="1"/>
  <c r="AJ8" i="1"/>
  <c r="AW5" i="5"/>
  <c r="DA5" i="8"/>
  <c r="DB5" i="8" s="1"/>
  <c r="AJ5" i="5"/>
  <c r="AC5" i="10" s="1"/>
  <c r="E5" i="1"/>
  <c r="BE5" i="8"/>
  <c r="DE7" i="5"/>
  <c r="DF7" i="5"/>
  <c r="DH7" i="5"/>
  <c r="K10" i="11"/>
  <c r="A10" i="14"/>
  <c r="A10" i="5"/>
  <c r="A10" i="8"/>
  <c r="A10" i="7"/>
  <c r="R10" i="7" s="1"/>
  <c r="A10" i="9"/>
  <c r="A10" i="2"/>
  <c r="AD6" i="1"/>
  <c r="AF6" i="1"/>
  <c r="Y6" i="1"/>
  <c r="DJ7" i="5"/>
  <c r="AR9" i="8"/>
  <c r="AD9" i="8"/>
  <c r="AE6" i="1"/>
  <c r="W6" i="1" s="1"/>
  <c r="BN8" i="8"/>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AN4" i="5"/>
  <c r="AR4" i="5" s="1"/>
  <c r="BU4" i="8"/>
  <c r="BR5" i="8"/>
  <c r="BV5" i="8" s="1"/>
  <c r="BW4" i="8"/>
  <c r="CM4" i="8" s="1"/>
  <c r="CD4" i="8"/>
  <c r="CT4" i="8" s="1"/>
  <c r="AM4" i="5"/>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AP4" i="5"/>
  <c r="AO4" i="5"/>
  <c r="BK4" i="8"/>
  <c r="BL4" i="8"/>
  <c r="BH4" i="8"/>
  <c r="BM4" i="8"/>
  <c r="BI4" i="8"/>
  <c r="BF4" i="8"/>
  <c r="BJ4" i="8"/>
  <c r="BG4" i="8"/>
  <c r="N4" i="7"/>
  <c r="H8" i="5"/>
  <c r="C7" i="10"/>
  <c r="E7" i="7"/>
  <c r="K8" i="5"/>
  <c r="F7" i="10"/>
  <c r="H7" i="7"/>
  <c r="DD7" i="5"/>
  <c r="DB7" i="5"/>
  <c r="DC7" i="5"/>
  <c r="D5" i="9"/>
  <c r="D6" i="9" s="1"/>
  <c r="BP4" i="8"/>
  <c r="BO4" i="8"/>
  <c r="F11" i="8"/>
  <c r="J11" i="8"/>
  <c r="E11" i="8"/>
  <c r="CB10" i="8"/>
  <c r="AF16" i="9"/>
  <c r="F6" i="5"/>
  <c r="V6" i="2"/>
  <c r="CZ7" i="5"/>
  <c r="J6" i="2"/>
  <c r="AB7" i="1"/>
  <c r="DI7" i="5"/>
  <c r="DA7" i="5"/>
  <c r="AC6" i="1"/>
  <c r="DA6" i="5"/>
  <c r="AE16" i="9"/>
  <c r="AI16" i="9"/>
  <c r="AC16" i="9"/>
  <c r="B7" i="5"/>
  <c r="BS5" i="8"/>
  <c r="BY4" i="8"/>
  <c r="BZ4" i="8"/>
  <c r="CO4" i="8"/>
  <c r="CP4" i="8" s="1"/>
  <c r="S9" i="2"/>
  <c r="P10" i="2"/>
  <c r="N10" i="2"/>
  <c r="R10" i="2"/>
  <c r="Q9" i="2"/>
  <c r="J11" i="10"/>
  <c r="D9" i="12"/>
  <c r="F8" i="12"/>
  <c r="E8" i="12" s="1"/>
  <c r="O11" i="2"/>
  <c r="M10" i="2"/>
  <c r="M4" i="1"/>
  <c r="F4" i="11" s="1"/>
  <c r="I12" i="12"/>
  <c r="J11" i="12"/>
  <c r="X5" i="10" l="1"/>
  <c r="AS9" i="5"/>
  <c r="D4" i="2"/>
  <c r="CA81" i="8"/>
  <c r="AK9" i="11"/>
  <c r="AM5" i="5"/>
  <c r="Q5" i="7"/>
  <c r="BG5" i="8"/>
  <c r="BL5" i="8"/>
  <c r="DB8" i="5"/>
  <c r="BI5" i="8"/>
  <c r="BJ5" i="8"/>
  <c r="BH5" i="8"/>
  <c r="BF5" i="8"/>
  <c r="AA4" i="11"/>
  <c r="AK4" i="1" s="1"/>
  <c r="AO5" i="5"/>
  <c r="BK5" i="8"/>
  <c r="AN5" i="5"/>
  <c r="N5" i="7"/>
  <c r="AC4" i="11"/>
  <c r="T4" i="8" s="1"/>
  <c r="AB4" i="11"/>
  <c r="P4" i="8" s="1"/>
  <c r="Y4" i="11"/>
  <c r="AH4" i="1" s="1"/>
  <c r="AD4" i="11"/>
  <c r="AI4" i="1" s="1"/>
  <c r="Z4" i="11"/>
  <c r="CD5" i="8"/>
  <c r="CT5" i="8" s="1"/>
  <c r="AJ9" i="1"/>
  <c r="AP5" i="5"/>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AD7" i="1"/>
  <c r="DH8" i="5"/>
  <c r="BN9" i="8"/>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R4" i="8"/>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AW6" i="5"/>
  <c r="BD6" i="8"/>
  <c r="D7" i="9" s="1"/>
  <c r="AF17" i="9"/>
  <c r="A6" i="10"/>
  <c r="AA6" i="10" s="1"/>
  <c r="AV6" i="5"/>
  <c r="BT6" i="5"/>
  <c r="B6" i="7"/>
  <c r="Q6" i="7" s="1"/>
  <c r="AI6" i="5"/>
  <c r="AJ6" i="5"/>
  <c r="AC6" i="10" s="1"/>
  <c r="B6" i="9"/>
  <c r="W6" i="9" s="1"/>
  <c r="J7" i="2"/>
  <c r="V7" i="2"/>
  <c r="AB6" i="8"/>
  <c r="BJ6" i="8" s="1"/>
  <c r="A6" i="11"/>
  <c r="N6" i="11" s="1"/>
  <c r="CZ8" i="5"/>
  <c r="E6" i="1"/>
  <c r="W6" i="8"/>
  <c r="C7" i="5"/>
  <c r="F7" i="5" s="1"/>
  <c r="V8" i="2"/>
  <c r="AC7" i="1"/>
  <c r="DI8" i="5"/>
  <c r="AB8" i="1"/>
  <c r="AE17" i="9"/>
  <c r="AI17" i="9"/>
  <c r="AC17" i="9"/>
  <c r="AI5" i="7"/>
  <c r="B8" i="5"/>
  <c r="BY5" i="8"/>
  <c r="BZ5" i="8"/>
  <c r="CQ4" i="8"/>
  <c r="CR4" i="8" s="1"/>
  <c r="S10" i="2"/>
  <c r="P11" i="2"/>
  <c r="N11" i="2"/>
  <c r="R11" i="2"/>
  <c r="Q10" i="2"/>
  <c r="D10" i="12"/>
  <c r="F9" i="12"/>
  <c r="E9" i="12" s="1"/>
  <c r="J12" i="10"/>
  <c r="M11" i="2"/>
  <c r="O12" i="2"/>
  <c r="I13" i="12"/>
  <c r="J12" i="12"/>
  <c r="X6" i="10" l="1"/>
  <c r="AS10" i="5"/>
  <c r="F4" i="2"/>
  <c r="H4" i="11"/>
  <c r="E13" i="8"/>
  <c r="CA82" i="8"/>
  <c r="AK10" i="11"/>
  <c r="U4" i="8"/>
  <c r="AR5" i="5"/>
  <c r="CU5" i="8"/>
  <c r="DE9" i="5"/>
  <c r="AH10" i="11"/>
  <c r="AM10" i="1"/>
  <c r="DG8" i="5" a="1"/>
  <c r="DG8" i="5" s="1"/>
  <c r="DF9" i="5"/>
  <c r="AD8" i="1"/>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BN10" i="8"/>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BP6" i="8"/>
  <c r="CD6" i="8"/>
  <c r="CT6" i="8" s="1"/>
  <c r="DA7" i="8"/>
  <c r="DB7" i="8" s="1"/>
  <c r="CY4" i="8"/>
  <c r="G4" i="1" s="1"/>
  <c r="M4" i="8" s="1"/>
  <c r="J13" i="8"/>
  <c r="CF7" i="8"/>
  <c r="CB12" i="8"/>
  <c r="BR7" i="8"/>
  <c r="BX7" i="8" s="1"/>
  <c r="BS6" i="8"/>
  <c r="BY6" i="8" s="1"/>
  <c r="BO6" i="8"/>
  <c r="BL6" i="8"/>
  <c r="BM6" i="8"/>
  <c r="BI6" i="8"/>
  <c r="BK6" i="8"/>
  <c r="BG6" i="8"/>
  <c r="BH6" i="8"/>
  <c r="N6" i="7"/>
  <c r="BF6" i="8"/>
  <c r="BD7" i="8"/>
  <c r="BP7" i="8" s="1"/>
  <c r="BE7" i="8"/>
  <c r="AP6" i="5"/>
  <c r="AF18" i="9"/>
  <c r="AM6" i="5"/>
  <c r="Y5" i="11"/>
  <c r="AH5" i="1" s="1"/>
  <c r="BV6" i="8"/>
  <c r="AE6" i="7"/>
  <c r="AG6" i="7" s="1"/>
  <c r="AB5" i="11"/>
  <c r="P5" i="8" s="1"/>
  <c r="BW6" i="8"/>
  <c r="CM6" i="8" s="1"/>
  <c r="BU6" i="8"/>
  <c r="BT6" i="8"/>
  <c r="CC6" i="8"/>
  <c r="CS6" i="8" s="1"/>
  <c r="AN6" i="5"/>
  <c r="DA8" i="5"/>
  <c r="AO6" i="5"/>
  <c r="AD5" i="11"/>
  <c r="AI5" i="1" s="1"/>
  <c r="AC5" i="11"/>
  <c r="T5" i="8" s="1"/>
  <c r="Z5" i="11"/>
  <c r="AW7" i="5"/>
  <c r="E7" i="1"/>
  <c r="A7" i="11"/>
  <c r="AC6" i="11" s="1"/>
  <c r="T6" i="8" s="1"/>
  <c r="B7" i="7"/>
  <c r="Q7" i="7" s="1"/>
  <c r="BT7" i="5"/>
  <c r="B7" i="9"/>
  <c r="W7" i="9" s="1"/>
  <c r="W7" i="8"/>
  <c r="AV7" i="5"/>
  <c r="AJ7" i="5"/>
  <c r="AC7" i="10" s="1"/>
  <c r="AI7" i="5"/>
  <c r="AB7" i="8"/>
  <c r="BJ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S4" i="8"/>
  <c r="V4" i="8" s="1"/>
  <c r="E4" i="2"/>
  <c r="L4" i="2" s="1"/>
  <c r="AB4" i="7"/>
  <c r="CQ5" i="8"/>
  <c r="CR5" i="8" s="1"/>
  <c r="S11" i="2"/>
  <c r="P12" i="2"/>
  <c r="N12" i="2"/>
  <c r="R12" i="2"/>
  <c r="Q11" i="2"/>
  <c r="M12" i="2"/>
  <c r="O13" i="2"/>
  <c r="D11" i="12"/>
  <c r="F10" i="12"/>
  <c r="E10" i="12" s="1"/>
  <c r="J13" i="10"/>
  <c r="I14" i="12"/>
  <c r="J13" i="12"/>
  <c r="X7" i="10" l="1"/>
  <c r="AS11" i="5"/>
  <c r="AP4" i="1"/>
  <c r="G4" i="2"/>
  <c r="C4" i="8" s="1"/>
  <c r="E14" i="8"/>
  <c r="CA83" i="8"/>
  <c r="BN11" i="8"/>
  <c r="AK11" i="11"/>
  <c r="DG9" i="5" a="1"/>
  <c r="DG9" i="5" s="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D9" i="1"/>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BO7" i="8"/>
  <c r="BL7" i="8"/>
  <c r="BM7" i="8"/>
  <c r="BI7" i="8"/>
  <c r="BK7" i="8"/>
  <c r="BG7" i="8"/>
  <c r="BH7" i="8"/>
  <c r="N7" i="7"/>
  <c r="BF7" i="8"/>
  <c r="AR6" i="5"/>
  <c r="BD8" i="8"/>
  <c r="BP8" i="8" s="1"/>
  <c r="BE8" i="8"/>
  <c r="AF19" i="9"/>
  <c r="B4" i="14"/>
  <c r="AD6" i="11"/>
  <c r="AI6" i="1" s="1"/>
  <c r="AQ6" i="5"/>
  <c r="AI6" i="7"/>
  <c r="AP7" i="5"/>
  <c r="CK6" i="8"/>
  <c r="BV7" i="8"/>
  <c r="O6" i="8"/>
  <c r="BT7" i="8"/>
  <c r="CC7" i="8"/>
  <c r="CS7" i="8" s="1"/>
  <c r="Z6" i="11"/>
  <c r="AB6" i="11"/>
  <c r="P6" i="8" s="1"/>
  <c r="AN7" i="5"/>
  <c r="BU7" i="8"/>
  <c r="Y6" i="11"/>
  <c r="AH6" i="1" s="1"/>
  <c r="AM7" i="5"/>
  <c r="BW7" i="8"/>
  <c r="CM7" i="8" s="1"/>
  <c r="AA6" i="11"/>
  <c r="AK6" i="1" s="1"/>
  <c r="AO7" i="5"/>
  <c r="N7" i="11"/>
  <c r="AW8" i="5"/>
  <c r="A8" i="11"/>
  <c r="N8" i="11" s="1"/>
  <c r="AV8" i="5"/>
  <c r="A8" i="10"/>
  <c r="AA8" i="10" s="1"/>
  <c r="B8" i="7"/>
  <c r="Q8" i="7" s="1"/>
  <c r="AJ8" i="5"/>
  <c r="AC8" i="10" s="1"/>
  <c r="AI8" i="5"/>
  <c r="B8" i="9"/>
  <c r="W8" i="9" s="1"/>
  <c r="W8" i="8"/>
  <c r="E8" i="1"/>
  <c r="AB8" i="8"/>
  <c r="BJ8" i="8" s="1"/>
  <c r="BT8" i="5"/>
  <c r="J9" i="2"/>
  <c r="C9" i="5"/>
  <c r="F9" i="5" s="1"/>
  <c r="AE7" i="7"/>
  <c r="AG7" i="7" s="1"/>
  <c r="CZ10" i="5"/>
  <c r="C10" i="5"/>
  <c r="AC9" i="1"/>
  <c r="DA9" i="5"/>
  <c r="AB10" i="1"/>
  <c r="DI10" i="5"/>
  <c r="AE19" i="9"/>
  <c r="AI19" i="9"/>
  <c r="AC81" i="9"/>
  <c r="CO7" i="8"/>
  <c r="CP7" i="8" s="1"/>
  <c r="S12" i="2"/>
  <c r="P13" i="2"/>
  <c r="N13" i="2"/>
  <c r="R13" i="2"/>
  <c r="Q12" i="2"/>
  <c r="D12" i="12"/>
  <c r="F11" i="12"/>
  <c r="E11" i="12" s="1"/>
  <c r="O14" i="2"/>
  <c r="M13" i="2"/>
  <c r="J14" i="10"/>
  <c r="I15" i="12"/>
  <c r="J14" i="12"/>
  <c r="Z4" i="2" l="1"/>
  <c r="Z5" i="8" s="1"/>
  <c r="B5" i="8" s="1"/>
  <c r="D5" i="2" s="1"/>
  <c r="X8" i="10"/>
  <c r="AS12" i="5"/>
  <c r="E15" i="8"/>
  <c r="E16" i="8" s="1"/>
  <c r="AK12" i="11"/>
  <c r="CA84" i="8"/>
  <c r="AH12" i="11"/>
  <c r="DG10" i="5" a="1"/>
  <c r="DG10" i="5" s="1"/>
  <c r="AM12" i="1"/>
  <c r="DF11" i="5"/>
  <c r="DB11" i="5"/>
  <c r="DE11" i="5"/>
  <c r="DH11" i="5"/>
  <c r="AD13" i="8"/>
  <c r="AR13" i="8"/>
  <c r="AF10" i="1"/>
  <c r="AE10" i="1"/>
  <c r="W10" i="1" s="1"/>
  <c r="K14" i="11"/>
  <c r="A14" i="14"/>
  <c r="A14" i="5"/>
  <c r="A14" i="9"/>
  <c r="A14" i="2"/>
  <c r="A14" i="8"/>
  <c r="A14" i="7"/>
  <c r="R14" i="7" s="1"/>
  <c r="Y10" i="1"/>
  <c r="DJ11" i="5"/>
  <c r="BN12" i="8"/>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D10" i="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BO8" i="8"/>
  <c r="BL8" i="8"/>
  <c r="BM8" i="8"/>
  <c r="BI8" i="8"/>
  <c r="BK8" i="8"/>
  <c r="BG8" i="8"/>
  <c r="BH8" i="8"/>
  <c r="N8" i="7"/>
  <c r="BF8" i="8"/>
  <c r="BD9" i="8"/>
  <c r="BP9" i="8" s="1"/>
  <c r="BE9" i="8"/>
  <c r="AF20" i="9"/>
  <c r="AI7" i="7"/>
  <c r="AR7" i="5"/>
  <c r="CC8" i="8"/>
  <c r="CS8" i="8" s="1"/>
  <c r="CK7" i="8"/>
  <c r="BV8" i="8"/>
  <c r="AC7" i="11"/>
  <c r="T7" i="8" s="1"/>
  <c r="AE8" i="7"/>
  <c r="AG8" i="7" s="1"/>
  <c r="AM8" i="5"/>
  <c r="BT8" i="8"/>
  <c r="AA7" i="11"/>
  <c r="AK7" i="1" s="1"/>
  <c r="Z7" i="11"/>
  <c r="AQ7" i="5"/>
  <c r="BU8" i="8"/>
  <c r="BW8" i="8"/>
  <c r="CM8" i="8" s="1"/>
  <c r="AN8" i="5"/>
  <c r="AO8" i="5"/>
  <c r="AB7" i="11"/>
  <c r="P7" i="8" s="1"/>
  <c r="AP8" i="5"/>
  <c r="V10" i="2"/>
  <c r="J10" i="2"/>
  <c r="AW9" i="5"/>
  <c r="W9" i="8"/>
  <c r="B9" i="7"/>
  <c r="AJ9" i="5"/>
  <c r="AC9" i="10" s="1"/>
  <c r="AI9" i="5"/>
  <c r="B9" i="9"/>
  <c r="W9" i="9" s="1"/>
  <c r="AB9" i="8"/>
  <c r="BJ9" i="8" s="1"/>
  <c r="A9" i="10"/>
  <c r="AA9" i="10" s="1"/>
  <c r="AV9" i="5"/>
  <c r="BT9" i="5"/>
  <c r="A9" i="11"/>
  <c r="E9" i="1"/>
  <c r="CZ11" i="5"/>
  <c r="AD7" i="11"/>
  <c r="AI7" i="1" s="1"/>
  <c r="Y7" i="11"/>
  <c r="AH7" i="1" s="1"/>
  <c r="C11" i="5"/>
  <c r="AC10" i="1"/>
  <c r="DA10" i="5"/>
  <c r="AB11" i="1"/>
  <c r="DI11" i="5"/>
  <c r="AE20" i="9"/>
  <c r="AI20" i="9"/>
  <c r="AC82" i="9"/>
  <c r="CO8" i="8"/>
  <c r="CP8" i="8" s="1"/>
  <c r="S13" i="2"/>
  <c r="P14" i="2"/>
  <c r="N14" i="2"/>
  <c r="R14" i="2"/>
  <c r="Q13" i="2"/>
  <c r="M14" i="2"/>
  <c r="O15" i="2"/>
  <c r="J15" i="10"/>
  <c r="D13" i="12"/>
  <c r="F12" i="12"/>
  <c r="E12" i="12" s="1"/>
  <c r="J15" i="12"/>
  <c r="I16" i="12"/>
  <c r="Y4" i="2" l="1"/>
  <c r="AB5" i="7"/>
  <c r="AT5" i="8"/>
  <c r="E5" i="2"/>
  <c r="L5" i="2" s="1"/>
  <c r="H5" i="11"/>
  <c r="X9" i="10"/>
  <c r="AS13" i="5"/>
  <c r="E17" i="8"/>
  <c r="CA85" i="8"/>
  <c r="AH13" i="11"/>
  <c r="DA10" i="8"/>
  <c r="DB10" i="8" s="1"/>
  <c r="DG11" i="5" a="1"/>
  <c r="DG11" i="5" s="1"/>
  <c r="DF12" i="5"/>
  <c r="DE12" i="5"/>
  <c r="BN13" i="8"/>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AD11" i="1"/>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J10" i="8" s="1"/>
  <c r="BE10" i="8"/>
  <c r="B10" i="9"/>
  <c r="W10" i="9" s="1"/>
  <c r="AJ10" i="5"/>
  <c r="AC10" i="10" s="1"/>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BO9" i="8"/>
  <c r="BL9" i="8"/>
  <c r="BM9" i="8"/>
  <c r="BI9" i="8"/>
  <c r="BK9" i="8"/>
  <c r="BG9" i="8"/>
  <c r="BH9" i="8"/>
  <c r="N9" i="7"/>
  <c r="BF9" i="8"/>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M9" i="5"/>
  <c r="AN9" i="5"/>
  <c r="AP9" i="5"/>
  <c r="AO9" i="5"/>
  <c r="AE9" i="7"/>
  <c r="AG9" i="7" s="1"/>
  <c r="Q9" i="7"/>
  <c r="DI12" i="5"/>
  <c r="AB12" i="1"/>
  <c r="C12" i="5"/>
  <c r="AC11" i="1"/>
  <c r="DA11" i="5"/>
  <c r="AE21" i="9"/>
  <c r="AI21" i="9"/>
  <c r="AC83" i="9"/>
  <c r="L7" i="11"/>
  <c r="AS7" i="8"/>
  <c r="B5" i="14"/>
  <c r="S14" i="2"/>
  <c r="P15" i="2"/>
  <c r="N15" i="2"/>
  <c r="R15" i="2"/>
  <c r="Q14" i="2"/>
  <c r="O16" i="2"/>
  <c r="F13" i="12"/>
  <c r="E13" i="12" s="1"/>
  <c r="D14" i="12"/>
  <c r="J16" i="10"/>
  <c r="M15" i="2"/>
  <c r="J16" i="12"/>
  <c r="I17" i="12"/>
  <c r="J17" i="12" s="1"/>
  <c r="X10" i="10" l="1"/>
  <c r="AS14" i="5"/>
  <c r="E18" i="8"/>
  <c r="CA86" i="8"/>
  <c r="CD10" i="8"/>
  <c r="CT10" i="8" s="1"/>
  <c r="AH14" i="11"/>
  <c r="Y9" i="11"/>
  <c r="AH9" i="1" s="1"/>
  <c r="AK14" i="11"/>
  <c r="AM14" i="1"/>
  <c r="BN14" i="8"/>
  <c r="AJ14" i="1"/>
  <c r="DE13" i="5"/>
  <c r="DB13" i="5"/>
  <c r="DF13" i="5"/>
  <c r="DG12" i="5" a="1"/>
  <c r="DG12" i="5" s="1"/>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D12" i="1"/>
  <c r="AE12" i="1"/>
  <c r="W12" i="1" s="1"/>
  <c r="AF12" i="1"/>
  <c r="DH13" i="5"/>
  <c r="Y12" i="1"/>
  <c r="DJ13" i="5"/>
  <c r="BU10" i="8"/>
  <c r="N10" i="7"/>
  <c r="BG10" i="8"/>
  <c r="BI10" i="8"/>
  <c r="BX10" i="8"/>
  <c r="CO10" i="8" s="1"/>
  <c r="CP10" i="8" s="1"/>
  <c r="BL10" i="8"/>
  <c r="N10" i="11"/>
  <c r="AA9" i="11"/>
  <c r="AK9" i="1" s="1"/>
  <c r="Z9" i="11"/>
  <c r="AB9" i="11"/>
  <c r="P9" i="8" s="1"/>
  <c r="AD9" i="11"/>
  <c r="AI9" i="1" s="1"/>
  <c r="BS10" i="8"/>
  <c r="BZ10" i="8" s="1"/>
  <c r="D11" i="9"/>
  <c r="AN10" i="5"/>
  <c r="BH10" i="8"/>
  <c r="BM10" i="8"/>
  <c r="BF10" i="8"/>
  <c r="BK10" i="8"/>
  <c r="BO10" i="8"/>
  <c r="AE10" i="7"/>
  <c r="AG10" i="7" s="1"/>
  <c r="AI10" i="7" s="1"/>
  <c r="AP10" i="5"/>
  <c r="AM10" i="5"/>
  <c r="CC10" i="8"/>
  <c r="CS10" i="8" s="1"/>
  <c r="AO10" i="5"/>
  <c r="BT10" i="8"/>
  <c r="CJ10" i="8" s="1"/>
  <c r="CN10" i="8" s="1"/>
  <c r="BV10" i="8"/>
  <c r="B11" i="9"/>
  <c r="W11" i="9" s="1"/>
  <c r="AB11" i="8"/>
  <c r="BJ11" i="8" s="1"/>
  <c r="B11" i="7"/>
  <c r="AE11" i="7" s="1"/>
  <c r="AG11" i="7" s="1"/>
  <c r="AI11" i="7" s="1"/>
  <c r="BE11" i="8"/>
  <c r="AV11" i="5"/>
  <c r="W11" i="8"/>
  <c r="A11" i="10"/>
  <c r="AA11" i="10" s="1"/>
  <c r="CF11" i="8"/>
  <c r="A11" i="11"/>
  <c r="N11" i="11" s="1"/>
  <c r="BT11" i="5"/>
  <c r="AI11" i="5"/>
  <c r="AW11" i="5"/>
  <c r="BD11" i="8"/>
  <c r="BP11" i="8" s="1"/>
  <c r="BR11" i="8"/>
  <c r="BT11" i="8" s="1"/>
  <c r="CJ11" i="8" s="1"/>
  <c r="CN11" i="8" s="1"/>
  <c r="AJ11" i="5"/>
  <c r="AC11" i="10" s="1"/>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AH7" i="5"/>
  <c r="BU7" i="5"/>
  <c r="AE22" i="9"/>
  <c r="AI22" i="9"/>
  <c r="AC84" i="9"/>
  <c r="B7" i="2"/>
  <c r="B7" i="1"/>
  <c r="BG7" i="1" s="1"/>
  <c r="B6" i="14"/>
  <c r="S15" i="2"/>
  <c r="P16" i="2"/>
  <c r="N16" i="2"/>
  <c r="R16" i="2"/>
  <c r="Q15" i="2"/>
  <c r="O17" i="2"/>
  <c r="M16" i="2"/>
  <c r="J17" i="10"/>
  <c r="D15" i="12"/>
  <c r="F14" i="12"/>
  <c r="E14" i="12" s="1"/>
  <c r="X11" i="10" l="1"/>
  <c r="AS15" i="5"/>
  <c r="CU10" i="8"/>
  <c r="E19" i="8"/>
  <c r="CA87" i="8"/>
  <c r="AH15" i="11"/>
  <c r="DF14" i="5"/>
  <c r="DG13" i="5" a="1"/>
  <c r="DG13" i="5" s="1"/>
  <c r="BN15" i="8"/>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AD13" i="1"/>
  <c r="CK10" i="8"/>
  <c r="CL10" i="8" s="1"/>
  <c r="BY10" i="8"/>
  <c r="CQ10" i="8" s="1"/>
  <c r="CR10" i="8" s="1"/>
  <c r="AR10" i="5"/>
  <c r="AQ10" i="5"/>
  <c r="BG11" i="8"/>
  <c r="BK11" i="8"/>
  <c r="AC10" i="11"/>
  <c r="T10" i="8" s="1"/>
  <c r="BL11" i="8"/>
  <c r="BF11" i="8"/>
  <c r="N11" i="7"/>
  <c r="Q11" i="7"/>
  <c r="BI11" i="8"/>
  <c r="AA10" i="11"/>
  <c r="AK10" i="1" s="1"/>
  <c r="BM11" i="8"/>
  <c r="BH11" i="8"/>
  <c r="BU11" i="8"/>
  <c r="AO11" i="5"/>
  <c r="AD10" i="11"/>
  <c r="AI10" i="1" s="1"/>
  <c r="AP11" i="5"/>
  <c r="AB10" i="11"/>
  <c r="P10" i="8" s="1"/>
  <c r="BV11" i="8"/>
  <c r="Y10" i="11"/>
  <c r="AH10" i="1" s="1"/>
  <c r="CC11" i="8"/>
  <c r="CS11" i="8" s="1"/>
  <c r="CU11" i="8" s="1"/>
  <c r="BX11" i="8"/>
  <c r="CO11" i="8" s="1"/>
  <c r="CP11" i="8" s="1"/>
  <c r="Z10" i="11"/>
  <c r="AM11" i="5"/>
  <c r="AN11" i="5"/>
  <c r="BW11" i="8"/>
  <c r="CM11" i="8" s="1"/>
  <c r="BO11" i="8"/>
  <c r="BS11" i="8"/>
  <c r="BZ11" i="8" s="1"/>
  <c r="D12" i="9"/>
  <c r="AB12" i="8"/>
  <c r="BJ12" i="8" s="1"/>
  <c r="E12" i="1"/>
  <c r="B12" i="7"/>
  <c r="Q12" i="7" s="1"/>
  <c r="A12" i="10"/>
  <c r="AA12" i="10" s="1"/>
  <c r="AI12" i="5"/>
  <c r="A12" i="11"/>
  <c r="N12" i="11" s="1"/>
  <c r="W12" i="8"/>
  <c r="CF12" i="8"/>
  <c r="BT12" i="5"/>
  <c r="AJ12" i="5"/>
  <c r="AC12" i="10" s="1"/>
  <c r="AW12" i="5"/>
  <c r="B12" i="9"/>
  <c r="W12" i="9" s="1"/>
  <c r="AV12" i="5"/>
  <c r="BE12" i="8"/>
  <c r="BR12" i="8"/>
  <c r="CC12" i="8" s="1"/>
  <c r="CS12" i="8" s="1"/>
  <c r="BD12" i="8"/>
  <c r="BS12" i="8" s="1"/>
  <c r="BY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AB14" i="1"/>
  <c r="DI14" i="5"/>
  <c r="AE23" i="9"/>
  <c r="AI23" i="9"/>
  <c r="AC85" i="9"/>
  <c r="B7" i="14"/>
  <c r="S16" i="2"/>
  <c r="P17" i="2"/>
  <c r="N17" i="2"/>
  <c r="R17" i="2"/>
  <c r="Q16" i="2"/>
  <c r="M17" i="2"/>
  <c r="F15" i="12"/>
  <c r="E15" i="12" s="1"/>
  <c r="D16" i="12"/>
  <c r="O18" i="2"/>
  <c r="J18" i="10"/>
  <c r="AT16" i="5" l="1"/>
  <c r="X12" i="10"/>
  <c r="AS16" i="5"/>
  <c r="E20" i="8"/>
  <c r="CA88" i="8"/>
  <c r="DG14" i="5" a="1"/>
  <c r="DG14" i="5" s="1"/>
  <c r="AH16" i="11"/>
  <c r="DF15" i="5"/>
  <c r="BN16" i="8"/>
  <c r="DE15" i="5"/>
  <c r="AK16" i="11"/>
  <c r="K18" i="11"/>
  <c r="A18" i="14"/>
  <c r="A18" i="8"/>
  <c r="A18" i="7"/>
  <c r="R18" i="7" s="1"/>
  <c r="A18" i="9"/>
  <c r="A18" i="2"/>
  <c r="A18" i="5"/>
  <c r="AJ16" i="1"/>
  <c r="Y14" i="1"/>
  <c r="DJ15" i="5"/>
  <c r="AD14" i="1"/>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BI12" i="8"/>
  <c r="BH12" i="8"/>
  <c r="BM12" i="8"/>
  <c r="AO12" i="5"/>
  <c r="AP12" i="5"/>
  <c r="AB11" i="11"/>
  <c r="P11" i="8" s="1"/>
  <c r="AC11" i="11"/>
  <c r="T11" i="8" s="1"/>
  <c r="Z11" i="11"/>
  <c r="Y11" i="11"/>
  <c r="AH11" i="1" s="1"/>
  <c r="BZ12" i="8"/>
  <c r="CQ12" i="8" s="1"/>
  <c r="CR12" i="8" s="1"/>
  <c r="BF12" i="8"/>
  <c r="BL12" i="8"/>
  <c r="N12" i="7"/>
  <c r="BG12" i="8"/>
  <c r="BK12" i="8"/>
  <c r="AN12" i="5"/>
  <c r="AD11" i="11"/>
  <c r="AI11" i="1" s="1"/>
  <c r="BW12" i="8"/>
  <c r="CM12" i="8" s="1"/>
  <c r="AM12" i="5"/>
  <c r="AA11" i="11"/>
  <c r="AK11" i="1" s="1"/>
  <c r="BU12" i="8"/>
  <c r="O12" i="8" s="1"/>
  <c r="BP12" i="8"/>
  <c r="BV12" i="8"/>
  <c r="BX12" i="8"/>
  <c r="CO12" i="8" s="1"/>
  <c r="CP12" i="8" s="1"/>
  <c r="CU12" i="8"/>
  <c r="BO12" i="8"/>
  <c r="A13" i="11"/>
  <c r="AA12" i="11" s="1"/>
  <c r="AK12" i="1" s="1"/>
  <c r="W13" i="8"/>
  <c r="AW13" i="5"/>
  <c r="A13" i="10"/>
  <c r="AA13" i="10" s="1"/>
  <c r="AB13" i="8"/>
  <c r="BJ13" i="8" s="1"/>
  <c r="AJ13" i="5"/>
  <c r="AC13" i="10" s="1"/>
  <c r="BD13" i="8"/>
  <c r="BP13" i="8" s="1"/>
  <c r="B13" i="7"/>
  <c r="Q13" i="7" s="1"/>
  <c r="E13" i="1"/>
  <c r="BE13" i="8"/>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AE24" i="9"/>
  <c r="AI24" i="9"/>
  <c r="AC86" i="9"/>
  <c r="B8" i="14"/>
  <c r="S17" i="2"/>
  <c r="P18" i="2"/>
  <c r="N18" i="2"/>
  <c r="R18" i="2"/>
  <c r="Q17" i="2"/>
  <c r="M18" i="2"/>
  <c r="O19" i="2"/>
  <c r="F16" i="12"/>
  <c r="E16" i="12" s="1"/>
  <c r="D17" i="12"/>
  <c r="F17" i="12" s="1"/>
  <c r="E17" i="12" s="1"/>
  <c r="J19" i="10"/>
  <c r="X13" i="10" l="1"/>
  <c r="AS17" i="5"/>
  <c r="E21" i="8"/>
  <c r="CA89" i="8"/>
  <c r="AH17" i="11"/>
  <c r="DG15" i="5" a="1"/>
  <c r="DG15" i="5" s="1"/>
  <c r="DF16" i="5"/>
  <c r="DE16" i="5"/>
  <c r="AJ17" i="1"/>
  <c r="AK17" i="11"/>
  <c r="AF15" i="1"/>
  <c r="AD15" i="1"/>
  <c r="DH16" i="5"/>
  <c r="BN17" i="8"/>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AP13" i="5"/>
  <c r="CK12" i="8"/>
  <c r="CL12" i="8" s="1"/>
  <c r="CY12" i="8" s="1"/>
  <c r="G12" i="1" s="1"/>
  <c r="M12" i="8" s="1"/>
  <c r="BT13" i="8"/>
  <c r="CJ13" i="8" s="1"/>
  <c r="CN13" i="8" s="1"/>
  <c r="N13" i="7"/>
  <c r="BH13" i="8"/>
  <c r="BG13" i="8"/>
  <c r="BI13" i="8"/>
  <c r="Z12" i="11"/>
  <c r="BM13" i="8"/>
  <c r="BK13" i="8"/>
  <c r="BL13" i="8"/>
  <c r="N13" i="11"/>
  <c r="BF13" i="8"/>
  <c r="AM13" i="5"/>
  <c r="D14" i="9"/>
  <c r="AO13" i="5"/>
  <c r="AN13" i="5"/>
  <c r="BO13" i="8"/>
  <c r="BX13" i="8"/>
  <c r="CO13" i="8" s="1"/>
  <c r="CP13" i="8" s="1"/>
  <c r="BS13" i="8"/>
  <c r="BZ13" i="8" s="1"/>
  <c r="CC13" i="8"/>
  <c r="CS13" i="8" s="1"/>
  <c r="BV13" i="8"/>
  <c r="BU13" i="8"/>
  <c r="AE13" i="7"/>
  <c r="AG13" i="7" s="1"/>
  <c r="AI13" i="7" s="1"/>
  <c r="CD13" i="8"/>
  <c r="CT13" i="8" s="1"/>
  <c r="F15" i="5"/>
  <c r="BD15" i="8" s="1"/>
  <c r="BS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AJ14" i="5"/>
  <c r="AC14" i="10" s="1"/>
  <c r="BD14" i="8"/>
  <c r="AF25" i="9"/>
  <c r="AI14" i="5"/>
  <c r="B14" i="9"/>
  <c r="W14" i="9" s="1"/>
  <c r="AB14" i="8"/>
  <c r="BJ14" i="8" s="1"/>
  <c r="E14" i="1"/>
  <c r="A14" i="10"/>
  <c r="AA14" i="10" s="1"/>
  <c r="J15" i="2"/>
  <c r="V15" i="2"/>
  <c r="BT14" i="5"/>
  <c r="AW14" i="5"/>
  <c r="AV14" i="5"/>
  <c r="A14" i="11"/>
  <c r="B14" i="7"/>
  <c r="W14" i="8"/>
  <c r="CZ16" i="5"/>
  <c r="J16" i="2"/>
  <c r="AC15" i="1"/>
  <c r="DA15" i="5"/>
  <c r="DI16" i="5"/>
  <c r="AB16" i="1"/>
  <c r="AE25" i="9"/>
  <c r="AI25" i="9"/>
  <c r="AC87" i="9"/>
  <c r="B9" i="14"/>
  <c r="S18" i="2"/>
  <c r="P19" i="2"/>
  <c r="N19" i="2"/>
  <c r="R19" i="2"/>
  <c r="Q18" i="2"/>
  <c r="M19" i="2"/>
  <c r="J20" i="10"/>
  <c r="O20" i="2"/>
  <c r="X14" i="10" l="1"/>
  <c r="AS18" i="5"/>
  <c r="E22" i="8"/>
  <c r="CA90" i="8"/>
  <c r="AH18" i="11"/>
  <c r="DF17" i="5"/>
  <c r="DG16" i="5" a="1"/>
  <c r="DG16" i="5" s="1"/>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D16" i="1"/>
  <c r="AR19" i="8"/>
  <c r="AD19" i="8"/>
  <c r="Y16" i="1"/>
  <c r="DJ17" i="5"/>
  <c r="K20" i="11"/>
  <c r="A20" i="14"/>
  <c r="A20" i="7"/>
  <c r="R20" i="7" s="1"/>
  <c r="A20" i="5"/>
  <c r="A20" i="8"/>
  <c r="A20" i="9"/>
  <c r="A20" i="2"/>
  <c r="BN18" i="8"/>
  <c r="AK18" i="11"/>
  <c r="AF16" i="1"/>
  <c r="B13" i="14"/>
  <c r="AQ13" i="5"/>
  <c r="AR13" i="5"/>
  <c r="B15" i="9"/>
  <c r="W15" i="9" s="1"/>
  <c r="CU13" i="8"/>
  <c r="DA15" i="8"/>
  <c r="DB15" i="8" s="1"/>
  <c r="BY13" i="8"/>
  <c r="O13" i="8" s="1"/>
  <c r="CK13" i="8"/>
  <c r="CL13" i="8" s="1"/>
  <c r="D15" i="9"/>
  <c r="D16" i="9" s="1"/>
  <c r="W15" i="8"/>
  <c r="AB15" i="8"/>
  <c r="BJ15" i="8" s="1"/>
  <c r="AJ15" i="5"/>
  <c r="AC15" i="10" s="1"/>
  <c r="AW15" i="5"/>
  <c r="B15" i="7"/>
  <c r="Q15" i="7" s="1"/>
  <c r="A15" i="10"/>
  <c r="AA15" i="10" s="1"/>
  <c r="CF15" i="8"/>
  <c r="BT15" i="5"/>
  <c r="AI15" i="5"/>
  <c r="BE15" i="8"/>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BO14" i="8"/>
  <c r="BP14" i="8"/>
  <c r="BO15" i="8"/>
  <c r="BP15" i="8"/>
  <c r="BL14" i="8"/>
  <c r="BM14" i="8"/>
  <c r="BI14" i="8"/>
  <c r="BK14" i="8"/>
  <c r="BG14" i="8"/>
  <c r="BH14" i="8"/>
  <c r="N14" i="7"/>
  <c r="BF14" i="8"/>
  <c r="AP14" i="5"/>
  <c r="AF26" i="9"/>
  <c r="AM14" i="5"/>
  <c r="BW14" i="8"/>
  <c r="CM14" i="8" s="1"/>
  <c r="BT14" i="8"/>
  <c r="BV14" i="8"/>
  <c r="BU14" i="8"/>
  <c r="CC14" i="8"/>
  <c r="CS14" i="8" s="1"/>
  <c r="BX14" i="8"/>
  <c r="CO14" i="8" s="1"/>
  <c r="CP14" i="8" s="1"/>
  <c r="AN14" i="5"/>
  <c r="AE14" i="7"/>
  <c r="AG14" i="7" s="1"/>
  <c r="Q14" i="7"/>
  <c r="AA13" i="11"/>
  <c r="AK13" i="1" s="1"/>
  <c r="N14" i="11"/>
  <c r="AD13" i="11"/>
  <c r="AI13" i="1" s="1"/>
  <c r="Z13" i="11"/>
  <c r="AB13" i="11"/>
  <c r="P13" i="8" s="1"/>
  <c r="AC13" i="11"/>
  <c r="T13" i="8" s="1"/>
  <c r="Y13" i="11"/>
  <c r="AH13" i="1" s="1"/>
  <c r="AO14" i="5"/>
  <c r="CZ17" i="5"/>
  <c r="C16" i="5"/>
  <c r="F16" i="5" s="1"/>
  <c r="V16" i="2"/>
  <c r="DI17" i="5"/>
  <c r="AB17" i="1"/>
  <c r="V17" i="2"/>
  <c r="AC16" i="1"/>
  <c r="DA16" i="5"/>
  <c r="AE26" i="9"/>
  <c r="AI26" i="9"/>
  <c r="AC88" i="9"/>
  <c r="B10" i="14"/>
  <c r="BY15" i="8"/>
  <c r="BZ15" i="8"/>
  <c r="S19" i="2"/>
  <c r="P20" i="2"/>
  <c r="N20" i="2"/>
  <c r="R20" i="2"/>
  <c r="Q19" i="2"/>
  <c r="M20" i="2"/>
  <c r="J21" i="10"/>
  <c r="O21" i="2"/>
  <c r="X15" i="10" l="1"/>
  <c r="AS19" i="5"/>
  <c r="E23" i="8"/>
  <c r="CA91" i="8"/>
  <c r="AH19" i="11"/>
  <c r="BM15" i="8"/>
  <c r="DB18" i="5"/>
  <c r="BN19" i="8"/>
  <c r="AM19" i="1"/>
  <c r="DF18" i="5"/>
  <c r="DG17" i="5" a="1"/>
  <c r="DG17" i="5" s="1"/>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AD17" i="1"/>
  <c r="DH18" i="5"/>
  <c r="AF17" i="1"/>
  <c r="AR20" i="8"/>
  <c r="AD20" i="8"/>
  <c r="Y17" i="1"/>
  <c r="DJ18" i="5"/>
  <c r="AE17" i="1"/>
  <c r="W17" i="1" s="1"/>
  <c r="K21" i="11"/>
  <c r="A21" i="14"/>
  <c r="A21" i="9"/>
  <c r="A21" i="8"/>
  <c r="A21" i="5"/>
  <c r="A21" i="2"/>
  <c r="A21" i="7"/>
  <c r="R21" i="7" s="1"/>
  <c r="AC14" i="11"/>
  <c r="T14" i="8" s="1"/>
  <c r="Y14" i="11"/>
  <c r="AH14" i="1" s="1"/>
  <c r="BK15" i="8"/>
  <c r="BH15" i="8"/>
  <c r="AO15" i="5"/>
  <c r="BT15" i="8"/>
  <c r="CJ15" i="8" s="1"/>
  <c r="CN15" i="8" s="1"/>
  <c r="Z14" i="11"/>
  <c r="AP15" i="5"/>
  <c r="AB14" i="11"/>
  <c r="P14" i="8" s="1"/>
  <c r="AD14" i="11"/>
  <c r="AI14" i="1" s="1"/>
  <c r="CD15" i="8"/>
  <c r="CT15" i="8" s="1"/>
  <c r="CU15" i="8" s="1"/>
  <c r="BX15" i="8"/>
  <c r="CO15" i="8" s="1"/>
  <c r="CP15" i="8" s="1"/>
  <c r="AN15" i="5"/>
  <c r="AM15" i="5"/>
  <c r="BV15" i="8"/>
  <c r="BU15" i="8"/>
  <c r="BG15" i="8"/>
  <c r="BL15" i="8"/>
  <c r="BF15" i="8"/>
  <c r="N15" i="7"/>
  <c r="BI15" i="8"/>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AF27" i="9"/>
  <c r="AQ14" i="5"/>
  <c r="CK14" i="8"/>
  <c r="O14" i="8"/>
  <c r="B14" i="14"/>
  <c r="AI14" i="7"/>
  <c r="AW16" i="5"/>
  <c r="AI16" i="5"/>
  <c r="W16" i="8"/>
  <c r="B16" i="9"/>
  <c r="W16" i="9" s="1"/>
  <c r="A16" i="11"/>
  <c r="AV16" i="5"/>
  <c r="AJ16" i="5"/>
  <c r="AC16" i="10" s="1"/>
  <c r="AB16" i="8"/>
  <c r="BJ16" i="8" s="1"/>
  <c r="BT16" i="5"/>
  <c r="A16" i="10"/>
  <c r="AA16" i="10" s="1"/>
  <c r="B16" i="7"/>
  <c r="E16" i="1"/>
  <c r="J17" i="2"/>
  <c r="C17" i="5"/>
  <c r="F17" i="5" s="1"/>
  <c r="CZ18" i="5"/>
  <c r="C18" i="5"/>
  <c r="AC17" i="1"/>
  <c r="DA17" i="5"/>
  <c r="AB18" i="1"/>
  <c r="DI18" i="5"/>
  <c r="AE27" i="9"/>
  <c r="AI27" i="9"/>
  <c r="AC89" i="9"/>
  <c r="B11" i="14"/>
  <c r="CQ15" i="8"/>
  <c r="CR15" i="8" s="1"/>
  <c r="S20" i="2"/>
  <c r="P21" i="2"/>
  <c r="N21" i="2"/>
  <c r="R21" i="2"/>
  <c r="Q20" i="2"/>
  <c r="O22" i="2"/>
  <c r="J22" i="10"/>
  <c r="M21" i="2"/>
  <c r="X16" i="10" l="1"/>
  <c r="AS20" i="5"/>
  <c r="E24" i="8"/>
  <c r="CA92" i="8"/>
  <c r="AH20" i="11"/>
  <c r="DE19" i="5"/>
  <c r="AJ20" i="1"/>
  <c r="DG18" i="5" a="1"/>
  <c r="DG18" i="5" s="1"/>
  <c r="AK20" i="11"/>
  <c r="DB19" i="5"/>
  <c r="BN20" i="8"/>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D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BO16" i="8"/>
  <c r="BL16" i="8"/>
  <c r="BM16" i="8"/>
  <c r="BI16" i="8"/>
  <c r="BK16" i="8"/>
  <c r="BG16" i="8"/>
  <c r="BH16" i="8"/>
  <c r="N16" i="7"/>
  <c r="BF16" i="8"/>
  <c r="BD17" i="8"/>
  <c r="BP17" i="8" s="1"/>
  <c r="BE17" i="8"/>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J17" i="8" s="1"/>
  <c r="BT17" i="5"/>
  <c r="AJ17" i="5"/>
  <c r="AC17" i="10" s="1"/>
  <c r="W17" i="8"/>
  <c r="AV17" i="5"/>
  <c r="A17" i="10"/>
  <c r="AA17" i="10" s="1"/>
  <c r="B17" i="7"/>
  <c r="E17" i="1"/>
  <c r="AM16" i="5"/>
  <c r="AN16" i="5"/>
  <c r="AP16" i="5"/>
  <c r="AO16" i="5"/>
  <c r="CZ19" i="5"/>
  <c r="AE16" i="7"/>
  <c r="AG16" i="7" s="1"/>
  <c r="Q16" i="7"/>
  <c r="V19" i="2"/>
  <c r="AC18" i="1"/>
  <c r="DA18" i="5"/>
  <c r="DI19" i="5"/>
  <c r="AB19" i="1"/>
  <c r="AE28" i="9"/>
  <c r="AI28" i="9"/>
  <c r="AC90" i="9"/>
  <c r="B12" i="14"/>
  <c r="S21" i="2"/>
  <c r="P22" i="2"/>
  <c r="N22" i="2"/>
  <c r="R22" i="2"/>
  <c r="Q21" i="2"/>
  <c r="P23" i="2"/>
  <c r="J23" i="10"/>
  <c r="M22" i="2"/>
  <c r="O23" i="2"/>
  <c r="X17" i="10" l="1"/>
  <c r="AS21" i="5"/>
  <c r="AH21" i="11"/>
  <c r="E25" i="8"/>
  <c r="CA93" i="8"/>
  <c r="DF20" i="5"/>
  <c r="DE20" i="5"/>
  <c r="AK21" i="11"/>
  <c r="AJ21" i="1"/>
  <c r="DB20" i="5"/>
  <c r="DG19" i="5" a="1"/>
  <c r="DG19" i="5" s="1"/>
  <c r="AF19" i="1"/>
  <c r="Y19" i="1"/>
  <c r="DJ20" i="5"/>
  <c r="AE19" i="1"/>
  <c r="W19" i="1" s="1"/>
  <c r="DH20" i="5"/>
  <c r="K23" i="11"/>
  <c r="A23" i="14"/>
  <c r="A23" i="5"/>
  <c r="A23" i="7"/>
  <c r="R23" i="7" s="1"/>
  <c r="A23" i="8"/>
  <c r="A23" i="9"/>
  <c r="A23" i="2"/>
  <c r="AD22" i="8"/>
  <c r="AR22" i="8"/>
  <c r="AD19" i="1"/>
  <c r="BN21"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AC18" i="10" s="1"/>
  <c r="B18" i="9"/>
  <c r="W18" i="9" s="1"/>
  <c r="A18" i="10"/>
  <c r="BU20" i="5"/>
  <c r="B20" i="1"/>
  <c r="BG20" i="1" s="1"/>
  <c r="AH20" i="5"/>
  <c r="B20" i="2"/>
  <c r="AV18" i="5"/>
  <c r="AM18" i="5" s="1"/>
  <c r="E18" i="1"/>
  <c r="BT18" i="5"/>
  <c r="AW18" i="5"/>
  <c r="AB18" i="8"/>
  <c r="BJ18" i="8" s="1"/>
  <c r="CF18" i="8"/>
  <c r="DA18" i="8"/>
  <c r="DB18" i="8" s="1"/>
  <c r="BY22" i="11"/>
  <c r="AA21" i="7"/>
  <c r="AE21" i="8" s="1"/>
  <c r="AS21" i="8" s="1"/>
  <c r="K21" i="10"/>
  <c r="L21" i="11"/>
  <c r="A18" i="11"/>
  <c r="N18" i="11" s="1"/>
  <c r="BE18" i="8"/>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BO17" i="8"/>
  <c r="BL17" i="8"/>
  <c r="BM17" i="8"/>
  <c r="BI17" i="8"/>
  <c r="BK17" i="8"/>
  <c r="BG17" i="8"/>
  <c r="BH17" i="8"/>
  <c r="N17" i="7"/>
  <c r="BF17" i="8"/>
  <c r="AF29" i="9"/>
  <c r="AI16" i="7"/>
  <c r="AQ16" i="5"/>
  <c r="J19" i="2"/>
  <c r="Q17" i="7"/>
  <c r="AE17" i="7"/>
  <c r="AG17" i="7" s="1"/>
  <c r="CK16" i="8"/>
  <c r="AC16" i="11"/>
  <c r="T16" i="8" s="1"/>
  <c r="Z16" i="11"/>
  <c r="AA16" i="11"/>
  <c r="AK16" i="1" s="1"/>
  <c r="Y16" i="11"/>
  <c r="AH16" i="1" s="1"/>
  <c r="AB16" i="11"/>
  <c r="P16" i="8" s="1"/>
  <c r="AD16" i="11"/>
  <c r="AI16" i="1" s="1"/>
  <c r="N17" i="11"/>
  <c r="CZ20" i="5"/>
  <c r="AN17" i="5"/>
  <c r="AM17" i="5"/>
  <c r="BX17" i="8"/>
  <c r="CO17" i="8" s="1"/>
  <c r="CP17" i="8" s="1"/>
  <c r="CC17" i="8"/>
  <c r="CS17" i="8" s="1"/>
  <c r="BV17" i="8"/>
  <c r="BW17" i="8"/>
  <c r="CM17" i="8" s="1"/>
  <c r="BU17" i="8"/>
  <c r="BT17" i="8"/>
  <c r="AR16" i="5"/>
  <c r="AO17" i="5"/>
  <c r="AP17" i="5"/>
  <c r="C19" i="5"/>
  <c r="F19" i="5" s="1"/>
  <c r="AB20" i="1"/>
  <c r="DI20" i="5"/>
  <c r="V20" i="2"/>
  <c r="AC19" i="1"/>
  <c r="DA19" i="5"/>
  <c r="AE29" i="9"/>
  <c r="AI29" i="9"/>
  <c r="AC91" i="9"/>
  <c r="B16" i="14"/>
  <c r="N5" i="1"/>
  <c r="S22" i="2"/>
  <c r="N23" i="2"/>
  <c r="R23" i="2"/>
  <c r="Q22" i="2"/>
  <c r="M23" i="2"/>
  <c r="P24" i="2"/>
  <c r="O24" i="2"/>
  <c r="J24" i="10"/>
  <c r="AT22" i="5" l="1"/>
  <c r="AA18" i="10"/>
  <c r="X18" i="10" s="1"/>
  <c r="AS22" i="5"/>
  <c r="AH22" i="11"/>
  <c r="E26" i="8"/>
  <c r="CA94" i="8"/>
  <c r="DG20" i="5" a="1"/>
  <c r="DG20" i="5" s="1"/>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BN22" i="8"/>
  <c r="AD20" i="1"/>
  <c r="AJ22" i="1"/>
  <c r="AD23" i="8"/>
  <c r="AR23" i="8"/>
  <c r="BS18" i="8"/>
  <c r="BY18" i="8" s="1"/>
  <c r="BV18" i="8"/>
  <c r="BU18" i="8"/>
  <c r="BW18" i="8"/>
  <c r="CM18" i="8" s="1"/>
  <c r="AE18" i="7"/>
  <c r="AG18" i="7" s="1"/>
  <c r="AI18" i="7" s="1"/>
  <c r="AO18" i="5"/>
  <c r="AQ18" i="5" s="1"/>
  <c r="AP18" i="5"/>
  <c r="BO18" i="8"/>
  <c r="D19" i="9"/>
  <c r="BT18" i="8"/>
  <c r="CJ18" i="8" s="1"/>
  <c r="CN18" i="8" s="1"/>
  <c r="CC18" i="8"/>
  <c r="CS18" i="8" s="1"/>
  <c r="BH18" i="8"/>
  <c r="BM18" i="8"/>
  <c r="BG18" i="8"/>
  <c r="BL18" i="8"/>
  <c r="BF18" i="8"/>
  <c r="BK18" i="8"/>
  <c r="N18" i="7"/>
  <c r="BI18" i="8"/>
  <c r="CD18" i="8"/>
  <c r="CT18" i="8" s="1"/>
  <c r="AB17" i="11"/>
  <c r="P17" i="8" s="1"/>
  <c r="AD17" i="11"/>
  <c r="AI17" i="1" s="1"/>
  <c r="Z17" i="11"/>
  <c r="AN18" i="5"/>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AF30" i="9"/>
  <c r="AI17" i="7"/>
  <c r="J20" i="2"/>
  <c r="AW19" i="5"/>
  <c r="E19" i="1"/>
  <c r="AI19" i="5"/>
  <c r="W19" i="8"/>
  <c r="B19" i="9"/>
  <c r="W19" i="9" s="1"/>
  <c r="A19" i="11"/>
  <c r="AV19" i="5"/>
  <c r="AB19" i="8"/>
  <c r="BJ19" i="8" s="1"/>
  <c r="BT19" i="5"/>
  <c r="AJ19" i="5"/>
  <c r="AC19" i="10" s="1"/>
  <c r="A19" i="10"/>
  <c r="AA19" i="10" s="1"/>
  <c r="B19" i="7"/>
  <c r="C20" i="5"/>
  <c r="F20" i="5" s="1"/>
  <c r="AQ17" i="5"/>
  <c r="CZ21" i="5"/>
  <c r="CK17" i="8"/>
  <c r="AR17" i="5"/>
  <c r="C21" i="5"/>
  <c r="AC20" i="1"/>
  <c r="DA20" i="5"/>
  <c r="AB21" i="1"/>
  <c r="DI21" i="5"/>
  <c r="AE30" i="9"/>
  <c r="AI30" i="9"/>
  <c r="AC92" i="9"/>
  <c r="N6" i="1"/>
  <c r="S23" i="2"/>
  <c r="N24" i="2"/>
  <c r="R24" i="2"/>
  <c r="Q23" i="2"/>
  <c r="J25" i="10"/>
  <c r="O25" i="2"/>
  <c r="P25" i="2"/>
  <c r="M24" i="2"/>
  <c r="X19" i="10" l="1"/>
  <c r="AH23" i="11"/>
  <c r="AS23" i="5"/>
  <c r="E27" i="8"/>
  <c r="CA95" i="8"/>
  <c r="DG21" i="5" a="1"/>
  <c r="DG21" i="5" s="1"/>
  <c r="BZ18" i="8"/>
  <c r="CQ18" i="8" s="1"/>
  <c r="CR18" i="8" s="1"/>
  <c r="AK23" i="11"/>
  <c r="BN23" i="8"/>
  <c r="DB22" i="5"/>
  <c r="AM23" i="1"/>
  <c r="DE22" i="5"/>
  <c r="K25" i="11"/>
  <c r="A25" i="14"/>
  <c r="A25" i="8"/>
  <c r="A25" i="2"/>
  <c r="A25" i="7"/>
  <c r="R25" i="7" s="1"/>
  <c r="A25" i="5"/>
  <c r="A25" i="9"/>
  <c r="DH22" i="5"/>
  <c r="AD21" i="1"/>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BP19" i="8"/>
  <c r="DA20" i="8"/>
  <c r="DB20" i="8" s="1"/>
  <c r="CB25" i="8"/>
  <c r="CF20" i="8"/>
  <c r="BR20" i="8"/>
  <c r="BS19" i="8"/>
  <c r="BZ19" i="8" s="1"/>
  <c r="BO19" i="8"/>
  <c r="BL19" i="8"/>
  <c r="BM19" i="8"/>
  <c r="BI19" i="8"/>
  <c r="BK19" i="8"/>
  <c r="BG19" i="8"/>
  <c r="BH19" i="8"/>
  <c r="N19" i="7"/>
  <c r="BF19" i="8"/>
  <c r="BD20" i="8"/>
  <c r="BP20" i="8" s="1"/>
  <c r="BE20" i="8"/>
  <c r="AF31" i="9"/>
  <c r="AM19" i="5"/>
  <c r="AN19" i="5"/>
  <c r="AW20" i="5"/>
  <c r="AJ20" i="5"/>
  <c r="AC20" i="10" s="1"/>
  <c r="W20" i="8"/>
  <c r="B20" i="9"/>
  <c r="W20" i="9" s="1"/>
  <c r="AI20" i="5"/>
  <c r="A20" i="11"/>
  <c r="BT20" i="5"/>
  <c r="AB20" i="8"/>
  <c r="BJ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AP19" i="5"/>
  <c r="AO19" i="5"/>
  <c r="BX19" i="8"/>
  <c r="CO19" i="8" s="1"/>
  <c r="CP19" i="8" s="1"/>
  <c r="CC19" i="8"/>
  <c r="CS19" i="8" s="1"/>
  <c r="BV19" i="8"/>
  <c r="BW19" i="8"/>
  <c r="CM19" i="8" s="1"/>
  <c r="BT19" i="8"/>
  <c r="BU19" i="8"/>
  <c r="DI22" i="5"/>
  <c r="AB22" i="1"/>
  <c r="J22" i="2"/>
  <c r="AC21" i="1"/>
  <c r="DA21" i="5"/>
  <c r="AE31" i="9"/>
  <c r="AI31" i="9"/>
  <c r="AC93" i="9"/>
  <c r="B17" i="14"/>
  <c r="N7" i="1"/>
  <c r="S24" i="2"/>
  <c r="N25" i="2"/>
  <c r="R25" i="2"/>
  <c r="Q24" i="2"/>
  <c r="P26" i="2"/>
  <c r="O26" i="2"/>
  <c r="M25" i="2"/>
  <c r="J26" i="10"/>
  <c r="X20" i="10" l="1"/>
  <c r="AH24" i="11"/>
  <c r="AS24" i="5"/>
  <c r="E28" i="8"/>
  <c r="CA96" i="8"/>
  <c r="DG22" i="5" a="1"/>
  <c r="DG22" i="5" s="1"/>
  <c r="AM24" i="1"/>
  <c r="AK24" i="11"/>
  <c r="DF23" i="5"/>
  <c r="DB23" i="5"/>
  <c r="DE23" i="5"/>
  <c r="K26" i="11"/>
  <c r="A26" i="14"/>
  <c r="A26" i="9"/>
  <c r="A26" i="2"/>
  <c r="A26" i="7"/>
  <c r="R26" i="7" s="1"/>
  <c r="A26" i="8"/>
  <c r="A26" i="5"/>
  <c r="DH23" i="5"/>
  <c r="Y22" i="1"/>
  <c r="DJ23" i="5"/>
  <c r="AF22" i="1"/>
  <c r="AE22" i="1"/>
  <c r="W22" i="1" s="1"/>
  <c r="AD22" i="1"/>
  <c r="BN24" i="8"/>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21" i="7"/>
  <c r="AE21" i="7" s="1"/>
  <c r="AG21" i="7" s="1"/>
  <c r="AI21" i="7" s="1"/>
  <c r="BD21" i="8"/>
  <c r="BP21" i="8" s="1"/>
  <c r="A21" i="10"/>
  <c r="AA21" i="10" s="1"/>
  <c r="B21" i="9"/>
  <c r="W21" i="9" s="1"/>
  <c r="AB21" i="8"/>
  <c r="BJ21" i="8" s="1"/>
  <c r="AJ21" i="5"/>
  <c r="AC21" i="10" s="1"/>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BO20" i="8"/>
  <c r="BL20" i="8"/>
  <c r="BM20" i="8"/>
  <c r="BI20" i="8"/>
  <c r="BK20" i="8"/>
  <c r="BG20" i="8"/>
  <c r="BH20" i="8"/>
  <c r="N20" i="7"/>
  <c r="BF20" i="8"/>
  <c r="AF32" i="9"/>
  <c r="AI19" i="7"/>
  <c r="C22" i="5"/>
  <c r="F22" i="5" s="1"/>
  <c r="CZ23" i="5"/>
  <c r="V22" i="2"/>
  <c r="AP20" i="5"/>
  <c r="AO20" i="5"/>
  <c r="CK19" i="8"/>
  <c r="Z19" i="11"/>
  <c r="N20" i="11"/>
  <c r="AC19" i="11"/>
  <c r="T19" i="8" s="1"/>
  <c r="AB19" i="11"/>
  <c r="P19" i="8" s="1"/>
  <c r="AA19" i="11"/>
  <c r="AK19" i="1" s="1"/>
  <c r="AD19" i="11"/>
  <c r="AI19" i="1" s="1"/>
  <c r="Y19" i="11"/>
  <c r="AH19" i="1" s="1"/>
  <c r="Q20" i="7"/>
  <c r="AE20" i="7"/>
  <c r="AG20" i="7" s="1"/>
  <c r="AN20" i="5"/>
  <c r="AM20" i="5"/>
  <c r="AR19" i="5"/>
  <c r="AQ19" i="5"/>
  <c r="BT20" i="8"/>
  <c r="BU20" i="8"/>
  <c r="BX20" i="8"/>
  <c r="CO20" i="8" s="1"/>
  <c r="CP20" i="8" s="1"/>
  <c r="CC20" i="8"/>
  <c r="CS20" i="8" s="1"/>
  <c r="BV20" i="8"/>
  <c r="BW20" i="8"/>
  <c r="CM20" i="8" s="1"/>
  <c r="C23" i="5"/>
  <c r="AC22" i="1"/>
  <c r="DA22" i="5"/>
  <c r="DI23" i="5"/>
  <c r="AB23" i="1"/>
  <c r="AE32" i="9"/>
  <c r="AI32" i="9"/>
  <c r="AC94" i="9"/>
  <c r="B18" i="14"/>
  <c r="N8" i="1"/>
  <c r="S25" i="2"/>
  <c r="N26" i="2"/>
  <c r="R26" i="2"/>
  <c r="Q25" i="2"/>
  <c r="M26" i="2"/>
  <c r="O27" i="2"/>
  <c r="J27" i="10"/>
  <c r="P27" i="2"/>
  <c r="AH25" i="11" l="1"/>
  <c r="X21" i="10"/>
  <c r="AS25" i="5"/>
  <c r="E29" i="8"/>
  <c r="CA97" i="8"/>
  <c r="DB24" i="5"/>
  <c r="D22" i="9"/>
  <c r="DG23" i="5" a="1"/>
  <c r="DG23" i="5" s="1"/>
  <c r="DF24" i="5"/>
  <c r="AM25" i="1"/>
  <c r="AJ25" i="1"/>
  <c r="DD24" i="5"/>
  <c r="DE24" i="5"/>
  <c r="AE23" i="1"/>
  <c r="W23" i="1" s="1"/>
  <c r="AR26" i="8"/>
  <c r="AD26" i="8"/>
  <c r="K27" i="11"/>
  <c r="A27" i="14"/>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BN25" i="8"/>
  <c r="AD23" i="1"/>
  <c r="DH24" i="5"/>
  <c r="AF23" i="1"/>
  <c r="BS21" i="8"/>
  <c r="BZ21" i="8" s="1"/>
  <c r="AN21" i="5"/>
  <c r="BL21" i="8"/>
  <c r="AC20" i="11"/>
  <c r="T20" i="8" s="1"/>
  <c r="BW21" i="8"/>
  <c r="CM21" i="8" s="1"/>
  <c r="F23" i="5"/>
  <c r="DA23" i="8" s="1"/>
  <c r="DB23" i="8" s="1"/>
  <c r="Z20" i="11"/>
  <c r="AA20" i="11"/>
  <c r="AK20" i="1" s="1"/>
  <c r="Y20" i="11"/>
  <c r="AH20" i="1" s="1"/>
  <c r="AB20" i="11"/>
  <c r="P20" i="8" s="1"/>
  <c r="BH21" i="8"/>
  <c r="AM21" i="5"/>
  <c r="BG21" i="8"/>
  <c r="BT21" i="8"/>
  <c r="CJ21" i="8" s="1"/>
  <c r="CN21" i="8" s="1"/>
  <c r="BM21" i="8"/>
  <c r="BU21" i="8"/>
  <c r="CK21" i="8" s="1"/>
  <c r="BF21" i="8"/>
  <c r="BK21" i="8"/>
  <c r="BX21" i="8"/>
  <c r="CO21" i="8" s="1"/>
  <c r="CP21" i="8" s="1"/>
  <c r="N21" i="7"/>
  <c r="BI21" i="8"/>
  <c r="CC21" i="8"/>
  <c r="CS21" i="8" s="1"/>
  <c r="CU21" i="8" s="1"/>
  <c r="Q21" i="7"/>
  <c r="AD20" i="11"/>
  <c r="AI20" i="1" s="1"/>
  <c r="BO21" i="8"/>
  <c r="AP21" i="5"/>
  <c r="AO21" i="5"/>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AF33" i="9"/>
  <c r="AI20" i="7"/>
  <c r="AR20" i="5"/>
  <c r="AQ20" i="5"/>
  <c r="J23" i="2"/>
  <c r="CK20" i="8"/>
  <c r="V23" i="2"/>
  <c r="O20" i="8"/>
  <c r="AW22" i="5"/>
  <c r="AJ22" i="5"/>
  <c r="AC22" i="10" s="1"/>
  <c r="W22" i="8"/>
  <c r="E22" i="1"/>
  <c r="B22" i="9"/>
  <c r="W22" i="9" s="1"/>
  <c r="AI22" i="5"/>
  <c r="A22" i="11"/>
  <c r="AB22" i="8"/>
  <c r="BJ22" i="8" s="1"/>
  <c r="BT22" i="5"/>
  <c r="AV22" i="5"/>
  <c r="A22" i="10"/>
  <c r="AA22" i="10" s="1"/>
  <c r="B22" i="7"/>
  <c r="CZ24" i="5"/>
  <c r="AB24" i="1"/>
  <c r="DI24" i="5"/>
  <c r="V24" i="2"/>
  <c r="AC23" i="1"/>
  <c r="DA23" i="5"/>
  <c r="AE33" i="9"/>
  <c r="AI33" i="9"/>
  <c r="AC95" i="9"/>
  <c r="B19" i="14"/>
  <c r="N9" i="1"/>
  <c r="S26" i="2"/>
  <c r="N27" i="2"/>
  <c r="R27" i="2"/>
  <c r="Q26" i="2"/>
  <c r="M27" i="2"/>
  <c r="O28" i="2"/>
  <c r="J28" i="10"/>
  <c r="P28" i="2"/>
  <c r="AH26" i="11" l="1"/>
  <c r="X22" i="10"/>
  <c r="AS26" i="5"/>
  <c r="E30" i="8"/>
  <c r="CA98" i="8"/>
  <c r="DF25" i="5"/>
  <c r="BY21" i="8"/>
  <c r="O21" i="8" s="1"/>
  <c r="DB25" i="5"/>
  <c r="BN26" i="8"/>
  <c r="AD24" i="1"/>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AJ23" i="5"/>
  <c r="AC23" i="10" s="1"/>
  <c r="BR23" i="8"/>
  <c r="BX23" i="8" s="1"/>
  <c r="CO23" i="8" s="1"/>
  <c r="CP23" i="8" s="1"/>
  <c r="AI23" i="5"/>
  <c r="AW23" i="5"/>
  <c r="AB23" i="8"/>
  <c r="BJ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DG24" i="5" a="1"/>
  <c r="DG24" i="5" s="1"/>
  <c r="I26" i="5"/>
  <c r="D25" i="10"/>
  <c r="F25" i="7"/>
  <c r="J26" i="5"/>
  <c r="DC26" i="5" s="1"/>
  <c r="E25" i="10"/>
  <c r="G25" i="7"/>
  <c r="CL20" i="8"/>
  <c r="CY20" i="8" s="1"/>
  <c r="G20" i="1" s="1"/>
  <c r="M20" i="8" s="1"/>
  <c r="CL21" i="8"/>
  <c r="D23" i="9"/>
  <c r="CD23" i="8"/>
  <c r="CT23" i="8" s="1"/>
  <c r="CD22" i="8"/>
  <c r="CT22" i="8" s="1"/>
  <c r="CB28" i="8"/>
  <c r="BS22" i="8"/>
  <c r="BY22" i="8" s="1"/>
  <c r="BO22" i="8"/>
  <c r="BL22" i="8"/>
  <c r="BM22" i="8"/>
  <c r="BI22" i="8"/>
  <c r="BK22" i="8"/>
  <c r="BG22" i="8"/>
  <c r="BH22" i="8"/>
  <c r="N22" i="7"/>
  <c r="BF22" i="8"/>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P22" i="5"/>
  <c r="AO22" i="5"/>
  <c r="AN22" i="5"/>
  <c r="AM22" i="5"/>
  <c r="AE22" i="7"/>
  <c r="AG22" i="7" s="1"/>
  <c r="Q22" i="7"/>
  <c r="C25" i="5"/>
  <c r="AC24" i="1"/>
  <c r="DA24" i="5"/>
  <c r="AB25" i="1"/>
  <c r="DI25" i="5"/>
  <c r="AE34" i="9"/>
  <c r="AI34" i="9"/>
  <c r="AC96" i="9"/>
  <c r="B20" i="14"/>
  <c r="N10" i="1"/>
  <c r="S27" i="2"/>
  <c r="N28" i="2"/>
  <c r="R28" i="2"/>
  <c r="Q27" i="2"/>
  <c r="P29" i="2"/>
  <c r="J29" i="10"/>
  <c r="O29" i="2"/>
  <c r="M28" i="2"/>
  <c r="AH27" i="11" l="1"/>
  <c r="X23" i="10"/>
  <c r="AS27" i="5"/>
  <c r="E31" i="8"/>
  <c r="CA99" i="8"/>
  <c r="CQ21" i="8"/>
  <c r="CR21" i="8" s="1"/>
  <c r="CY21" i="8" s="1"/>
  <c r="G21" i="1" s="1"/>
  <c r="M21" i="8" s="1"/>
  <c r="DG25" i="5" a="1"/>
  <c r="DG25" i="5" s="1"/>
  <c r="DF26" i="5"/>
  <c r="AM27" i="1"/>
  <c r="DB26" i="5"/>
  <c r="DE26" i="5"/>
  <c r="AK27" i="11"/>
  <c r="AF25" i="1"/>
  <c r="K29" i="11"/>
  <c r="A29" i="14"/>
  <c r="A29" i="9"/>
  <c r="A29" i="7"/>
  <c r="R29" i="7" s="1"/>
  <c r="A29" i="2"/>
  <c r="A29" i="5"/>
  <c r="A29" i="8"/>
  <c r="AJ27" i="1"/>
  <c r="AR28" i="8"/>
  <c r="AD28" i="8"/>
  <c r="Y25" i="1"/>
  <c r="DJ26" i="5"/>
  <c r="BN27" i="8"/>
  <c r="DH26" i="5"/>
  <c r="AE25" i="1"/>
  <c r="W25" i="1" s="1"/>
  <c r="AD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AN23" i="5"/>
  <c r="AM23" i="5"/>
  <c r="BW23" i="8"/>
  <c r="CM23" i="8" s="1"/>
  <c r="BM23" i="8"/>
  <c r="BH23" i="8"/>
  <c r="AO23" i="5"/>
  <c r="CC23" i="8"/>
  <c r="CS23" i="8" s="1"/>
  <c r="CU23" i="8" s="1"/>
  <c r="BV23" i="8"/>
  <c r="BU23" i="8"/>
  <c r="BO23" i="8"/>
  <c r="BT23" i="8"/>
  <c r="CJ23" i="8" s="1"/>
  <c r="CN23" i="8" s="1"/>
  <c r="Y22" i="11"/>
  <c r="AH22" i="1" s="1"/>
  <c r="BG23" i="8"/>
  <c r="BL23" i="8"/>
  <c r="BF23" i="8"/>
  <c r="BK23" i="8"/>
  <c r="N23" i="7"/>
  <c r="BI23" i="8"/>
  <c r="AA22" i="11"/>
  <c r="AK22" i="1" s="1"/>
  <c r="AB22" i="11"/>
  <c r="P22" i="8" s="1"/>
  <c r="BS23" i="8"/>
  <c r="BZ23" i="8" s="1"/>
  <c r="D24" i="9"/>
  <c r="AC22" i="11"/>
  <c r="T22" i="8" s="1"/>
  <c r="AD22" i="11"/>
  <c r="AI22" i="1" s="1"/>
  <c r="AP23" i="5"/>
  <c r="F25" i="5"/>
  <c r="BE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AF35" i="9"/>
  <c r="AI22" i="7"/>
  <c r="AR22" i="5"/>
  <c r="AW24" i="5"/>
  <c r="AI24" i="5"/>
  <c r="A24" i="11"/>
  <c r="E24" i="1"/>
  <c r="AV24" i="5"/>
  <c r="AB24" i="8"/>
  <c r="BJ24" i="8" s="1"/>
  <c r="BT24" i="5"/>
  <c r="A24" i="10"/>
  <c r="AA24" i="10" s="1"/>
  <c r="B24" i="7"/>
  <c r="B24" i="9"/>
  <c r="W24" i="9" s="1"/>
  <c r="AJ24" i="5"/>
  <c r="AC24" i="10" s="1"/>
  <c r="W24" i="8"/>
  <c r="CZ26" i="5"/>
  <c r="J25" i="2"/>
  <c r="V25" i="2"/>
  <c r="AQ22" i="5"/>
  <c r="CK22" i="8"/>
  <c r="AB26" i="1"/>
  <c r="DI26" i="5"/>
  <c r="V26" i="2"/>
  <c r="AC25" i="1"/>
  <c r="DA25" i="5"/>
  <c r="AE35" i="9"/>
  <c r="AI35" i="9"/>
  <c r="AC97" i="9"/>
  <c r="B21" i="14"/>
  <c r="N11" i="1"/>
  <c r="S28" i="2"/>
  <c r="N29" i="2"/>
  <c r="R29" i="2"/>
  <c r="Q28" i="2"/>
  <c r="O30" i="2"/>
  <c r="J30" i="10"/>
  <c r="M29" i="2"/>
  <c r="P30" i="2"/>
  <c r="AH28" i="11" l="1"/>
  <c r="X24" i="10"/>
  <c r="AS28" i="5"/>
  <c r="E32" i="8"/>
  <c r="CA100" i="8"/>
  <c r="DE27" i="5"/>
  <c r="DB27" i="5"/>
  <c r="DG26" i="5" a="1"/>
  <c r="DG26" i="5" s="1"/>
  <c r="BN28" i="8"/>
  <c r="DF27" i="5"/>
  <c r="AJ28" i="1"/>
  <c r="AD26"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AC25" i="10" s="1"/>
  <c r="BD25" i="8"/>
  <c r="BP25" i="8" s="1"/>
  <c r="BR25" i="8"/>
  <c r="BW25" i="8" s="1"/>
  <c r="CM25" i="8" s="1"/>
  <c r="AW25" i="5"/>
  <c r="D25" i="9"/>
  <c r="BT25" i="5"/>
  <c r="AB25" i="8"/>
  <c r="BJ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BP24" i="8"/>
  <c r="CD24" i="8"/>
  <c r="CT24" i="8" s="1"/>
  <c r="CB30" i="8"/>
  <c r="BS24" i="8"/>
  <c r="BY24" i="8" s="1"/>
  <c r="BO24" i="8"/>
  <c r="BL24" i="8"/>
  <c r="BM24" i="8"/>
  <c r="BI24" i="8"/>
  <c r="BK24" i="8"/>
  <c r="BG24" i="8"/>
  <c r="BH24" i="8"/>
  <c r="N24" i="7"/>
  <c r="BF24" i="8"/>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AN24" i="5"/>
  <c r="AM24" i="5"/>
  <c r="AP24" i="5"/>
  <c r="AO24" i="5"/>
  <c r="CZ27" i="5"/>
  <c r="V27" i="2"/>
  <c r="AC26" i="1"/>
  <c r="DA26" i="5"/>
  <c r="AB27" i="1"/>
  <c r="DI27" i="5"/>
  <c r="AE36" i="9"/>
  <c r="AI36" i="9"/>
  <c r="AC98" i="9"/>
  <c r="B22" i="14"/>
  <c r="N12" i="1"/>
  <c r="S29" i="2"/>
  <c r="N30" i="2"/>
  <c r="R30" i="2"/>
  <c r="Q29" i="2"/>
  <c r="J31" i="10"/>
  <c r="M30" i="2"/>
  <c r="O31" i="2"/>
  <c r="P31" i="2"/>
  <c r="AH29" i="11" l="1"/>
  <c r="X25" i="10"/>
  <c r="AS29" i="5"/>
  <c r="E33" i="8"/>
  <c r="CA101" i="8"/>
  <c r="DG27" i="5" a="1"/>
  <c r="DG27" i="5" s="1"/>
  <c r="BN29"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27" i="1"/>
  <c r="AD30" i="8"/>
  <c r="AR30" i="8"/>
  <c r="AF27" i="1"/>
  <c r="Y27" i="1"/>
  <c r="DJ28" i="5"/>
  <c r="AJ29" i="1"/>
  <c r="AK29" i="11"/>
  <c r="AA24" i="11"/>
  <c r="AK24" i="1" s="1"/>
  <c r="AD24" i="11"/>
  <c r="AI24" i="1" s="1"/>
  <c r="Y24" i="11"/>
  <c r="AH24" i="1" s="1"/>
  <c r="CQ23" i="8"/>
  <c r="CR23" i="8" s="1"/>
  <c r="CY23" i="8" s="1"/>
  <c r="G23" i="1" s="1"/>
  <c r="M23" i="8" s="1"/>
  <c r="AO25" i="5"/>
  <c r="AN25" i="5"/>
  <c r="AP25" i="5"/>
  <c r="AC24" i="11"/>
  <c r="T24" i="8" s="1"/>
  <c r="AB24" i="11"/>
  <c r="P24" i="8" s="1"/>
  <c r="BI25" i="8"/>
  <c r="BU25" i="8"/>
  <c r="BO25" i="8"/>
  <c r="BX25" i="8"/>
  <c r="CO25" i="8" s="1"/>
  <c r="CP25" i="8" s="1"/>
  <c r="BH25" i="8"/>
  <c r="CD25" i="8"/>
  <c r="CT25" i="8" s="1"/>
  <c r="BV25" i="8"/>
  <c r="CC25" i="8"/>
  <c r="CS25" i="8" s="1"/>
  <c r="N25" i="7"/>
  <c r="BT25" i="8"/>
  <c r="CJ25" i="8" s="1"/>
  <c r="CN25" i="8" s="1"/>
  <c r="BM25" i="8"/>
  <c r="BS25" i="8"/>
  <c r="BZ25" i="8" s="1"/>
  <c r="D26" i="9"/>
  <c r="AM25" i="5"/>
  <c r="AE25" i="7"/>
  <c r="AG25" i="7" s="1"/>
  <c r="AI25" i="7" s="1"/>
  <c r="BF25" i="8"/>
  <c r="BK25" i="8"/>
  <c r="BG25" i="8"/>
  <c r="BL25" i="8"/>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AF37" i="9"/>
  <c r="AI24" i="7"/>
  <c r="AR24" i="5"/>
  <c r="C27" i="5"/>
  <c r="F27" i="5" s="1"/>
  <c r="CZ28" i="5"/>
  <c r="CK24" i="8"/>
  <c r="AQ24" i="5"/>
  <c r="AW26" i="5"/>
  <c r="AV26" i="5"/>
  <c r="AJ26" i="5"/>
  <c r="AC26" i="10" s="1"/>
  <c r="AB26" i="8"/>
  <c r="BJ26" i="8" s="1"/>
  <c r="BT26" i="5"/>
  <c r="A26" i="10"/>
  <c r="AA26" i="10" s="1"/>
  <c r="B26" i="7"/>
  <c r="W26" i="8"/>
  <c r="E26" i="1"/>
  <c r="AI26" i="5"/>
  <c r="A26" i="11"/>
  <c r="B26" i="9"/>
  <c r="W26" i="9" s="1"/>
  <c r="J27" i="2"/>
  <c r="AB28" i="1"/>
  <c r="DI28" i="5"/>
  <c r="V28" i="2"/>
  <c r="AC27" i="1"/>
  <c r="DA27" i="5"/>
  <c r="AE37" i="9"/>
  <c r="AI37" i="9"/>
  <c r="AC99" i="9"/>
  <c r="B23" i="14"/>
  <c r="N13" i="1"/>
  <c r="S30" i="2"/>
  <c r="N31" i="2"/>
  <c r="R31" i="2"/>
  <c r="Q30" i="2"/>
  <c r="P32" i="2"/>
  <c r="J32" i="10"/>
  <c r="O32" i="2"/>
  <c r="M31" i="2"/>
  <c r="AH30" i="11" l="1"/>
  <c r="X26" i="10"/>
  <c r="AS30" i="5"/>
  <c r="E34" i="8"/>
  <c r="CA102" i="8"/>
  <c r="BY25" i="8"/>
  <c r="O25" i="8" s="1"/>
  <c r="AK30" i="11"/>
  <c r="DG28" i="5" a="1"/>
  <c r="DG28" i="5" s="1"/>
  <c r="DF29" i="5"/>
  <c r="DE29" i="5"/>
  <c r="BN30" i="8"/>
  <c r="AJ30" i="1"/>
  <c r="DB29" i="5"/>
  <c r="AF28" i="1"/>
  <c r="AD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BO26" i="8"/>
  <c r="BP26" i="8"/>
  <c r="BL26" i="8"/>
  <c r="BM26" i="8"/>
  <c r="BI26" i="8"/>
  <c r="BK26" i="8"/>
  <c r="BG26" i="8"/>
  <c r="BH26" i="8"/>
  <c r="N26" i="7"/>
  <c r="BF26" i="8"/>
  <c r="BD27" i="8"/>
  <c r="BS27" i="8" s="1"/>
  <c r="BY27" i="8" s="1"/>
  <c r="BE27" i="8"/>
  <c r="AF38" i="9"/>
  <c r="AA25" i="11"/>
  <c r="AK25" i="1" s="1"/>
  <c r="Z25" i="11"/>
  <c r="AC25" i="11"/>
  <c r="T25" i="8" s="1"/>
  <c r="AD25" i="11"/>
  <c r="AI25" i="1" s="1"/>
  <c r="N26" i="11"/>
  <c r="AB25" i="11"/>
  <c r="P25" i="8" s="1"/>
  <c r="Y25" i="11"/>
  <c r="AH25" i="1" s="1"/>
  <c r="J28" i="2"/>
  <c r="CZ29" i="5"/>
  <c r="AN26" i="5"/>
  <c r="AM26" i="5"/>
  <c r="AP26" i="5"/>
  <c r="AO26" i="5"/>
  <c r="C28" i="5"/>
  <c r="F28" i="5" s="1"/>
  <c r="CC26" i="8"/>
  <c r="CS26" i="8" s="1"/>
  <c r="BV26" i="8"/>
  <c r="BT26" i="8"/>
  <c r="BU26" i="8"/>
  <c r="BX26" i="8"/>
  <c r="CO26" i="8" s="1"/>
  <c r="CP26" i="8" s="1"/>
  <c r="BW26" i="8"/>
  <c r="CM26" i="8" s="1"/>
  <c r="AW27" i="5"/>
  <c r="A27" i="11"/>
  <c r="AV27" i="5"/>
  <c r="B27" i="9"/>
  <c r="W27" i="9" s="1"/>
  <c r="B27" i="7"/>
  <c r="AJ27" i="5"/>
  <c r="AC27" i="10" s="1"/>
  <c r="AB27" i="8"/>
  <c r="BJ27" i="8" s="1"/>
  <c r="BT27" i="5"/>
  <c r="AI27" i="5"/>
  <c r="W27" i="8"/>
  <c r="E27" i="1"/>
  <c r="A27" i="10"/>
  <c r="AA27" i="10" s="1"/>
  <c r="Q26" i="7"/>
  <c r="AE26" i="7"/>
  <c r="AG26" i="7" s="1"/>
  <c r="C29" i="5"/>
  <c r="AC28" i="1"/>
  <c r="DA28" i="5"/>
  <c r="DI29" i="5"/>
  <c r="AB29" i="1"/>
  <c r="AE38" i="9"/>
  <c r="AI38" i="9"/>
  <c r="AC100" i="9"/>
  <c r="B24" i="14"/>
  <c r="N14" i="1"/>
  <c r="S31" i="2"/>
  <c r="N32" i="2"/>
  <c r="R32" i="2"/>
  <c r="Q31" i="2"/>
  <c r="O33" i="2"/>
  <c r="J33" i="10"/>
  <c r="P33" i="2"/>
  <c r="M32" i="2"/>
  <c r="AH31" i="11" l="1"/>
  <c r="X27" i="10"/>
  <c r="AS31" i="5"/>
  <c r="E35" i="8"/>
  <c r="CA103" i="8"/>
  <c r="CQ25" i="8"/>
  <c r="CR25" i="8" s="1"/>
  <c r="CY25" i="8" s="1"/>
  <c r="G25" i="1" s="1"/>
  <c r="M25" i="8" s="1"/>
  <c r="DE30" i="5"/>
  <c r="DG29" i="5" a="1"/>
  <c r="DG29" i="5" s="1"/>
  <c r="BN31" i="8"/>
  <c r="DF30" i="5"/>
  <c r="DB30" i="5"/>
  <c r="AJ31" i="1"/>
  <c r="DH30" i="5"/>
  <c r="AF29" i="1"/>
  <c r="AM31" i="1"/>
  <c r="AE29" i="1"/>
  <c r="W29" i="1" s="1"/>
  <c r="AR32" i="8"/>
  <c r="AD32" i="8"/>
  <c r="AD29" i="1"/>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BO27" i="8"/>
  <c r="BP27" i="8"/>
  <c r="BL27" i="8"/>
  <c r="BM27" i="8"/>
  <c r="BI27" i="8"/>
  <c r="BK27" i="8"/>
  <c r="BG27" i="8"/>
  <c r="BH27" i="8"/>
  <c r="N27" i="7"/>
  <c r="BF27" i="8"/>
  <c r="BD28" i="8"/>
  <c r="BS28" i="8" s="1"/>
  <c r="BY28" i="8" s="1"/>
  <c r="BE28" i="8"/>
  <c r="AF39" i="9"/>
  <c r="AI26" i="7"/>
  <c r="BZ27" i="8"/>
  <c r="CQ27" i="8" s="1"/>
  <c r="CR27" i="8" s="1"/>
  <c r="AQ26" i="5"/>
  <c r="CK26" i="8"/>
  <c r="AR26" i="5"/>
  <c r="CZ30" i="5"/>
  <c r="AN27" i="5"/>
  <c r="AM27"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J28" i="8" s="1"/>
  <c r="BT28" i="5"/>
  <c r="AJ28" i="5"/>
  <c r="AC28" i="10" s="1"/>
  <c r="A28" i="10"/>
  <c r="AA28" i="10" s="1"/>
  <c r="B28" i="7"/>
  <c r="E28" i="1"/>
  <c r="W28" i="8"/>
  <c r="AI28" i="5"/>
  <c r="B28" i="9"/>
  <c r="W28" i="9" s="1"/>
  <c r="A28" i="11"/>
  <c r="V29" i="2"/>
  <c r="AO27" i="5"/>
  <c r="AP27" i="5"/>
  <c r="AE27" i="7"/>
  <c r="AG27" i="7" s="1"/>
  <c r="Q27" i="7"/>
  <c r="C30" i="5"/>
  <c r="AC29" i="1"/>
  <c r="DA29" i="5"/>
  <c r="AB30" i="1"/>
  <c r="DI30" i="5"/>
  <c r="AE39" i="9"/>
  <c r="AI39" i="9"/>
  <c r="AC101" i="9"/>
  <c r="N15" i="1"/>
  <c r="S32" i="2"/>
  <c r="N33" i="2"/>
  <c r="R33" i="2"/>
  <c r="Q32" i="2"/>
  <c r="J34" i="10"/>
  <c r="P34" i="2"/>
  <c r="O34" i="2"/>
  <c r="M33" i="2"/>
  <c r="AH32" i="11" l="1"/>
  <c r="X28" i="10"/>
  <c r="AS32" i="5"/>
  <c r="E36" i="8"/>
  <c r="CA104" i="8"/>
  <c r="DG30" i="5" a="1"/>
  <c r="DG30" i="5" s="1"/>
  <c r="E29" i="1"/>
  <c r="DB31" i="5"/>
  <c r="DF31" i="5"/>
  <c r="AK32" i="11"/>
  <c r="BN32" i="8"/>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D30" i="1"/>
  <c r="AE30" i="1"/>
  <c r="W30" i="1" s="1"/>
  <c r="Y30" i="1"/>
  <c r="DJ31" i="5"/>
  <c r="AV29" i="5"/>
  <c r="B29" i="9"/>
  <c r="W29" i="9" s="1"/>
  <c r="A29" i="10"/>
  <c r="AA29" i="10" s="1"/>
  <c r="BR29" i="8"/>
  <c r="CC29" i="8" s="1"/>
  <c r="CS29" i="8" s="1"/>
  <c r="BT29" i="5"/>
  <c r="AB29" i="8"/>
  <c r="BJ29" i="8" s="1"/>
  <c r="CF29" i="8"/>
  <c r="A29" i="11"/>
  <c r="N29" i="11" s="1"/>
  <c r="AJ29" i="5"/>
  <c r="AC29" i="10" s="1"/>
  <c r="BE29" i="8"/>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BO28" i="8"/>
  <c r="BP28" i="8"/>
  <c r="BL28" i="8"/>
  <c r="BM28" i="8"/>
  <c r="BI28" i="8"/>
  <c r="BK28" i="8"/>
  <c r="BG28" i="8"/>
  <c r="BH28" i="8"/>
  <c r="N28" i="7"/>
  <c r="BF28" i="8"/>
  <c r="AF40" i="9"/>
  <c r="AI27" i="7"/>
  <c r="B27" i="14"/>
  <c r="CK27" i="8"/>
  <c r="AR27" i="5"/>
  <c r="V30" i="2"/>
  <c r="AM28" i="5"/>
  <c r="AN28" i="5"/>
  <c r="AQ27" i="5"/>
  <c r="BU28" i="8"/>
  <c r="BX28" i="8"/>
  <c r="CO28" i="8" s="1"/>
  <c r="CP28" i="8" s="1"/>
  <c r="BT28" i="8"/>
  <c r="CC28" i="8"/>
  <c r="CS28" i="8" s="1"/>
  <c r="BW28" i="8"/>
  <c r="CM28" i="8" s="1"/>
  <c r="BV28" i="8"/>
  <c r="AP28" i="5"/>
  <c r="AO28" i="5"/>
  <c r="J30" i="2"/>
  <c r="N28" i="11"/>
  <c r="AA27" i="11"/>
  <c r="AK27" i="1" s="1"/>
  <c r="AC27" i="11"/>
  <c r="T27" i="8" s="1"/>
  <c r="Y27" i="11"/>
  <c r="AH27" i="1" s="1"/>
  <c r="AB27" i="11"/>
  <c r="P27" i="8" s="1"/>
  <c r="AD27" i="11"/>
  <c r="AI27" i="1" s="1"/>
  <c r="Z27" i="11"/>
  <c r="CZ31" i="5"/>
  <c r="BZ28" i="8"/>
  <c r="CQ28" i="8" s="1"/>
  <c r="CR28" i="8" s="1"/>
  <c r="AE28" i="7"/>
  <c r="AG28" i="7" s="1"/>
  <c r="Q28" i="7"/>
  <c r="AB31" i="1"/>
  <c r="DI31" i="5"/>
  <c r="C31" i="5"/>
  <c r="AC30" i="1"/>
  <c r="DA30" i="5"/>
  <c r="AE40" i="9"/>
  <c r="AI40" i="9"/>
  <c r="AC102" i="9"/>
  <c r="N16" i="1"/>
  <c r="S33" i="2"/>
  <c r="N34" i="2"/>
  <c r="R34" i="2"/>
  <c r="Q33" i="2"/>
  <c r="M34" i="2"/>
  <c r="J35" i="10"/>
  <c r="O35" i="2"/>
  <c r="P35" i="2"/>
  <c r="AH33" i="11" l="1"/>
  <c r="X29" i="10"/>
  <c r="AS33" i="5"/>
  <c r="E37" i="8"/>
  <c r="CA105" i="8"/>
  <c r="AK33" i="11"/>
  <c r="AM33" i="1"/>
  <c r="AO29" i="5"/>
  <c r="DF32" i="5"/>
  <c r="DE32" i="5"/>
  <c r="BN33" i="8"/>
  <c r="DG31" i="5" a="1"/>
  <c r="DG31" i="5" s="1"/>
  <c r="AF31" i="1"/>
  <c r="AR34" i="8"/>
  <c r="AD34" i="8"/>
  <c r="Y31" i="1"/>
  <c r="DJ32" i="5"/>
  <c r="AD31" i="1"/>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AN29" i="5"/>
  <c r="BX29" i="8"/>
  <c r="CO29" i="8" s="1"/>
  <c r="CP29" i="8" s="1"/>
  <c r="BH29" i="8"/>
  <c r="AM29" i="5"/>
  <c r="BT29" i="8"/>
  <c r="CJ29" i="8" s="1"/>
  <c r="CN29" i="8" s="1"/>
  <c r="AA28" i="11"/>
  <c r="AK28" i="1" s="1"/>
  <c r="BF29" i="8"/>
  <c r="BM29" i="8"/>
  <c r="N29" i="7"/>
  <c r="BK29" i="8"/>
  <c r="BI29" i="8"/>
  <c r="BG29" i="8"/>
  <c r="BL29" i="8"/>
  <c r="AP29" i="5"/>
  <c r="Y28" i="11"/>
  <c r="AH28" i="1" s="1"/>
  <c r="Z28" i="11"/>
  <c r="AD28" i="11"/>
  <c r="AI28" i="1" s="1"/>
  <c r="AC28" i="11"/>
  <c r="T28" i="8" s="1"/>
  <c r="AB28" i="11"/>
  <c r="P28" i="8" s="1"/>
  <c r="Q29" i="7"/>
  <c r="BO29" i="8"/>
  <c r="BS29" i="8"/>
  <c r="BY29" i="8" s="1"/>
  <c r="D30" i="9"/>
  <c r="W30" i="8"/>
  <c r="AW30" i="5"/>
  <c r="A30" i="10"/>
  <c r="AA30" i="10" s="1"/>
  <c r="BD30" i="8"/>
  <c r="BP30" i="8" s="1"/>
  <c r="AJ30" i="5"/>
  <c r="AC30" i="10" s="1"/>
  <c r="B30" i="7"/>
  <c r="Q30" i="7" s="1"/>
  <c r="A30" i="11"/>
  <c r="AA29" i="11" s="1"/>
  <c r="AK29" i="1" s="1"/>
  <c r="BT30" i="5"/>
  <c r="CF30" i="8"/>
  <c r="B30" i="9"/>
  <c r="W30" i="9" s="1"/>
  <c r="AB30" i="8"/>
  <c r="BJ30" i="8" s="1"/>
  <c r="AI30" i="5"/>
  <c r="AV30" i="5"/>
  <c r="BE30" i="8"/>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AB32" i="1"/>
  <c r="DI32" i="5"/>
  <c r="AE41" i="9"/>
  <c r="AI41" i="9"/>
  <c r="AC103" i="9"/>
  <c r="B29" i="14"/>
  <c r="N17" i="1"/>
  <c r="S34" i="2"/>
  <c r="N35" i="2"/>
  <c r="R35" i="2"/>
  <c r="Q34" i="2"/>
  <c r="P36" i="2"/>
  <c r="J36" i="10"/>
  <c r="M35" i="2"/>
  <c r="O36" i="2"/>
  <c r="X30" i="10" l="1"/>
  <c r="AS34" i="5"/>
  <c r="E38" i="8"/>
  <c r="CA106" i="8"/>
  <c r="AK34" i="11"/>
  <c r="AQ29" i="5"/>
  <c r="DE33" i="5"/>
  <c r="AJ34" i="1"/>
  <c r="BN34" i="8"/>
  <c r="DG32" i="5" a="1"/>
  <c r="DG32" i="5" s="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AD32" i="1"/>
  <c r="K36" i="11"/>
  <c r="A36" i="14"/>
  <c r="A36" i="7"/>
  <c r="R36" i="7" s="1"/>
  <c r="A36" i="9"/>
  <c r="A36" i="2"/>
  <c r="A36" i="8"/>
  <c r="A36" i="5"/>
  <c r="CK29" i="8"/>
  <c r="CL29" i="8" s="1"/>
  <c r="BZ29" i="8"/>
  <c r="CQ29" i="8" s="1"/>
  <c r="CR29" i="8" s="1"/>
  <c r="O29" i="8"/>
  <c r="AR29" i="5"/>
  <c r="BH30" i="8"/>
  <c r="BG30" i="8"/>
  <c r="BK30" i="8"/>
  <c r="BM30" i="8"/>
  <c r="BL30" i="8"/>
  <c r="BF30" i="8"/>
  <c r="N30" i="7"/>
  <c r="DA31" i="8"/>
  <c r="DB31" i="8" s="1"/>
  <c r="AO30" i="5"/>
  <c r="D31" i="9"/>
  <c r="BO30" i="8"/>
  <c r="BS30" i="8"/>
  <c r="BY30" i="8" s="1"/>
  <c r="AP30" i="5"/>
  <c r="AC29" i="11"/>
  <c r="T29" i="8" s="1"/>
  <c r="Y29" i="11"/>
  <c r="AH29" i="1" s="1"/>
  <c r="Z29" i="11"/>
  <c r="BI30" i="8"/>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AM30" i="5"/>
  <c r="AN30" i="5"/>
  <c r="BW30" i="8"/>
  <c r="CM30" i="8" s="1"/>
  <c r="CU30" i="8"/>
  <c r="AI31" i="5"/>
  <c r="AJ31" i="5"/>
  <c r="AC31" i="10" s="1"/>
  <c r="X31" i="10" s="1"/>
  <c r="BT31" i="5"/>
  <c r="AB31" i="8"/>
  <c r="BJ31" i="8" s="1"/>
  <c r="W31" i="8"/>
  <c r="CF31" i="8"/>
  <c r="E31" i="1"/>
  <c r="AW31" i="5"/>
  <c r="BE31" i="8"/>
  <c r="BD31" i="8"/>
  <c r="BS31" i="8" s="1"/>
  <c r="BY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AE42" i="9"/>
  <c r="AI42" i="9"/>
  <c r="AC104" i="9"/>
  <c r="N18" i="1"/>
  <c r="S35" i="2"/>
  <c r="N36" i="2"/>
  <c r="R36" i="2"/>
  <c r="Q35" i="2"/>
  <c r="M36" i="2"/>
  <c r="O37" i="2"/>
  <c r="J37" i="10"/>
  <c r="P37" i="2"/>
  <c r="AS35" i="5" l="1"/>
  <c r="E39" i="8"/>
  <c r="CA107" i="8"/>
  <c r="AH35" i="11"/>
  <c r="AK35" i="11"/>
  <c r="DG33" i="5" a="1"/>
  <c r="DG33" i="5" s="1"/>
  <c r="AO31" i="5"/>
  <c r="DB34" i="5"/>
  <c r="DF34" i="5"/>
  <c r="BN35" i="8"/>
  <c r="AR36" i="8"/>
  <c r="AD36" i="8"/>
  <c r="AD33" i="1"/>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J32" i="8" s="1"/>
  <c r="AD30" i="11"/>
  <c r="AI30" i="1" s="1"/>
  <c r="E32" i="1"/>
  <c r="A32" i="11"/>
  <c r="AD31" i="11" s="1"/>
  <c r="AI31" i="1" s="1"/>
  <c r="A32" i="10"/>
  <c r="AA32" i="10" s="1"/>
  <c r="BE32" i="8"/>
  <c r="BR32" i="8"/>
  <c r="BX32" i="8" s="1"/>
  <c r="CO32" i="8" s="1"/>
  <c r="CP32" i="8" s="1"/>
  <c r="AA30" i="11"/>
  <c r="AK30" i="1" s="1"/>
  <c r="BH31" i="8"/>
  <c r="AB30" i="11"/>
  <c r="P30" i="8" s="1"/>
  <c r="BO31" i="8"/>
  <c r="B32" i="9"/>
  <c r="W32" i="9" s="1"/>
  <c r="AI32" i="5"/>
  <c r="Y30" i="11"/>
  <c r="AH30" i="1" s="1"/>
  <c r="AJ32" i="5"/>
  <c r="AC32" i="10" s="1"/>
  <c r="AW32" i="5"/>
  <c r="B32" i="7"/>
  <c r="AE32" i="7" s="1"/>
  <c r="AG32" i="7" s="1"/>
  <c r="AI32" i="7" s="1"/>
  <c r="CF32" i="8"/>
  <c r="BZ31" i="8"/>
  <c r="CQ31" i="8" s="1"/>
  <c r="CR31" i="8" s="1"/>
  <c r="BT32" i="5"/>
  <c r="BI31" i="8"/>
  <c r="BK31" i="8"/>
  <c r="BM31" i="8"/>
  <c r="BF31" i="8"/>
  <c r="N31" i="7"/>
  <c r="BG31" i="8"/>
  <c r="BL31" i="8"/>
  <c r="CC31" i="8"/>
  <c r="CS31" i="8" s="1"/>
  <c r="AN31" i="5"/>
  <c r="AM31" i="5"/>
  <c r="AP31" i="5"/>
  <c r="Q31" i="7"/>
  <c r="BU31" i="8"/>
  <c r="BW31" i="8"/>
  <c r="CM31" i="8" s="1"/>
  <c r="BP31" i="8"/>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BO32" i="8"/>
  <c r="AF43" i="9"/>
  <c r="C33" i="5"/>
  <c r="F33" i="5" s="1"/>
  <c r="J33" i="2"/>
  <c r="CZ34" i="5"/>
  <c r="V34" i="2"/>
  <c r="AC33" i="1"/>
  <c r="DA33" i="5"/>
  <c r="AB34" i="1"/>
  <c r="DI34" i="5"/>
  <c r="AE43" i="9"/>
  <c r="AI43" i="9"/>
  <c r="AC105" i="9"/>
  <c r="B31" i="14"/>
  <c r="N19" i="1"/>
  <c r="S36" i="2"/>
  <c r="N37" i="2"/>
  <c r="R37" i="2"/>
  <c r="Q36" i="2"/>
  <c r="J38" i="10"/>
  <c r="O38" i="2"/>
  <c r="P38" i="2"/>
  <c r="M37" i="2"/>
  <c r="X32" i="10" l="1"/>
  <c r="AS36" i="5"/>
  <c r="AK36" i="11"/>
  <c r="E40" i="8"/>
  <c r="CA108" i="8"/>
  <c r="DF35" i="5"/>
  <c r="DE35" i="5"/>
  <c r="AQ31" i="5"/>
  <c r="AH36" i="11"/>
  <c r="DG34" i="5" a="1"/>
  <c r="DG34" i="5" s="1"/>
  <c r="DB35" i="5"/>
  <c r="BN36" i="8"/>
  <c r="DH35" i="5"/>
  <c r="AD34" i="1"/>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BM32" i="8"/>
  <c r="BL32" i="8"/>
  <c r="BI32" i="8"/>
  <c r="CY30" i="8"/>
  <c r="G30" i="1" s="1"/>
  <c r="M30" i="8" s="1"/>
  <c r="BT32" i="8"/>
  <c r="CJ32" i="8" s="1"/>
  <c r="CN32" i="8" s="1"/>
  <c r="O31" i="8"/>
  <c r="BG32" i="8"/>
  <c r="Z31" i="11"/>
  <c r="N32" i="11"/>
  <c r="BV32" i="8"/>
  <c r="BU32" i="8"/>
  <c r="CU31" i="8"/>
  <c r="N32" i="7"/>
  <c r="CD32" i="8"/>
  <c r="CT32" i="8" s="1"/>
  <c r="BW32" i="8"/>
  <c r="CM32" i="8" s="1"/>
  <c r="CC32" i="8"/>
  <c r="CS32" i="8" s="1"/>
  <c r="AO32" i="5"/>
  <c r="AB31" i="11"/>
  <c r="P31" i="8" s="1"/>
  <c r="AA31" i="11"/>
  <c r="AK31" i="1" s="1"/>
  <c r="Y31" i="11"/>
  <c r="AH31" i="1" s="1"/>
  <c r="AC31" i="11"/>
  <c r="T31" i="8" s="1"/>
  <c r="BF32" i="8"/>
  <c r="BH32" i="8"/>
  <c r="BK32" i="8"/>
  <c r="AP32" i="5"/>
  <c r="AM32" i="5"/>
  <c r="AN32" i="5"/>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AJ33" i="5"/>
  <c r="AC33" i="10" s="1"/>
  <c r="BD33" i="8"/>
  <c r="BP33" i="8" s="1"/>
  <c r="AF44" i="9"/>
  <c r="B33" i="9"/>
  <c r="W33" i="9" s="1"/>
  <c r="AW33" i="5"/>
  <c r="B33" i="7"/>
  <c r="A33" i="10"/>
  <c r="AA33" i="10" s="1"/>
  <c r="AB33" i="8"/>
  <c r="BJ33" i="8" s="1"/>
  <c r="E33" i="1"/>
  <c r="BT33" i="5"/>
  <c r="AV33" i="5"/>
  <c r="A33" i="11"/>
  <c r="W33" i="8"/>
  <c r="AI33" i="5"/>
  <c r="J34" i="2"/>
  <c r="CZ35" i="5"/>
  <c r="C34" i="5"/>
  <c r="F34" i="5" s="1"/>
  <c r="DI35" i="5"/>
  <c r="AB35" i="1"/>
  <c r="C35" i="5"/>
  <c r="AC34" i="1"/>
  <c r="DA34" i="5"/>
  <c r="AE44" i="9"/>
  <c r="AI44" i="9"/>
  <c r="AC106" i="9"/>
  <c r="B32" i="14"/>
  <c r="N20" i="1"/>
  <c r="S37" i="2"/>
  <c r="N38" i="2"/>
  <c r="R38" i="2"/>
  <c r="Q37" i="2"/>
  <c r="P39" i="2"/>
  <c r="M38" i="2"/>
  <c r="J39" i="10"/>
  <c r="O39" i="2"/>
  <c r="X33" i="10" l="1"/>
  <c r="AS37" i="5"/>
  <c r="AK37" i="11"/>
  <c r="E41" i="8"/>
  <c r="CA109" i="8"/>
  <c r="DF36" i="5"/>
  <c r="DE36" i="5"/>
  <c r="DG35" i="5" a="1"/>
  <c r="DG35" i="5" s="1"/>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AD35" i="1"/>
  <c r="BN37" i="8"/>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BO33" i="8"/>
  <c r="BL33" i="8"/>
  <c r="BM33" i="8"/>
  <c r="BI33" i="8"/>
  <c r="BK33" i="8"/>
  <c r="BG33" i="8"/>
  <c r="BH33" i="8"/>
  <c r="N33" i="7"/>
  <c r="BF33" i="8"/>
  <c r="AO33" i="5"/>
  <c r="AP33" i="5"/>
  <c r="BD34" i="8"/>
  <c r="BS34" i="8" s="1"/>
  <c r="BY34" i="8" s="1"/>
  <c r="BE34" i="8"/>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AN33" i="5"/>
  <c r="AM33" i="5"/>
  <c r="CZ36" i="5"/>
  <c r="AW34" i="5"/>
  <c r="AV34" i="5"/>
  <c r="A34" i="10"/>
  <c r="AA34" i="10" s="1"/>
  <c r="B34" i="7"/>
  <c r="E34" i="1"/>
  <c r="W34" i="8"/>
  <c r="B34" i="9"/>
  <c r="W34" i="9" s="1"/>
  <c r="AJ34" i="5"/>
  <c r="AC34" i="10" s="1"/>
  <c r="AI34" i="5"/>
  <c r="A34" i="11"/>
  <c r="AB34" i="8"/>
  <c r="BJ34" i="8" s="1"/>
  <c r="BT34" i="5"/>
  <c r="J35" i="2"/>
  <c r="V35" i="2"/>
  <c r="V36" i="2"/>
  <c r="AC35" i="1"/>
  <c r="DA35" i="5"/>
  <c r="AB36" i="1"/>
  <c r="DI36" i="5"/>
  <c r="AE45" i="9"/>
  <c r="AI45" i="9"/>
  <c r="AC107" i="9"/>
  <c r="N21" i="1"/>
  <c r="S38" i="2"/>
  <c r="N39" i="2"/>
  <c r="R39" i="2"/>
  <c r="Q38" i="2"/>
  <c r="J40" i="10"/>
  <c r="P40" i="2"/>
  <c r="O40" i="2"/>
  <c r="M39" i="2"/>
  <c r="X34" i="10" l="1"/>
  <c r="AS38" i="5"/>
  <c r="AK38" i="11"/>
  <c r="E42" i="8"/>
  <c r="CA110" i="8"/>
  <c r="DF37" i="5"/>
  <c r="DG36" i="5" a="1"/>
  <c r="DG36" i="5" s="1"/>
  <c r="AH38" i="11"/>
  <c r="BN38" i="8"/>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D36" i="1"/>
  <c r="AJ38" i="1"/>
  <c r="AJ35" i="5"/>
  <c r="AC35" i="10" s="1"/>
  <c r="CY32" i="8"/>
  <c r="G32" i="1" s="1"/>
  <c r="M32" i="8" s="1"/>
  <c r="A35" i="11"/>
  <c r="N35" i="11" s="1"/>
  <c r="AI35" i="5"/>
  <c r="B35" i="9"/>
  <c r="W35" i="9" s="1"/>
  <c r="AV35" i="5"/>
  <c r="E35" i="1"/>
  <c r="W35" i="8"/>
  <c r="A35" i="10"/>
  <c r="AA35" i="10" s="1"/>
  <c r="AB35" i="8"/>
  <c r="BJ35" i="8" s="1"/>
  <c r="BD35" i="8"/>
  <c r="BP35" i="8" s="1"/>
  <c r="CF35" i="8"/>
  <c r="BE35" i="8"/>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BO34" i="8"/>
  <c r="BP34" i="8"/>
  <c r="BL34" i="8"/>
  <c r="BM34" i="8"/>
  <c r="BI34" i="8"/>
  <c r="BK34" i="8"/>
  <c r="BG34" i="8"/>
  <c r="BH34" i="8"/>
  <c r="N34" i="7"/>
  <c r="BF34" i="8"/>
  <c r="AF46" i="9"/>
  <c r="AI33" i="7"/>
  <c r="BZ34" i="8"/>
  <c r="CQ34" i="8" s="1"/>
  <c r="CR34" i="8" s="1"/>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N34" i="5"/>
  <c r="AM34" i="5"/>
  <c r="AE34" i="7"/>
  <c r="AG34" i="7" s="1"/>
  <c r="Q34" i="7"/>
  <c r="AP34" i="5"/>
  <c r="AO34" i="5"/>
  <c r="AB37" i="1"/>
  <c r="DI37" i="5"/>
  <c r="C37" i="5"/>
  <c r="AC36" i="1"/>
  <c r="DA36" i="5"/>
  <c r="AE46" i="9"/>
  <c r="AI46" i="9"/>
  <c r="AC108" i="9"/>
  <c r="N22" i="1"/>
  <c r="S39" i="2"/>
  <c r="N40" i="2"/>
  <c r="R40" i="2"/>
  <c r="Q39" i="2"/>
  <c r="O41" i="2"/>
  <c r="P41" i="2"/>
  <c r="J41" i="10"/>
  <c r="M40" i="2"/>
  <c r="X35" i="10" l="1"/>
  <c r="AK39" i="11"/>
  <c r="AS39" i="5"/>
  <c r="E43" i="8"/>
  <c r="CA111" i="8"/>
  <c r="BS35" i="8"/>
  <c r="BZ35" i="8" s="1"/>
  <c r="DG37" i="5" a="1"/>
  <c r="DG37" i="5" s="1"/>
  <c r="DB38" i="5"/>
  <c r="AM39" i="1"/>
  <c r="DE38" i="5"/>
  <c r="DF38" i="5"/>
  <c r="DH38" i="5"/>
  <c r="AD37" i="1"/>
  <c r="BN39" i="8"/>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P35" i="5"/>
  <c r="AO35" i="5"/>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BO35" i="8"/>
  <c r="BK35" i="8"/>
  <c r="BI35" i="8"/>
  <c r="BL35" i="8"/>
  <c r="AM35" i="5"/>
  <c r="AN35" i="5"/>
  <c r="BH35" i="8"/>
  <c r="BG35" i="8"/>
  <c r="BF35" i="8"/>
  <c r="N35" i="7"/>
  <c r="BM35" i="8"/>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S36" i="8" s="1"/>
  <c r="BY36" i="8" s="1"/>
  <c r="BE36" i="8"/>
  <c r="AF47" i="9"/>
  <c r="AI34" i="7"/>
  <c r="B34" i="14"/>
  <c r="CK34" i="8"/>
  <c r="AQ34" i="5"/>
  <c r="AR34" i="5"/>
  <c r="J37" i="2"/>
  <c r="V37" i="2"/>
  <c r="O34" i="8"/>
  <c r="CZ38" i="5"/>
  <c r="AW36" i="5"/>
  <c r="AI36" i="5"/>
  <c r="BT36" i="5"/>
  <c r="AB36" i="8"/>
  <c r="BJ36" i="8" s="1"/>
  <c r="A36" i="11"/>
  <c r="A36" i="10"/>
  <c r="AA36" i="10" s="1"/>
  <c r="B36" i="7"/>
  <c r="W36" i="8"/>
  <c r="E36" i="1"/>
  <c r="AV36" i="5"/>
  <c r="B36" i="9"/>
  <c r="W36" i="9" s="1"/>
  <c r="AJ36" i="5"/>
  <c r="AC36" i="10" s="1"/>
  <c r="J38" i="2"/>
  <c r="AC37" i="1"/>
  <c r="DA37" i="5"/>
  <c r="AB38" i="1"/>
  <c r="DI38" i="5"/>
  <c r="AE47" i="9"/>
  <c r="AI47" i="9"/>
  <c r="AC109" i="9"/>
  <c r="B35" i="14"/>
  <c r="N23" i="1"/>
  <c r="S40" i="2"/>
  <c r="N41" i="2"/>
  <c r="R41" i="2"/>
  <c r="Q40" i="2"/>
  <c r="J42" i="10"/>
  <c r="O42" i="2"/>
  <c r="M41" i="2"/>
  <c r="P42" i="2"/>
  <c r="X36" i="10" l="1"/>
  <c r="AK40" i="11"/>
  <c r="AJ40" i="1"/>
  <c r="AS40" i="5"/>
  <c r="E44" i="8"/>
  <c r="CA112" i="8"/>
  <c r="BY35" i="8"/>
  <c r="O35" i="8" s="1"/>
  <c r="DF39" i="5"/>
  <c r="DG38" i="5" a="1"/>
  <c r="DG38" i="5" s="1"/>
  <c r="DE39" i="5"/>
  <c r="DB39" i="5"/>
  <c r="AF38" i="1"/>
  <c r="K42" i="11"/>
  <c r="A42" i="14"/>
  <c r="A42" i="5"/>
  <c r="A42" i="8"/>
  <c r="A42" i="9"/>
  <c r="A42" i="2"/>
  <c r="A42" i="7"/>
  <c r="R42" i="7" s="1"/>
  <c r="AR41" i="8"/>
  <c r="AD41" i="8"/>
  <c r="BN40"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D38" i="1"/>
  <c r="AM40" i="1"/>
  <c r="DH39" i="5"/>
  <c r="AE38" i="1"/>
  <c r="W38" i="1" s="1"/>
  <c r="AH40" i="11"/>
  <c r="AQ35" i="5"/>
  <c r="AR35" i="5"/>
  <c r="CK35" i="8"/>
  <c r="CL35" i="8" s="1"/>
  <c r="AI37" i="5"/>
  <c r="B37" i="7"/>
  <c r="AE37" i="7" s="1"/>
  <c r="AG37" i="7" s="1"/>
  <c r="AI37" i="7" s="1"/>
  <c r="AB37" i="8"/>
  <c r="BJ37" i="8" s="1"/>
  <c r="W37" i="8"/>
  <c r="E37" i="1"/>
  <c r="BE37" i="8"/>
  <c r="BR37" i="8"/>
  <c r="CC37" i="8" s="1"/>
  <c r="CS37" i="8" s="1"/>
  <c r="BT37" i="5"/>
  <c r="AJ37" i="5"/>
  <c r="AC37" i="10" s="1"/>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BO36" i="8"/>
  <c r="BP36" i="8"/>
  <c r="BL36" i="8"/>
  <c r="BM36" i="8"/>
  <c r="BI36" i="8"/>
  <c r="BK36" i="8"/>
  <c r="BG36" i="8"/>
  <c r="BH36" i="8"/>
  <c r="N36" i="7"/>
  <c r="BF36" i="8"/>
  <c r="AF48" i="9"/>
  <c r="BZ36" i="8"/>
  <c r="CQ36" i="8" s="1"/>
  <c r="CR36" i="8" s="1"/>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AN36" i="5"/>
  <c r="AM36" i="5"/>
  <c r="AP36" i="5"/>
  <c r="AO36" i="5"/>
  <c r="BX36" i="8"/>
  <c r="CO36" i="8" s="1"/>
  <c r="CP36" i="8" s="1"/>
  <c r="CC36" i="8"/>
  <c r="CS36" i="8" s="1"/>
  <c r="BV36" i="8"/>
  <c r="BW36" i="8"/>
  <c r="CM36" i="8" s="1"/>
  <c r="BT36" i="8"/>
  <c r="BU36" i="8"/>
  <c r="AE36" i="7"/>
  <c r="AG36" i="7" s="1"/>
  <c r="Q36" i="7"/>
  <c r="AB39" i="1"/>
  <c r="DI39" i="5"/>
  <c r="C39" i="5"/>
  <c r="AC38" i="1"/>
  <c r="DA38" i="5"/>
  <c r="AE48" i="9"/>
  <c r="AI48" i="9"/>
  <c r="AC110" i="9"/>
  <c r="N24" i="1"/>
  <c r="S41" i="2"/>
  <c r="N42" i="2"/>
  <c r="R42" i="2"/>
  <c r="Q41" i="2"/>
  <c r="O43" i="2"/>
  <c r="J43" i="10"/>
  <c r="P43" i="2"/>
  <c r="M42" i="2"/>
  <c r="AH41" i="11" l="1"/>
  <c r="AK41" i="11"/>
  <c r="X37" i="10"/>
  <c r="AS41" i="5"/>
  <c r="E45" i="8"/>
  <c r="CA113" i="8"/>
  <c r="CQ35" i="8"/>
  <c r="CR35" i="8" s="1"/>
  <c r="CY35" i="8" s="1"/>
  <c r="G35" i="1" s="1"/>
  <c r="M35" i="8" s="1"/>
  <c r="DE40" i="5"/>
  <c r="DG39" i="5" a="1"/>
  <c r="DG39" i="5" s="1"/>
  <c r="DB40" i="5"/>
  <c r="BN41" i="8"/>
  <c r="AJ41" i="1"/>
  <c r="DF40" i="5"/>
  <c r="K43" i="11"/>
  <c r="A43" i="14"/>
  <c r="A43" i="7"/>
  <c r="R43" i="7" s="1"/>
  <c r="A43" i="8"/>
  <c r="A43" i="2"/>
  <c r="A43" i="5"/>
  <c r="A43" i="9"/>
  <c r="AF39" i="1"/>
  <c r="AD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AO37" i="5"/>
  <c r="BH37" i="8"/>
  <c r="BG37" i="8"/>
  <c r="BL37" i="8"/>
  <c r="BW37" i="8"/>
  <c r="CM37" i="8" s="1"/>
  <c r="BU37" i="8"/>
  <c r="BX37" i="8"/>
  <c r="CO37" i="8" s="1"/>
  <c r="CP37" i="8" s="1"/>
  <c r="BV37" i="8"/>
  <c r="AN37" i="5"/>
  <c r="AM37" i="5"/>
  <c r="B37" i="14"/>
  <c r="AP37" i="5"/>
  <c r="BT37" i="8"/>
  <c r="CJ37" i="8" s="1"/>
  <c r="CN37" i="8" s="1"/>
  <c r="BF37" i="8"/>
  <c r="BK37" i="8"/>
  <c r="BO37" i="8"/>
  <c r="Q37" i="7"/>
  <c r="N37" i="7"/>
  <c r="BI37" i="8"/>
  <c r="BS37" i="8"/>
  <c r="BY37" i="8" s="1"/>
  <c r="D38" i="9"/>
  <c r="BM37" i="8"/>
  <c r="CD37" i="8"/>
  <c r="CT37" i="8" s="1"/>
  <c r="CU37" i="8" s="1"/>
  <c r="F39" i="5"/>
  <c r="BD39" i="8" s="1"/>
  <c r="BS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AF49" i="9"/>
  <c r="AI36" i="7"/>
  <c r="CK36" i="8"/>
  <c r="AQ36" i="5"/>
  <c r="CZ40" i="5"/>
  <c r="AW38" i="5"/>
  <c r="W38" i="8"/>
  <c r="E38" i="1"/>
  <c r="AI38" i="5"/>
  <c r="B38" i="9"/>
  <c r="W38" i="9" s="1"/>
  <c r="A38" i="11"/>
  <c r="AV38" i="5"/>
  <c r="AB38" i="8"/>
  <c r="BJ38" i="8" s="1"/>
  <c r="BT38" i="5"/>
  <c r="AJ38" i="5"/>
  <c r="AC38" i="10" s="1"/>
  <c r="A38" i="10"/>
  <c r="AA38" i="10" s="1"/>
  <c r="B38" i="7"/>
  <c r="O36" i="8"/>
  <c r="J39" i="2"/>
  <c r="V39" i="2"/>
  <c r="AR36" i="5"/>
  <c r="C40" i="5"/>
  <c r="AC39" i="1"/>
  <c r="DA39" i="5"/>
  <c r="AB40" i="1"/>
  <c r="DI40" i="5"/>
  <c r="AE49" i="9"/>
  <c r="AI49" i="9"/>
  <c r="AC111" i="9"/>
  <c r="N25" i="1"/>
  <c r="S42" i="2"/>
  <c r="N43" i="2"/>
  <c r="R43" i="2"/>
  <c r="Q42" i="2"/>
  <c r="M43" i="2"/>
  <c r="P44" i="2"/>
  <c r="J44" i="10"/>
  <c r="O44" i="2"/>
  <c r="AH42" i="11" l="1"/>
  <c r="X38" i="10"/>
  <c r="AS42" i="5"/>
  <c r="E46" i="8"/>
  <c r="CA114" i="8"/>
  <c r="DB41" i="5"/>
  <c r="DE41" i="5"/>
  <c r="BN42" i="8"/>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AD40"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J39" i="8" s="1"/>
  <c r="CF39" i="8"/>
  <c r="DA39" i="8"/>
  <c r="DB39" i="8" s="1"/>
  <c r="AJ39" i="5"/>
  <c r="AC39" i="10" s="1"/>
  <c r="A39" i="11"/>
  <c r="N39" i="11" s="1"/>
  <c r="W39" i="8"/>
  <c r="AW39" i="5"/>
  <c r="BE39" i="8"/>
  <c r="BR39" i="8"/>
  <c r="CC39" i="8" s="1"/>
  <c r="CS39" i="8" s="1"/>
  <c r="AV39" i="5"/>
  <c r="F40" i="5"/>
  <c r="BE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DG40" i="5" a="1"/>
  <c r="DG40" i="5" s="1"/>
  <c r="CL36" i="8"/>
  <c r="CY36" i="8" s="1"/>
  <c r="G36" i="1" s="1"/>
  <c r="M36" i="8" s="1"/>
  <c r="CD38" i="8"/>
  <c r="CT38" i="8" s="1"/>
  <c r="BP38" i="8"/>
  <c r="CB44" i="8"/>
  <c r="BO39" i="8"/>
  <c r="BP39" i="8"/>
  <c r="BS38" i="8"/>
  <c r="BY38" i="8" s="1"/>
  <c r="BO38" i="8"/>
  <c r="BL38" i="8"/>
  <c r="BM38" i="8"/>
  <c r="BI38" i="8"/>
  <c r="BK38" i="8"/>
  <c r="BG38" i="8"/>
  <c r="BH38" i="8"/>
  <c r="N38" i="7"/>
  <c r="BF38" i="8"/>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AP38" i="5"/>
  <c r="AO38" i="5"/>
  <c r="AN38" i="5"/>
  <c r="AM38" i="5"/>
  <c r="CZ41" i="5"/>
  <c r="AB41" i="1"/>
  <c r="DI41" i="5"/>
  <c r="V41" i="2"/>
  <c r="AC40" i="1"/>
  <c r="DA40" i="5"/>
  <c r="AE50" i="9"/>
  <c r="AI50" i="9"/>
  <c r="AC112" i="9"/>
  <c r="N26" i="1"/>
  <c r="BY39" i="8"/>
  <c r="BZ39" i="8"/>
  <c r="S43" i="2"/>
  <c r="N44" i="2"/>
  <c r="R44" i="2"/>
  <c r="Q43" i="2"/>
  <c r="O45" i="2"/>
  <c r="J45" i="10"/>
  <c r="P45" i="2"/>
  <c r="M44" i="2"/>
  <c r="AH43" i="11" l="1"/>
  <c r="X39" i="10"/>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BN43" i="8"/>
  <c r="AD41" i="1"/>
  <c r="AF41" i="1"/>
  <c r="Y41" i="1"/>
  <c r="DJ42" i="5"/>
  <c r="AE41" i="1"/>
  <c r="W41" i="1" s="1"/>
  <c r="AD38" i="11"/>
  <c r="AI38" i="1" s="1"/>
  <c r="AC38" i="11"/>
  <c r="T38" i="8" s="1"/>
  <c r="AJ40" i="5"/>
  <c r="AC40" i="10" s="1"/>
  <c r="AA38" i="11"/>
  <c r="AK38" i="1" s="1"/>
  <c r="AB38" i="11"/>
  <c r="P38" i="8" s="1"/>
  <c r="Y38" i="11"/>
  <c r="AH38" i="1" s="1"/>
  <c r="BL39" i="8"/>
  <c r="Z38" i="11"/>
  <c r="AE39" i="7"/>
  <c r="AG39" i="7" s="1"/>
  <c r="AI39" i="7" s="1"/>
  <c r="W40" i="8"/>
  <c r="CD39" i="8"/>
  <c r="CT39" i="8" s="1"/>
  <c r="CU39" i="8" s="1"/>
  <c r="AO39" i="5"/>
  <c r="CY37" i="8"/>
  <c r="G37" i="1" s="1"/>
  <c r="M37" i="8" s="1"/>
  <c r="AM39" i="5"/>
  <c r="AB40" i="8"/>
  <c r="BJ40" i="8" s="1"/>
  <c r="AN39" i="5"/>
  <c r="BG39" i="8"/>
  <c r="BT39" i="8"/>
  <c r="CJ39" i="8" s="1"/>
  <c r="CN39" i="8" s="1"/>
  <c r="BX39" i="8"/>
  <c r="CO39" i="8" s="1"/>
  <c r="CP39" i="8" s="1"/>
  <c r="BU39" i="8"/>
  <c r="BH39" i="8"/>
  <c r="BM39" i="8"/>
  <c r="AP39" i="5"/>
  <c r="BV39" i="8"/>
  <c r="BF39" i="8"/>
  <c r="BK39" i="8"/>
  <c r="BW39" i="8"/>
  <c r="CM39" i="8" s="1"/>
  <c r="N39" i="7"/>
  <c r="BI39" i="8"/>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CQ39" i="8"/>
  <c r="CR39" i="8" s="1"/>
  <c r="S44" i="2"/>
  <c r="N45" i="2"/>
  <c r="R45" i="2"/>
  <c r="Q44" i="2"/>
  <c r="P46" i="2"/>
  <c r="O46" i="2"/>
  <c r="J46" i="10"/>
  <c r="M45" i="2"/>
  <c r="X40" i="10" l="1"/>
  <c r="AS44" i="5"/>
  <c r="E48" i="8"/>
  <c r="CA116" i="8"/>
  <c r="AK44" i="11"/>
  <c r="DG42" i="5" a="1"/>
  <c r="DG42" i="5" s="1"/>
  <c r="DE43" i="5"/>
  <c r="AH44" i="11"/>
  <c r="AM44" i="1"/>
  <c r="DB43" i="5"/>
  <c r="BN44" i="8"/>
  <c r="DF43" i="5"/>
  <c r="AD42" i="1"/>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O40" i="5"/>
  <c r="AB39" i="11"/>
  <c r="P39" i="8" s="1"/>
  <c r="BF40" i="8"/>
  <c r="AC39" i="11"/>
  <c r="T39" i="8" s="1"/>
  <c r="BM40" i="8"/>
  <c r="AP40" i="5"/>
  <c r="O39" i="8"/>
  <c r="AQ39" i="5"/>
  <c r="BL40" i="8"/>
  <c r="BO40" i="8"/>
  <c r="B39" i="14"/>
  <c r="BH40" i="8"/>
  <c r="BG40" i="8"/>
  <c r="CK39" i="8"/>
  <c r="CL39" i="8" s="1"/>
  <c r="CY39" i="8" s="1"/>
  <c r="G39" i="1" s="1"/>
  <c r="M39" i="8" s="1"/>
  <c r="BV40" i="8"/>
  <c r="BW40" i="8"/>
  <c r="CM40" i="8" s="1"/>
  <c r="AR39" i="5"/>
  <c r="AE40" i="7"/>
  <c r="AG40" i="7" s="1"/>
  <c r="AI40" i="7" s="1"/>
  <c r="D41" i="9"/>
  <c r="Y39" i="11"/>
  <c r="AH39" i="1" s="1"/>
  <c r="N40" i="7"/>
  <c r="BS40" i="8"/>
  <c r="BY40" i="8" s="1"/>
  <c r="BK40" i="8"/>
  <c r="BI40" i="8"/>
  <c r="AM40" i="5"/>
  <c r="AN40" i="5"/>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AF52" i="9"/>
  <c r="V42" i="2"/>
  <c r="C42" i="5"/>
  <c r="F42" i="5" s="1"/>
  <c r="CZ43" i="5"/>
  <c r="AW41" i="5"/>
  <c r="A41" i="11"/>
  <c r="BT41" i="5"/>
  <c r="AB41" i="8"/>
  <c r="BJ41" i="8" s="1"/>
  <c r="AV41" i="5"/>
  <c r="A41" i="10"/>
  <c r="AA41" i="10" s="1"/>
  <c r="B41" i="7"/>
  <c r="AJ41" i="5"/>
  <c r="AC41" i="10" s="1"/>
  <c r="W41" i="8"/>
  <c r="E41" i="1"/>
  <c r="AI41" i="5"/>
  <c r="B41" i="9"/>
  <c r="W41" i="9" s="1"/>
  <c r="AB43" i="1"/>
  <c r="DI43" i="5"/>
  <c r="V43" i="2"/>
  <c r="AC42" i="1"/>
  <c r="DA42" i="5"/>
  <c r="AE52" i="9"/>
  <c r="AI52" i="9"/>
  <c r="AC114" i="9"/>
  <c r="N28" i="1"/>
  <c r="S45" i="2"/>
  <c r="N46" i="2"/>
  <c r="R46" i="2"/>
  <c r="Q45" i="2"/>
  <c r="M46" i="2"/>
  <c r="J47" i="10"/>
  <c r="O47" i="2"/>
  <c r="P47" i="2"/>
  <c r="X41" i="10" l="1"/>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D43" i="1"/>
  <c r="AF43" i="1"/>
  <c r="BN45" i="8"/>
  <c r="DH44" i="5"/>
  <c r="AR40" i="5"/>
  <c r="B40" i="14"/>
  <c r="BZ40" i="8"/>
  <c r="CQ40" i="8" s="1"/>
  <c r="CR40" i="8" s="1"/>
  <c r="O40" i="8"/>
  <c r="CK40" i="8"/>
  <c r="CL40" i="8" s="1"/>
  <c r="CU40" i="8"/>
  <c r="B44" i="5"/>
  <c r="AH44" i="5"/>
  <c r="B44" i="1"/>
  <c r="BG44" i="1" s="1"/>
  <c r="B44" i="2"/>
  <c r="BU44" i="5"/>
  <c r="DG43" i="5" a="1"/>
  <c r="DG43" i="5" s="1"/>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BO41" i="8"/>
  <c r="BL41" i="8"/>
  <c r="BM41" i="8"/>
  <c r="BI41" i="8"/>
  <c r="BK41" i="8"/>
  <c r="BG41" i="8"/>
  <c r="BH41" i="8"/>
  <c r="N41" i="7"/>
  <c r="BF41" i="8"/>
  <c r="BD42" i="8"/>
  <c r="BP42" i="8" s="1"/>
  <c r="BE42" i="8"/>
  <c r="AF53" i="9"/>
  <c r="AN41" i="5"/>
  <c r="AM41" i="5"/>
  <c r="AE41" i="7"/>
  <c r="AG41" i="7" s="1"/>
  <c r="Q41" i="7"/>
  <c r="BV41" i="8"/>
  <c r="BW41" i="8"/>
  <c r="CM41" i="8" s="1"/>
  <c r="BT41" i="8"/>
  <c r="BU41" i="8"/>
  <c r="BX41" i="8"/>
  <c r="CO41" i="8" s="1"/>
  <c r="CP41" i="8" s="1"/>
  <c r="CC41" i="8"/>
  <c r="CS41" i="8" s="1"/>
  <c r="J43" i="2"/>
  <c r="C43" i="5"/>
  <c r="F43" i="5" s="1"/>
  <c r="AP41" i="5"/>
  <c r="AO41" i="5"/>
  <c r="AW42" i="5"/>
  <c r="A42" i="11"/>
  <c r="AB42" i="8"/>
  <c r="BJ42" i="8" s="1"/>
  <c r="BT42" i="5"/>
  <c r="AV42" i="5"/>
  <c r="A42" i="10"/>
  <c r="AA42" i="10" s="1"/>
  <c r="B42" i="7"/>
  <c r="AJ42" i="5"/>
  <c r="AC42" i="10" s="1"/>
  <c r="W42" i="8"/>
  <c r="E42" i="1"/>
  <c r="AI42" i="5"/>
  <c r="B42" i="9"/>
  <c r="W42" i="9" s="1"/>
  <c r="CZ44" i="5"/>
  <c r="AD40" i="11"/>
  <c r="AI40" i="1" s="1"/>
  <c r="Z40" i="11"/>
  <c r="AC40" i="11"/>
  <c r="T40" i="8" s="1"/>
  <c r="N41" i="11"/>
  <c r="AB40" i="11"/>
  <c r="P40" i="8" s="1"/>
  <c r="AA40" i="11"/>
  <c r="AK40" i="1" s="1"/>
  <c r="Y40" i="11"/>
  <c r="AH40" i="1" s="1"/>
  <c r="C44" i="5"/>
  <c r="AC43" i="1"/>
  <c r="DA43" i="5"/>
  <c r="AB44" i="1"/>
  <c r="DI44" i="5"/>
  <c r="AE53" i="9"/>
  <c r="AI53" i="9"/>
  <c r="AC115" i="9"/>
  <c r="N29" i="1"/>
  <c r="S46" i="2"/>
  <c r="N47" i="2"/>
  <c r="R47" i="2"/>
  <c r="Q46" i="2"/>
  <c r="J48" i="10"/>
  <c r="O48" i="2"/>
  <c r="P48" i="2"/>
  <c r="M47" i="2"/>
  <c r="X42" i="10" l="1"/>
  <c r="AS46" i="5"/>
  <c r="E50" i="8"/>
  <c r="CA118" i="8"/>
  <c r="AK46" i="11"/>
  <c r="DB45" i="5"/>
  <c r="AH46" i="11"/>
  <c r="AM46" i="1"/>
  <c r="BN46" i="8"/>
  <c r="DF45" i="5"/>
  <c r="K48" i="11"/>
  <c r="A48" i="14"/>
  <c r="A48" i="8"/>
  <c r="A48" i="2"/>
  <c r="A48" i="9"/>
  <c r="A48" i="7"/>
  <c r="R48" i="7" s="1"/>
  <c r="A48" i="5"/>
  <c r="DH45" i="5"/>
  <c r="AD44" i="1"/>
  <c r="AE44" i="1"/>
  <c r="W44" i="1" s="1"/>
  <c r="AD47" i="8"/>
  <c r="AR47" i="8"/>
  <c r="AJ46" i="1"/>
  <c r="DG44" i="5" a="1"/>
  <c r="DG44" i="5" s="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BO42" i="8"/>
  <c r="BL42" i="8"/>
  <c r="BM42" i="8"/>
  <c r="BI42" i="8"/>
  <c r="BK42" i="8"/>
  <c r="BG42" i="8"/>
  <c r="BH42" i="8"/>
  <c r="N42" i="7"/>
  <c r="BF42" i="8"/>
  <c r="BD43" i="8"/>
  <c r="BP43" i="8" s="1"/>
  <c r="BE43" i="8"/>
  <c r="AF54" i="9"/>
  <c r="V44" i="2"/>
  <c r="AE42" i="7"/>
  <c r="AG42" i="7" s="1"/>
  <c r="Q42" i="7"/>
  <c r="AM42" i="5"/>
  <c r="AN42" i="5"/>
  <c r="J44" i="2"/>
  <c r="AW43" i="5"/>
  <c r="AB43" i="8"/>
  <c r="BJ43" i="8" s="1"/>
  <c r="BT43" i="5"/>
  <c r="A43" i="10"/>
  <c r="AA43" i="10" s="1"/>
  <c r="B43" i="7"/>
  <c r="AV43" i="5"/>
  <c r="AJ43" i="5"/>
  <c r="AC43" i="10" s="1"/>
  <c r="W43" i="8"/>
  <c r="E43" i="1"/>
  <c r="AI43" i="5"/>
  <c r="B43" i="9"/>
  <c r="W43" i="9" s="1"/>
  <c r="A43" i="11"/>
  <c r="CZ45" i="5"/>
  <c r="AP42" i="5"/>
  <c r="AO42"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AB45" i="1"/>
  <c r="DI45" i="5"/>
  <c r="AE54" i="9"/>
  <c r="AI54" i="9"/>
  <c r="AC116" i="9"/>
  <c r="N30" i="1"/>
  <c r="S47" i="2"/>
  <c r="N48" i="2"/>
  <c r="R48" i="2"/>
  <c r="Q47" i="2"/>
  <c r="O49" i="2"/>
  <c r="M48" i="2"/>
  <c r="P49" i="2"/>
  <c r="J49" i="10"/>
  <c r="X43" i="10" l="1"/>
  <c r="AS47" i="5"/>
  <c r="E51" i="8"/>
  <c r="CA119" i="8"/>
  <c r="DA44" i="8"/>
  <c r="DB44" i="8" s="1"/>
  <c r="DE46" i="5"/>
  <c r="DF46" i="5"/>
  <c r="AH47" i="11"/>
  <c r="AJ47" i="1"/>
  <c r="AK47" i="11"/>
  <c r="AM47" i="1"/>
  <c r="AD45"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BN47" i="8"/>
  <c r="DH46" i="5"/>
  <c r="K49" i="11"/>
  <c r="A49" i="14"/>
  <c r="A49" i="8"/>
  <c r="A49" i="2"/>
  <c r="A49" i="5"/>
  <c r="A49" i="9"/>
  <c r="A49" i="7"/>
  <c r="R49" i="7" s="1"/>
  <c r="AE45" i="1"/>
  <c r="W45" i="1" s="1"/>
  <c r="AB44" i="8"/>
  <c r="BJ44" i="8" s="1"/>
  <c r="BE44" i="8"/>
  <c r="A44" i="11"/>
  <c r="Y43" i="11" s="1"/>
  <c r="AH43" i="1" s="1"/>
  <c r="BR44" i="8"/>
  <c r="BU44" i="8" s="1"/>
  <c r="B44" i="7"/>
  <c r="Q44" i="7" s="1"/>
  <c r="A44" i="10"/>
  <c r="AA44" i="10" s="1"/>
  <c r="CF44" i="8"/>
  <c r="AJ44" i="5"/>
  <c r="AC44" i="10" s="1"/>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DG45" i="5" a="1"/>
  <c r="DG45" i="5" s="1"/>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BO43" i="8"/>
  <c r="BL43" i="8"/>
  <c r="BM43" i="8"/>
  <c r="BI43" i="8"/>
  <c r="BK43" i="8"/>
  <c r="BG43" i="8"/>
  <c r="BH43" i="8"/>
  <c r="N43" i="7"/>
  <c r="BF43" i="8"/>
  <c r="AF55" i="9"/>
  <c r="AN43" i="5"/>
  <c r="AM43" i="5"/>
  <c r="CK42" i="8"/>
  <c r="J45" i="2"/>
  <c r="BX43" i="8"/>
  <c r="CO43" i="8" s="1"/>
  <c r="CP43" i="8" s="1"/>
  <c r="BT43" i="8"/>
  <c r="CC43" i="8"/>
  <c r="CS43" i="8" s="1"/>
  <c r="BV43" i="8"/>
  <c r="BW43" i="8"/>
  <c r="CM43" i="8" s="1"/>
  <c r="BU43" i="8"/>
  <c r="AE43" i="7"/>
  <c r="AG43" i="7" s="1"/>
  <c r="Q43" i="7"/>
  <c r="AR42" i="5"/>
  <c r="AQ42" i="5"/>
  <c r="O42" i="8"/>
  <c r="C45" i="5"/>
  <c r="F45" i="5" s="1"/>
  <c r="AP43" i="5"/>
  <c r="AO43" i="5"/>
  <c r="B42" i="14"/>
  <c r="AI42" i="7"/>
  <c r="CZ46" i="5"/>
  <c r="Y42" i="11"/>
  <c r="AH42" i="1" s="1"/>
  <c r="AA42" i="11"/>
  <c r="AK42" i="1" s="1"/>
  <c r="AC42" i="11"/>
  <c r="T42" i="8" s="1"/>
  <c r="AD42" i="11"/>
  <c r="AI42" i="1" s="1"/>
  <c r="N43" i="11"/>
  <c r="Z42" i="11"/>
  <c r="AB42" i="11"/>
  <c r="P42" i="8" s="1"/>
  <c r="AB46" i="1"/>
  <c r="DI46" i="5"/>
  <c r="V46" i="2"/>
  <c r="AC45" i="1"/>
  <c r="DA45" i="5"/>
  <c r="AE55" i="9"/>
  <c r="AI55" i="9"/>
  <c r="AC117" i="9"/>
  <c r="N31" i="1"/>
  <c r="S48" i="2"/>
  <c r="N49" i="2"/>
  <c r="R49" i="2"/>
  <c r="Q48" i="2"/>
  <c r="M49" i="2"/>
  <c r="J50" i="10"/>
  <c r="O50" i="2"/>
  <c r="P50" i="2"/>
  <c r="X44" i="10" l="1"/>
  <c r="AS48" i="5"/>
  <c r="E52" i="8"/>
  <c r="CA120" i="8"/>
  <c r="BN48" i="8"/>
  <c r="CD44" i="8"/>
  <c r="CT44" i="8" s="1"/>
  <c r="BL44" i="8"/>
  <c r="AH48" i="11"/>
  <c r="DE47" i="5"/>
  <c r="AJ48" i="1"/>
  <c r="DB47" i="5"/>
  <c r="AM48" i="1"/>
  <c r="DG46" i="5" a="1"/>
  <c r="DG46" i="5" s="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AD46" i="1"/>
  <c r="K50" i="11"/>
  <c r="A50" i="14"/>
  <c r="A50" i="9"/>
  <c r="A50" i="2"/>
  <c r="A50" i="7"/>
  <c r="R50" i="7" s="1"/>
  <c r="A50" i="5"/>
  <c r="A50" i="8"/>
  <c r="DH47" i="5"/>
  <c r="BX44" i="8"/>
  <c r="CO44" i="8" s="1"/>
  <c r="CP44" i="8" s="1"/>
  <c r="AA43" i="11"/>
  <c r="AK43" i="1" s="1"/>
  <c r="AD43" i="11"/>
  <c r="AI43" i="1" s="1"/>
  <c r="AB43" i="11"/>
  <c r="P43" i="8" s="1"/>
  <c r="N44" i="7"/>
  <c r="BH44" i="8"/>
  <c r="AO44" i="5"/>
  <c r="AE44" i="7"/>
  <c r="AG44" i="7" s="1"/>
  <c r="BG44" i="8"/>
  <c r="BI44" i="8"/>
  <c r="BK44" i="8"/>
  <c r="AC43" i="11"/>
  <c r="T43" i="8" s="1"/>
  <c r="BF44" i="8"/>
  <c r="Z43" i="11"/>
  <c r="BM44" i="8"/>
  <c r="BV44" i="8"/>
  <c r="CK44" i="8" s="1"/>
  <c r="BW44" i="8"/>
  <c r="CM44" i="8" s="1"/>
  <c r="BS44" i="8"/>
  <c r="BZ44" i="8" s="1"/>
  <c r="N44" i="11"/>
  <c r="D45" i="9"/>
  <c r="BO44" i="8"/>
  <c r="AM44" i="5"/>
  <c r="CC44" i="8"/>
  <c r="CS44" i="8" s="1"/>
  <c r="BT44" i="8"/>
  <c r="CJ44" i="8" s="1"/>
  <c r="CN44" i="8" s="1"/>
  <c r="AP44" i="5"/>
  <c r="AN44" i="5"/>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AF56" i="9"/>
  <c r="CK43" i="8"/>
  <c r="C46" i="5"/>
  <c r="F46" i="5" s="1"/>
  <c r="J46" i="2"/>
  <c r="CZ47" i="5"/>
  <c r="B43" i="14"/>
  <c r="AI43" i="7"/>
  <c r="AQ43" i="5"/>
  <c r="AR43" i="5"/>
  <c r="AW45" i="5"/>
  <c r="AV45" i="5"/>
  <c r="A45" i="10"/>
  <c r="AA45" i="10" s="1"/>
  <c r="AJ45" i="5"/>
  <c r="AC45" i="10" s="1"/>
  <c r="B45" i="9"/>
  <c r="W45" i="9" s="1"/>
  <c r="AI45" i="5"/>
  <c r="A45" i="11"/>
  <c r="AB45" i="8"/>
  <c r="BJ45" i="8" s="1"/>
  <c r="BT45" i="5"/>
  <c r="B45" i="7"/>
  <c r="W45" i="8"/>
  <c r="E45" i="1"/>
  <c r="V47" i="2"/>
  <c r="AC46" i="1"/>
  <c r="DA46" i="5"/>
  <c r="AB47" i="1"/>
  <c r="DI47" i="5"/>
  <c r="AE56" i="9"/>
  <c r="AI56" i="9"/>
  <c r="AC118" i="9"/>
  <c r="N32" i="1"/>
  <c r="S49" i="2"/>
  <c r="N50" i="2"/>
  <c r="R50" i="2"/>
  <c r="Q49" i="2"/>
  <c r="J51" i="10"/>
  <c r="P51" i="2"/>
  <c r="O51" i="2"/>
  <c r="M50" i="2"/>
  <c r="AT49" i="5" l="1"/>
  <c r="X45" i="10"/>
  <c r="AS49" i="5"/>
  <c r="E53" i="8"/>
  <c r="CA121" i="8"/>
  <c r="CU44" i="8"/>
  <c r="AH49" i="11"/>
  <c r="DG47" i="5" a="1"/>
  <c r="DG47" i="5" s="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D47" i="1"/>
  <c r="AK49" i="11"/>
  <c r="DH48" i="5"/>
  <c r="K51" i="11"/>
  <c r="A51" i="14"/>
  <c r="A51" i="7"/>
  <c r="R51" i="7" s="1"/>
  <c r="A51" i="9"/>
  <c r="A51" i="2"/>
  <c r="A51" i="8"/>
  <c r="A51" i="5"/>
  <c r="AR50" i="8"/>
  <c r="AD50" i="8"/>
  <c r="BN49"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BP45" i="8"/>
  <c r="CD45" i="8"/>
  <c r="CT45" i="8" s="1"/>
  <c r="DA46" i="8"/>
  <c r="DB46" i="8" s="1"/>
  <c r="CB51" i="8"/>
  <c r="CF46" i="8"/>
  <c r="BR46" i="8"/>
  <c r="BE46" i="8"/>
  <c r="BS45" i="8"/>
  <c r="BY45" i="8" s="1"/>
  <c r="BO45" i="8"/>
  <c r="BL45" i="8"/>
  <c r="BM45" i="8"/>
  <c r="BI45" i="8"/>
  <c r="BK45" i="8"/>
  <c r="BG45" i="8"/>
  <c r="BH45" i="8"/>
  <c r="N45" i="7"/>
  <c r="BF45" i="8"/>
  <c r="BT46" i="5"/>
  <c r="BD46" i="8"/>
  <c r="BP46" i="8" s="1"/>
  <c r="AF57" i="9"/>
  <c r="AB46" i="8"/>
  <c r="BJ46" i="8" s="1"/>
  <c r="AI46" i="5"/>
  <c r="AJ46" i="5"/>
  <c r="AC46" i="10" s="1"/>
  <c r="AV46" i="5"/>
  <c r="E46" i="1"/>
  <c r="W46" i="8"/>
  <c r="A46" i="11"/>
  <c r="Y45" i="11" s="1"/>
  <c r="AH45" i="1" s="1"/>
  <c r="B46" i="9"/>
  <c r="W46" i="9" s="1"/>
  <c r="B46" i="7"/>
  <c r="AW46" i="5"/>
  <c r="A46" i="10"/>
  <c r="AA46" i="10" s="1"/>
  <c r="C47" i="5"/>
  <c r="F47" i="5" s="1"/>
  <c r="AP45" i="5"/>
  <c r="AO45" i="5"/>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AN45" i="5"/>
  <c r="AM45" i="5"/>
  <c r="CZ48" i="5"/>
  <c r="AE45" i="7"/>
  <c r="AG45" i="7" s="1"/>
  <c r="Q45" i="7"/>
  <c r="AB48" i="1"/>
  <c r="DI48" i="5"/>
  <c r="J48" i="2"/>
  <c r="AC47" i="1"/>
  <c r="DA47" i="5"/>
  <c r="AE57" i="9"/>
  <c r="AI57" i="9"/>
  <c r="AC119" i="9"/>
  <c r="N33" i="1"/>
  <c r="S50" i="2"/>
  <c r="N51" i="2"/>
  <c r="R51" i="2"/>
  <c r="Q50" i="2"/>
  <c r="M51" i="2"/>
  <c r="O52" i="2"/>
  <c r="P52" i="2"/>
  <c r="J52" i="10"/>
  <c r="X46" i="10" l="1"/>
  <c r="AS50" i="5"/>
  <c r="E54" i="8"/>
  <c r="CA122" i="8"/>
  <c r="DG48" i="5" a="1"/>
  <c r="DG48" i="5" s="1"/>
  <c r="AH50" i="11"/>
  <c r="AK50" i="11"/>
  <c r="DB49" i="5"/>
  <c r="Y48" i="1"/>
  <c r="DJ49" i="5"/>
  <c r="AE48" i="1"/>
  <c r="W48" i="1" s="1"/>
  <c r="BN50" i="8"/>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D48" i="1"/>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S46" i="8"/>
  <c r="BY46" i="8" s="1"/>
  <c r="BO46" i="8"/>
  <c r="BL46" i="8"/>
  <c r="BM46" i="8"/>
  <c r="BI46" i="8"/>
  <c r="BK46" i="8"/>
  <c r="BG46" i="8"/>
  <c r="BH46" i="8"/>
  <c r="N46" i="7"/>
  <c r="BF46" i="8"/>
  <c r="AW47" i="5"/>
  <c r="BD47" i="8"/>
  <c r="BS47" i="8" s="1"/>
  <c r="BY47" i="8" s="1"/>
  <c r="AF58" i="9"/>
  <c r="AP46" i="5"/>
  <c r="AM46" i="5"/>
  <c r="B47" i="7"/>
  <c r="Q47" i="7" s="1"/>
  <c r="AO46" i="5"/>
  <c r="AI47" i="5"/>
  <c r="A47" i="11"/>
  <c r="B47" i="9"/>
  <c r="W47" i="9" s="1"/>
  <c r="W47" i="8"/>
  <c r="A47" i="10"/>
  <c r="AA47" i="10" s="1"/>
  <c r="AV47" i="5"/>
  <c r="AQ45" i="5"/>
  <c r="BT47" i="5"/>
  <c r="E47" i="1"/>
  <c r="AE46" i="7"/>
  <c r="AG46" i="7" s="1"/>
  <c r="Q46" i="7"/>
  <c r="AN46" i="5"/>
  <c r="AC45" i="11"/>
  <c r="T45" i="8" s="1"/>
  <c r="AB45" i="11"/>
  <c r="P45" i="8" s="1"/>
  <c r="AD45" i="11"/>
  <c r="AI45" i="1" s="1"/>
  <c r="N46" i="11"/>
  <c r="Z45" i="11"/>
  <c r="AA45" i="11"/>
  <c r="AK45" i="1" s="1"/>
  <c r="AJ47" i="5"/>
  <c r="AC47" i="10" s="1"/>
  <c r="AR45" i="5"/>
  <c r="AB47" i="8"/>
  <c r="BJ47" i="8" s="1"/>
  <c r="BT46" i="8"/>
  <c r="BX46" i="8"/>
  <c r="CO46" i="8" s="1"/>
  <c r="CP46" i="8" s="1"/>
  <c r="CC46" i="8"/>
  <c r="CS46" i="8" s="1"/>
  <c r="BV46" i="8"/>
  <c r="BW46" i="8"/>
  <c r="CM46" i="8" s="1"/>
  <c r="BU46" i="8"/>
  <c r="V48" i="2"/>
  <c r="C48" i="5"/>
  <c r="F48" i="5" s="1"/>
  <c r="CK45" i="8"/>
  <c r="CZ49" i="5"/>
  <c r="J49" i="2"/>
  <c r="AC48" i="1"/>
  <c r="DA48" i="5"/>
  <c r="AB49" i="1"/>
  <c r="DI49" i="5"/>
  <c r="AE58" i="9"/>
  <c r="AI58" i="9"/>
  <c r="AC120" i="9"/>
  <c r="N34" i="1"/>
  <c r="S51" i="2"/>
  <c r="N52" i="2"/>
  <c r="R52" i="2"/>
  <c r="Q51" i="2"/>
  <c r="O53" i="2"/>
  <c r="J53" i="10"/>
  <c r="M52" i="2"/>
  <c r="P53" i="2"/>
  <c r="X47" i="10" l="1"/>
  <c r="AS51" i="5"/>
  <c r="E55" i="8"/>
  <c r="CA123" i="8"/>
  <c r="DG49" i="5" a="1"/>
  <c r="DG49" i="5" s="1"/>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D49" i="1"/>
  <c r="AM51" i="1"/>
  <c r="BN51" i="8"/>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BO47" i="8"/>
  <c r="BP47" i="8"/>
  <c r="BL47" i="8"/>
  <c r="BM47" i="8"/>
  <c r="BI47" i="8"/>
  <c r="BK47" i="8"/>
  <c r="BG47" i="8"/>
  <c r="BH47" i="8"/>
  <c r="N47" i="7"/>
  <c r="BF47" i="8"/>
  <c r="BD48" i="8"/>
  <c r="BP48" i="8" s="1"/>
  <c r="BE48" i="8"/>
  <c r="AF59" i="9"/>
  <c r="B46" i="14"/>
  <c r="AR46" i="5"/>
  <c r="AN47" i="5"/>
  <c r="AQ46" i="5"/>
  <c r="BZ47" i="8"/>
  <c r="CQ47" i="8" s="1"/>
  <c r="CR47" i="8" s="1"/>
  <c r="BV47" i="8"/>
  <c r="AE47" i="7"/>
  <c r="AG47" i="7" s="1"/>
  <c r="AM47" i="5"/>
  <c r="AO47" i="5"/>
  <c r="BX47" i="8"/>
  <c r="CO47" i="8" s="1"/>
  <c r="CP47" i="8" s="1"/>
  <c r="AB46" i="11"/>
  <c r="P46" i="8" s="1"/>
  <c r="Z46" i="11"/>
  <c r="Y46" i="11"/>
  <c r="AH46" i="1" s="1"/>
  <c r="AC46" i="11"/>
  <c r="T46" i="8" s="1"/>
  <c r="N47" i="11"/>
  <c r="AA46" i="11"/>
  <c r="AK46" i="1" s="1"/>
  <c r="AD46" i="11"/>
  <c r="AI46" i="1" s="1"/>
  <c r="BU47" i="8"/>
  <c r="BW47" i="8"/>
  <c r="CM47" i="8" s="1"/>
  <c r="BT47" i="8"/>
  <c r="C49" i="5"/>
  <c r="F49" i="5" s="1"/>
  <c r="AP47" i="5"/>
  <c r="CK46" i="8"/>
  <c r="O46" i="8"/>
  <c r="V49" i="2"/>
  <c r="AW48" i="5"/>
  <c r="A48" i="10"/>
  <c r="AA48" i="10" s="1"/>
  <c r="B48" i="7"/>
  <c r="A48" i="11"/>
  <c r="W48" i="8"/>
  <c r="E48" i="1"/>
  <c r="AV48" i="5"/>
  <c r="AJ48" i="5"/>
  <c r="AC48" i="10" s="1"/>
  <c r="B48" i="9"/>
  <c r="W48" i="9" s="1"/>
  <c r="AI48" i="5"/>
  <c r="AB48" i="8"/>
  <c r="BJ48" i="8" s="1"/>
  <c r="BT48" i="5"/>
  <c r="CZ50" i="5"/>
  <c r="AB50" i="1"/>
  <c r="DI50" i="5"/>
  <c r="C50" i="5"/>
  <c r="AC49" i="1"/>
  <c r="DA49" i="5"/>
  <c r="AE59" i="9"/>
  <c r="AI59" i="9"/>
  <c r="AC121" i="9"/>
  <c r="N35" i="1"/>
  <c r="S52" i="2"/>
  <c r="N53" i="2"/>
  <c r="R53" i="2"/>
  <c r="Q52" i="2"/>
  <c r="P54" i="2"/>
  <c r="O54" i="2"/>
  <c r="M53" i="2"/>
  <c r="J54" i="10"/>
  <c r="AT52" i="5" l="1"/>
  <c r="X48" i="10"/>
  <c r="AS52" i="5"/>
  <c r="E56" i="8"/>
  <c r="CA124" i="8"/>
  <c r="AH52" i="11"/>
  <c r="AJ52" i="1"/>
  <c r="DF51" i="5"/>
  <c r="AM52" i="1"/>
  <c r="AK52" i="11"/>
  <c r="DE51" i="5"/>
  <c r="DG50" i="5" a="1"/>
  <c r="DG50" i="5" s="1"/>
  <c r="DB51" i="5"/>
  <c r="DH51" i="5"/>
  <c r="AD50" i="1"/>
  <c r="Y50" i="1"/>
  <c r="DJ51" i="5"/>
  <c r="AE50" i="1"/>
  <c r="W50" i="1" s="1"/>
  <c r="BN52" i="8"/>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S48" i="8"/>
  <c r="BZ48" i="8" s="1"/>
  <c r="BO48" i="8"/>
  <c r="BL48" i="8"/>
  <c r="BM48" i="8"/>
  <c r="BI48" i="8"/>
  <c r="BK48" i="8"/>
  <c r="BG48" i="8"/>
  <c r="BH48" i="8"/>
  <c r="N48" i="7"/>
  <c r="BF48" i="8"/>
  <c r="B49" i="9"/>
  <c r="W49" i="9" s="1"/>
  <c r="BD49" i="8"/>
  <c r="BP49" i="8" s="1"/>
  <c r="AF60" i="9"/>
  <c r="B47" i="14"/>
  <c r="CK47" i="8"/>
  <c r="AR47" i="5"/>
  <c r="AQ47" i="5"/>
  <c r="O47" i="8"/>
  <c r="W49" i="8"/>
  <c r="B49" i="7"/>
  <c r="Q49" i="7" s="1"/>
  <c r="AJ49" i="5"/>
  <c r="AC49" i="10" s="1"/>
  <c r="AB49" i="8"/>
  <c r="BJ49" i="8" s="1"/>
  <c r="A49" i="11"/>
  <c r="AA48" i="11" s="1"/>
  <c r="AK48" i="1" s="1"/>
  <c r="AI49" i="5"/>
  <c r="BT49" i="5"/>
  <c r="AW49" i="5"/>
  <c r="AV49" i="5"/>
  <c r="E49" i="1"/>
  <c r="A49" i="10"/>
  <c r="AA49" i="10" s="1"/>
  <c r="AP48" i="5"/>
  <c r="AO48" i="5"/>
  <c r="J50" i="2"/>
  <c r="V50" i="2"/>
  <c r="Q48" i="7"/>
  <c r="AE48" i="7"/>
  <c r="AG48" i="7" s="1"/>
  <c r="CZ51" i="5"/>
  <c r="AN48" i="5"/>
  <c r="AM48"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AB51" i="1"/>
  <c r="DI51" i="5"/>
  <c r="AE60" i="9"/>
  <c r="AI60" i="9"/>
  <c r="AC122" i="9"/>
  <c r="N36" i="1"/>
  <c r="S53" i="2"/>
  <c r="N54" i="2"/>
  <c r="R54" i="2"/>
  <c r="Q53" i="2"/>
  <c r="O55" i="2"/>
  <c r="P55" i="2"/>
  <c r="M54" i="2"/>
  <c r="J55" i="10"/>
  <c r="X49" i="10" l="1"/>
  <c r="AS53" i="5"/>
  <c r="E57" i="8"/>
  <c r="CA125" i="8"/>
  <c r="DB52" i="5"/>
  <c r="AH53" i="11"/>
  <c r="DG51" i="5" a="1"/>
  <c r="DG51" i="5" s="1"/>
  <c r="BN53" i="8"/>
  <c r="AJ53" i="1"/>
  <c r="Y51" i="1"/>
  <c r="DJ52" i="5"/>
  <c r="AK53" i="11"/>
  <c r="AD54" i="8"/>
  <c r="AR54" i="8"/>
  <c r="DF52" i="5"/>
  <c r="AD51" i="1"/>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BN54" i="8"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AI50" i="5"/>
  <c r="B50" i="9"/>
  <c r="W50" i="9" s="1"/>
  <c r="AV50" i="5"/>
  <c r="W50" i="8"/>
  <c r="AJ50" i="5"/>
  <c r="AC50" i="10" s="1"/>
  <c r="BD50" i="8"/>
  <c r="BP50" i="8" s="1"/>
  <c r="BR50" i="8"/>
  <c r="CC50" i="8" s="1"/>
  <c r="CS50" i="8" s="1"/>
  <c r="BT50" i="5"/>
  <c r="DA50" i="8"/>
  <c r="DB50" i="8" s="1"/>
  <c r="AB50" i="8"/>
  <c r="BJ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BO49" i="8"/>
  <c r="BL49" i="8"/>
  <c r="BM49" i="8"/>
  <c r="BI49" i="8"/>
  <c r="BK49" i="8"/>
  <c r="BG49" i="8"/>
  <c r="BH49" i="8"/>
  <c r="N49" i="7"/>
  <c r="BF49" i="8"/>
  <c r="AF61" i="9"/>
  <c r="B48" i="14"/>
  <c r="AE49" i="7"/>
  <c r="AG49" i="7" s="1"/>
  <c r="AD49" i="11"/>
  <c r="AI49" i="1" s="1"/>
  <c r="AB48" i="11"/>
  <c r="P48" i="8" s="1"/>
  <c r="AD48" i="11"/>
  <c r="AI48" i="1" s="1"/>
  <c r="Z48" i="11"/>
  <c r="AC48" i="11"/>
  <c r="T48" i="8" s="1"/>
  <c r="AN49" i="5"/>
  <c r="AM49" i="5"/>
  <c r="AO49" i="5"/>
  <c r="N49" i="11"/>
  <c r="Y48" i="11"/>
  <c r="AH48" i="1" s="1"/>
  <c r="AP49" i="5"/>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AQ5" i="5"/>
  <c r="AE61" i="9"/>
  <c r="AI61" i="9"/>
  <c r="AC123" i="9"/>
  <c r="N37" i="1"/>
  <c r="S54" i="2"/>
  <c r="N55" i="2"/>
  <c r="R55" i="2"/>
  <c r="Q54" i="2"/>
  <c r="M55" i="2"/>
  <c r="J56" i="10"/>
  <c r="P56" i="2"/>
  <c r="O56" i="2"/>
  <c r="X50" i="10" l="1"/>
  <c r="AS54" i="5"/>
  <c r="E58" i="8"/>
  <c r="CA126" i="8"/>
  <c r="AH54" i="11"/>
  <c r="DG52" i="5" a="1"/>
  <c r="DG52" i="5" s="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D52" i="1"/>
  <c r="AE52" i="1"/>
  <c r="W52" i="1" s="1"/>
  <c r="AP50" i="5"/>
  <c r="AN50" i="5"/>
  <c r="CD50" i="8"/>
  <c r="CT50" i="8" s="1"/>
  <c r="CU50" i="8" s="1"/>
  <c r="BF50" i="8"/>
  <c r="N50" i="7"/>
  <c r="BG50" i="8"/>
  <c r="BX50" i="8"/>
  <c r="CO50" i="8" s="1"/>
  <c r="CP50" i="8" s="1"/>
  <c r="BW50" i="8"/>
  <c r="CM50" i="8" s="1"/>
  <c r="BL50" i="8"/>
  <c r="B50" i="14"/>
  <c r="BV50" i="8"/>
  <c r="Q50" i="7"/>
  <c r="BU50" i="8"/>
  <c r="AM50" i="5"/>
  <c r="BI50" i="8"/>
  <c r="BK50" i="8"/>
  <c r="BH50" i="8"/>
  <c r="BM50" i="8"/>
  <c r="BO50" i="8"/>
  <c r="AO50" i="5"/>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AF62" i="9"/>
  <c r="B49" i="14"/>
  <c r="AR49" i="5"/>
  <c r="AQ49" i="5"/>
  <c r="CK49" i="8"/>
  <c r="CZ53" i="5"/>
  <c r="AW51" i="5"/>
  <c r="A51" i="11"/>
  <c r="B51" i="7"/>
  <c r="W51" i="8"/>
  <c r="E51" i="1"/>
  <c r="AV51" i="5"/>
  <c r="AJ51" i="5"/>
  <c r="AC51" i="10" s="1"/>
  <c r="AI51" i="5"/>
  <c r="AB51" i="8"/>
  <c r="BJ51" i="8" s="1"/>
  <c r="BT51" i="5"/>
  <c r="A51" i="10"/>
  <c r="AA51" i="10" s="1"/>
  <c r="B51" i="9"/>
  <c r="W51" i="9" s="1"/>
  <c r="C52" i="5"/>
  <c r="F52" i="5" s="1"/>
  <c r="J52" i="2"/>
  <c r="V53" i="2"/>
  <c r="AC52" i="1"/>
  <c r="DA52" i="5"/>
  <c r="AB53" i="1"/>
  <c r="DI53" i="5"/>
  <c r="AE62" i="9"/>
  <c r="AI62" i="9"/>
  <c r="AC124" i="9"/>
  <c r="N38" i="1"/>
  <c r="S55" i="2"/>
  <c r="N56" i="2"/>
  <c r="R56" i="2"/>
  <c r="Q55" i="2"/>
  <c r="P57" i="2"/>
  <c r="O57" i="2"/>
  <c r="J57" i="10"/>
  <c r="M56" i="2"/>
  <c r="X51" i="10" l="1"/>
  <c r="AS55" i="5"/>
  <c r="E59" i="8"/>
  <c r="CA127" i="8"/>
  <c r="AH55" i="11"/>
  <c r="AJ55" i="1"/>
  <c r="DE54" i="5"/>
  <c r="DF54" i="5"/>
  <c r="DG53" i="5" a="1"/>
  <c r="DG53" i="5" s="1"/>
  <c r="DB54" i="5"/>
  <c r="BN55" i="8"/>
  <c r="K57" i="11"/>
  <c r="A57" i="14"/>
  <c r="A57" i="8"/>
  <c r="A57" i="2"/>
  <c r="A57" i="7"/>
  <c r="R57" i="7" s="1"/>
  <c r="A57" i="9"/>
  <c r="A57" i="5"/>
  <c r="DH54" i="5"/>
  <c r="AR56" i="8"/>
  <c r="AD56" i="8"/>
  <c r="AD53" i="1"/>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BO51" i="8"/>
  <c r="BL51" i="8"/>
  <c r="BM51" i="8"/>
  <c r="BI51" i="8"/>
  <c r="BK51" i="8"/>
  <c r="BG51" i="8"/>
  <c r="BH51" i="8"/>
  <c r="N51" i="7"/>
  <c r="BF51" i="8"/>
  <c r="BD52" i="8"/>
  <c r="BS52" i="8" s="1"/>
  <c r="BY52" i="8" s="1"/>
  <c r="BE52" i="8"/>
  <c r="AF63" i="9"/>
  <c r="AW52" i="5"/>
  <c r="AI52" i="5"/>
  <c r="A52" i="11"/>
  <c r="AB52" i="8"/>
  <c r="BJ52" i="8" s="1"/>
  <c r="BT52" i="5"/>
  <c r="A52" i="10"/>
  <c r="AA52" i="10" s="1"/>
  <c r="B52" i="7"/>
  <c r="AV52" i="5"/>
  <c r="W52" i="8"/>
  <c r="E52" i="1"/>
  <c r="AJ52" i="5"/>
  <c r="AC52" i="10" s="1"/>
  <c r="B52" i="9"/>
  <c r="W52" i="9" s="1"/>
  <c r="AN51" i="5"/>
  <c r="AM51" i="5"/>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AP51" i="5"/>
  <c r="AO51" i="5"/>
  <c r="C53" i="5"/>
  <c r="F53" i="5" s="1"/>
  <c r="AB54" i="1"/>
  <c r="DI54" i="5"/>
  <c r="J54" i="2"/>
  <c r="AC53" i="1"/>
  <c r="DA53" i="5"/>
  <c r="AE63" i="9"/>
  <c r="AI63" i="9"/>
  <c r="AC125" i="9"/>
  <c r="N39" i="1"/>
  <c r="S56" i="2"/>
  <c r="N57" i="2"/>
  <c r="R57" i="2"/>
  <c r="Q56" i="2"/>
  <c r="P58" i="2"/>
  <c r="M57" i="2"/>
  <c r="O58" i="2"/>
  <c r="J58" i="10"/>
  <c r="X52" i="10" l="1"/>
  <c r="AS56" i="5"/>
  <c r="AH56" i="11"/>
  <c r="E60" i="8"/>
  <c r="CA128" i="8"/>
  <c r="DG54" i="5" a="1"/>
  <c r="DG54" i="5" s="1"/>
  <c r="DB55" i="5"/>
  <c r="AK56" i="11"/>
  <c r="DF55" i="5"/>
  <c r="DE55" i="5"/>
  <c r="AD54" i="1"/>
  <c r="Y54" i="1"/>
  <c r="DJ55" i="5"/>
  <c r="AE54" i="1"/>
  <c r="W54" i="1" s="1"/>
  <c r="BN56" i="8"/>
  <c r="AJ56" i="1"/>
  <c r="K58" i="11"/>
  <c r="A58" i="14"/>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BO52" i="8"/>
  <c r="BP52" i="8"/>
  <c r="BL52" i="8"/>
  <c r="BM52" i="8"/>
  <c r="BI52" i="8"/>
  <c r="BK52" i="8"/>
  <c r="BG52" i="8"/>
  <c r="BH52" i="8"/>
  <c r="N52" i="7"/>
  <c r="BF52" i="8"/>
  <c r="BD53" i="8"/>
  <c r="BP53" i="8" s="1"/>
  <c r="BE53" i="8"/>
  <c r="AF64" i="9"/>
  <c r="B51" i="14"/>
  <c r="BZ52" i="8"/>
  <c r="CQ52" i="8" s="1"/>
  <c r="CR52" i="8" s="1"/>
  <c r="CK51" i="8"/>
  <c r="AR51" i="5"/>
  <c r="C54" i="5"/>
  <c r="F54" i="5" s="1"/>
  <c r="AP52" i="5"/>
  <c r="AO52" i="5"/>
  <c r="CZ55" i="5"/>
  <c r="O51" i="8"/>
  <c r="CC52" i="8"/>
  <c r="CS52" i="8" s="1"/>
  <c r="BX52" i="8"/>
  <c r="CO52" i="8" s="1"/>
  <c r="CP52" i="8" s="1"/>
  <c r="BV52" i="8"/>
  <c r="BW52" i="8"/>
  <c r="CM52" i="8" s="1"/>
  <c r="BT52" i="8"/>
  <c r="BU52" i="8"/>
  <c r="AW53" i="5"/>
  <c r="AJ53" i="5"/>
  <c r="AC53" i="10" s="1"/>
  <c r="W53" i="8"/>
  <c r="AI53" i="5"/>
  <c r="A53" i="11"/>
  <c r="B53" i="9"/>
  <c r="W53" i="9" s="1"/>
  <c r="AB53" i="8"/>
  <c r="BJ53" i="8" s="1"/>
  <c r="BT53" i="5"/>
  <c r="AV53" i="5"/>
  <c r="A53" i="10"/>
  <c r="AA53" i="10" s="1"/>
  <c r="B53" i="7"/>
  <c r="E53" i="1"/>
  <c r="AQ51" i="5"/>
  <c r="AD51" i="11"/>
  <c r="AI51" i="1" s="1"/>
  <c r="N52" i="11"/>
  <c r="Z51" i="11"/>
  <c r="AA51" i="11"/>
  <c r="AK51" i="1" s="1"/>
  <c r="AC51" i="11"/>
  <c r="T51" i="8" s="1"/>
  <c r="AB51" i="11"/>
  <c r="P51" i="8" s="1"/>
  <c r="Y51" i="11"/>
  <c r="AH51" i="1" s="1"/>
  <c r="AE52" i="7"/>
  <c r="AG52" i="7" s="1"/>
  <c r="Q52" i="7"/>
  <c r="AN52" i="5"/>
  <c r="AM52" i="5"/>
  <c r="V54" i="2"/>
  <c r="C55" i="5"/>
  <c r="AC54" i="1"/>
  <c r="DA54" i="5"/>
  <c r="AB55" i="1"/>
  <c r="DI55" i="5"/>
  <c r="AE64" i="9"/>
  <c r="AI64" i="9"/>
  <c r="AC126" i="9"/>
  <c r="N40" i="1"/>
  <c r="S57" i="2"/>
  <c r="N58" i="2"/>
  <c r="R58" i="2"/>
  <c r="Q57" i="2"/>
  <c r="J59" i="10"/>
  <c r="P59" i="2"/>
  <c r="O59" i="2"/>
  <c r="M58" i="2"/>
  <c r="X53" i="10" l="1"/>
  <c r="AS57" i="5"/>
  <c r="AH57" i="11"/>
  <c r="E61" i="8"/>
  <c r="CA129" i="8"/>
  <c r="DF56" i="5"/>
  <c r="DE56" i="5"/>
  <c r="DG55" i="5" a="1"/>
  <c r="DG55" i="5" s="1"/>
  <c r="AM57" i="1"/>
  <c r="BN57" i="8"/>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AD55" i="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BO53" i="8"/>
  <c r="BL53" i="8"/>
  <c r="BM53" i="8"/>
  <c r="BI53" i="8"/>
  <c r="BK53" i="8"/>
  <c r="BG53" i="8"/>
  <c r="BH53" i="8"/>
  <c r="N53" i="7"/>
  <c r="BF53" i="8"/>
  <c r="BD54" i="8"/>
  <c r="BS54" i="8" s="1"/>
  <c r="BY54" i="8" s="1"/>
  <c r="BE54" i="8"/>
  <c r="AF65" i="9"/>
  <c r="B52" i="14"/>
  <c r="AQ52" i="5"/>
  <c r="AR52" i="5"/>
  <c r="AE53" i="7"/>
  <c r="AG53" i="7" s="1"/>
  <c r="Q53" i="7"/>
  <c r="V55" i="2"/>
  <c r="CK52" i="8"/>
  <c r="J55" i="2"/>
  <c r="CZ56" i="5"/>
  <c r="AC52" i="11"/>
  <c r="T52" i="8" s="1"/>
  <c r="N53" i="11"/>
  <c r="Z52" i="11"/>
  <c r="AA52" i="11"/>
  <c r="AK52" i="1" s="1"/>
  <c r="Y52" i="11"/>
  <c r="AH52" i="1" s="1"/>
  <c r="AB52" i="11"/>
  <c r="P52" i="8" s="1"/>
  <c r="AD52" i="11"/>
  <c r="AI52" i="1" s="1"/>
  <c r="AN53" i="5"/>
  <c r="AM53" i="5"/>
  <c r="BU53" i="8"/>
  <c r="BX53" i="8"/>
  <c r="CO53" i="8" s="1"/>
  <c r="CP53" i="8" s="1"/>
  <c r="CC53" i="8"/>
  <c r="CS53" i="8" s="1"/>
  <c r="BV53" i="8"/>
  <c r="BW53" i="8"/>
  <c r="CM53" i="8" s="1"/>
  <c r="BT53" i="8"/>
  <c r="AO53" i="5"/>
  <c r="AP53" i="5"/>
  <c r="AW54" i="5"/>
  <c r="B54" i="7"/>
  <c r="AB54" i="8"/>
  <c r="BJ54" i="8" s="1"/>
  <c r="BT54" i="5"/>
  <c r="E54" i="1"/>
  <c r="AV54" i="5"/>
  <c r="AJ54" i="5"/>
  <c r="AC54" i="10" s="1"/>
  <c r="W54" i="8"/>
  <c r="AI54" i="5"/>
  <c r="B54" i="9"/>
  <c r="W54" i="9" s="1"/>
  <c r="A54" i="11"/>
  <c r="A54" i="10"/>
  <c r="AA54" i="10" s="1"/>
  <c r="DI56" i="5"/>
  <c r="AB56" i="1"/>
  <c r="J56" i="2"/>
  <c r="AC55" i="1"/>
  <c r="DA55" i="5"/>
  <c r="AE65" i="9"/>
  <c r="AI65" i="9"/>
  <c r="AC127" i="9"/>
  <c r="N41" i="1"/>
  <c r="S58" i="2"/>
  <c r="N59" i="2"/>
  <c r="R59" i="2"/>
  <c r="Q58" i="2"/>
  <c r="M59" i="2"/>
  <c r="O60" i="2"/>
  <c r="P60" i="2"/>
  <c r="J60" i="10"/>
  <c r="X54" i="10" l="1"/>
  <c r="AS58" i="5"/>
  <c r="AH58" i="11"/>
  <c r="E62" i="8"/>
  <c r="CA130" i="8"/>
  <c r="BN58" i="8"/>
  <c r="DG56" i="5" a="1"/>
  <c r="DG56" i="5" s="1"/>
  <c r="AK58" i="11"/>
  <c r="DE57" i="5"/>
  <c r="DB57" i="5"/>
  <c r="DF57" i="5"/>
  <c r="AF56" i="1"/>
  <c r="AE56" i="1"/>
  <c r="W56" i="1" s="1"/>
  <c r="AD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AI55" i="5"/>
  <c r="W55" i="8"/>
  <c r="DA55" i="8"/>
  <c r="DB55" i="8" s="1"/>
  <c r="AJ55" i="5"/>
  <c r="AC55" i="10" s="1"/>
  <c r="X55" i="10" s="1"/>
  <c r="AB55" i="8"/>
  <c r="BJ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BO54" i="8"/>
  <c r="BP54" i="8"/>
  <c r="BL54" i="8"/>
  <c r="BM54" i="8"/>
  <c r="BI54" i="8"/>
  <c r="BK54" i="8"/>
  <c r="BG54" i="8"/>
  <c r="BH54" i="8"/>
  <c r="N54" i="7"/>
  <c r="BF54" i="8"/>
  <c r="AF66" i="9"/>
  <c r="BZ54" i="8"/>
  <c r="CQ54" i="8" s="1"/>
  <c r="CR54" i="8" s="1"/>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AN54" i="5"/>
  <c r="AM54" i="5"/>
  <c r="AP54" i="5"/>
  <c r="AO54" i="5"/>
  <c r="CZ57" i="5"/>
  <c r="AE54" i="7"/>
  <c r="AG54" i="7" s="1"/>
  <c r="Q54" i="7"/>
  <c r="J57" i="2"/>
  <c r="AC56" i="1"/>
  <c r="DA56" i="5"/>
  <c r="AB57" i="1"/>
  <c r="DI57" i="5"/>
  <c r="AE66" i="9"/>
  <c r="AI66" i="9"/>
  <c r="AC128" i="9"/>
  <c r="N42" i="1"/>
  <c r="S59" i="2"/>
  <c r="N60" i="2"/>
  <c r="R60" i="2"/>
  <c r="Q59" i="2"/>
  <c r="O61" i="2"/>
  <c r="J61" i="10"/>
  <c r="P61" i="2"/>
  <c r="M60" i="2"/>
  <c r="BN59" i="8" l="1"/>
  <c r="AS59" i="5"/>
  <c r="AH59" i="11"/>
  <c r="E63" i="8"/>
  <c r="CA131" i="8"/>
  <c r="DG57" i="5" a="1"/>
  <c r="DG57" i="5" s="1"/>
  <c r="DF58" i="5"/>
  <c r="DB58" i="5"/>
  <c r="K61" i="11"/>
  <c r="A61" i="14"/>
  <c r="A61" i="9"/>
  <c r="A61" i="7"/>
  <c r="R61" i="7" s="1"/>
  <c r="A61" i="2"/>
  <c r="A61" i="8"/>
  <c r="A61" i="5"/>
  <c r="AM59" i="1"/>
  <c r="AR60" i="8"/>
  <c r="AD60" i="8"/>
  <c r="AF57" i="1"/>
  <c r="AD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AM55" i="5"/>
  <c r="BO55" i="8"/>
  <c r="BS55" i="8"/>
  <c r="BZ55" i="8" s="1"/>
  <c r="D56" i="9"/>
  <c r="AA54" i="11"/>
  <c r="AK54" i="1" s="1"/>
  <c r="BF55" i="8"/>
  <c r="AN55" i="5"/>
  <c r="BK55" i="8"/>
  <c r="AP55" i="5"/>
  <c r="BI55" i="8"/>
  <c r="N55" i="7"/>
  <c r="BH55" i="8"/>
  <c r="BL55" i="8"/>
  <c r="AO55" i="5"/>
  <c r="BG55" i="8"/>
  <c r="AE55" i="7"/>
  <c r="AG55" i="7" s="1"/>
  <c r="BX55" i="8"/>
  <c r="CO55" i="8" s="1"/>
  <c r="CP55" i="8" s="1"/>
  <c r="BM55" i="8"/>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AF67" i="9"/>
  <c r="B54" i="14"/>
  <c r="AR54" i="5"/>
  <c r="AQ54" i="5"/>
  <c r="V57" i="2"/>
  <c r="AW56" i="5"/>
  <c r="A56" i="11"/>
  <c r="AB56" i="8"/>
  <c r="BJ56" i="8" s="1"/>
  <c r="BT56" i="5"/>
  <c r="W56" i="8"/>
  <c r="AV56" i="5"/>
  <c r="AJ56" i="5"/>
  <c r="AC56" i="10" s="1"/>
  <c r="A56" i="10"/>
  <c r="AA56" i="10" s="1"/>
  <c r="B56" i="7"/>
  <c r="E56" i="1"/>
  <c r="AI56" i="5"/>
  <c r="B56" i="9"/>
  <c r="W56" i="9" s="1"/>
  <c r="CZ58" i="5"/>
  <c r="C57" i="5"/>
  <c r="F57" i="5" s="1"/>
  <c r="CK54" i="8"/>
  <c r="AB58" i="1"/>
  <c r="DI58" i="5"/>
  <c r="V58" i="2"/>
  <c r="AC57" i="1"/>
  <c r="DA57" i="5"/>
  <c r="AE67" i="9"/>
  <c r="AI67" i="9"/>
  <c r="AC129" i="9"/>
  <c r="N43" i="1"/>
  <c r="S60" i="2"/>
  <c r="N61" i="2"/>
  <c r="R61" i="2"/>
  <c r="Q60" i="2"/>
  <c r="O62" i="2"/>
  <c r="J62" i="10"/>
  <c r="M61" i="2"/>
  <c r="P62" i="2"/>
  <c r="AH60" i="11" l="1"/>
  <c r="X56" i="10"/>
  <c r="AS60" i="5"/>
  <c r="E64" i="8"/>
  <c r="CA132" i="8"/>
  <c r="DF59" i="5"/>
  <c r="DG58" i="5" a="1"/>
  <c r="DG58" i="5" s="1"/>
  <c r="AK60" i="11"/>
  <c r="DE59" i="5"/>
  <c r="AE58" i="1"/>
  <c r="W58" i="1" s="1"/>
  <c r="AD61" i="8"/>
  <c r="AR61" i="8"/>
  <c r="DH59" i="5"/>
  <c r="Y58" i="1"/>
  <c r="DJ59" i="5"/>
  <c r="BN60" i="8"/>
  <c r="AD58" i="1"/>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BO56" i="8"/>
  <c r="BL56" i="8"/>
  <c r="BM56" i="8"/>
  <c r="BI56" i="8"/>
  <c r="BK56" i="8"/>
  <c r="BG56" i="8"/>
  <c r="BH56" i="8"/>
  <c r="N56" i="7"/>
  <c r="BF56" i="8"/>
  <c r="BD57" i="8"/>
  <c r="BS57" i="8" s="1"/>
  <c r="BZ57" i="8" s="1"/>
  <c r="BE57" i="8"/>
  <c r="AF68" i="9"/>
  <c r="AW57" i="5"/>
  <c r="AI57" i="5"/>
  <c r="A57" i="11"/>
  <c r="AB57" i="8"/>
  <c r="BJ57" i="8" s="1"/>
  <c r="BT57" i="5"/>
  <c r="A57" i="10"/>
  <c r="AA57" i="10" s="1"/>
  <c r="B57" i="7"/>
  <c r="AV57" i="5"/>
  <c r="W57" i="8"/>
  <c r="E57" i="1"/>
  <c r="AJ57" i="5"/>
  <c r="AC57" i="10" s="1"/>
  <c r="B57" i="9"/>
  <c r="W57" i="9" s="1"/>
  <c r="CC56" i="8"/>
  <c r="CS56" i="8" s="1"/>
  <c r="BV56" i="8"/>
  <c r="BW56" i="8"/>
  <c r="CM56" i="8" s="1"/>
  <c r="BT56" i="8"/>
  <c r="BU56" i="8"/>
  <c r="BX56" i="8"/>
  <c r="CO56" i="8" s="1"/>
  <c r="CP56" i="8" s="1"/>
  <c r="J58" i="2"/>
  <c r="AE56" i="7"/>
  <c r="AG56" i="7" s="1"/>
  <c r="Q56" i="7"/>
  <c r="C58" i="5"/>
  <c r="F58" i="5" s="1"/>
  <c r="AP56" i="5"/>
  <c r="AO56" i="5"/>
  <c r="CZ59" i="5"/>
  <c r="AA55" i="11"/>
  <c r="AK55" i="1" s="1"/>
  <c r="Y55" i="11"/>
  <c r="AH55" i="1" s="1"/>
  <c r="AC55" i="11"/>
  <c r="T55" i="8" s="1"/>
  <c r="N56" i="11"/>
  <c r="AB55" i="11"/>
  <c r="P55" i="8" s="1"/>
  <c r="Z55" i="11"/>
  <c r="AD55" i="11"/>
  <c r="AI55" i="1" s="1"/>
  <c r="AM56" i="5"/>
  <c r="AN56" i="5"/>
  <c r="V59" i="2"/>
  <c r="AC58" i="1"/>
  <c r="DA58" i="5"/>
  <c r="AB59" i="1"/>
  <c r="DI59" i="5"/>
  <c r="AE68" i="9"/>
  <c r="AI68" i="9"/>
  <c r="AC130" i="9"/>
  <c r="N44" i="1"/>
  <c r="S61" i="2"/>
  <c r="N62" i="2"/>
  <c r="R62" i="2"/>
  <c r="Q61" i="2"/>
  <c r="P63" i="2"/>
  <c r="J63" i="10"/>
  <c r="M62" i="2"/>
  <c r="O63" i="2"/>
  <c r="AH61" i="11" l="1"/>
  <c r="X57" i="10"/>
  <c r="AS61" i="5"/>
  <c r="E65" i="8"/>
  <c r="CA133" i="8"/>
  <c r="DF60" i="5"/>
  <c r="DB60" i="5"/>
  <c r="DE60" i="5"/>
  <c r="DG59" i="5" a="1"/>
  <c r="DG59" i="5" s="1"/>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BN61" i="8"/>
  <c r="K63" i="11"/>
  <c r="A63" i="14"/>
  <c r="A63" i="5"/>
  <c r="A63" i="8"/>
  <c r="A63" i="9"/>
  <c r="A63" i="2"/>
  <c r="A63" i="7"/>
  <c r="R63" i="7" s="1"/>
  <c r="AD59" i="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BO57" i="8"/>
  <c r="BP57" i="8"/>
  <c r="BL57" i="8"/>
  <c r="BM57" i="8"/>
  <c r="BI57" i="8"/>
  <c r="BK57" i="8"/>
  <c r="BG57" i="8"/>
  <c r="BH57" i="8"/>
  <c r="N57" i="7"/>
  <c r="BF57" i="8"/>
  <c r="BD58" i="8"/>
  <c r="BS58" i="8" s="1"/>
  <c r="BY58" i="8" s="1"/>
  <c r="BE58" i="8"/>
  <c r="AF69" i="9"/>
  <c r="B56" i="14"/>
  <c r="BY57" i="8"/>
  <c r="CQ57" i="8" s="1"/>
  <c r="CR57" i="8" s="1"/>
  <c r="AQ56" i="5"/>
  <c r="AR56" i="5"/>
  <c r="CK56" i="8"/>
  <c r="O56" i="8"/>
  <c r="C59" i="5"/>
  <c r="F59" i="5" s="1"/>
  <c r="AO57" i="5"/>
  <c r="AP57" i="5"/>
  <c r="CZ60" i="5"/>
  <c r="AW58" i="5"/>
  <c r="AI58" i="5"/>
  <c r="A58" i="11"/>
  <c r="B58" i="9"/>
  <c r="W58" i="9" s="1"/>
  <c r="AV58" i="5"/>
  <c r="AB58" i="8"/>
  <c r="BJ58" i="8" s="1"/>
  <c r="BT58" i="5"/>
  <c r="AJ58" i="5"/>
  <c r="AC58" i="10" s="1"/>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N57" i="5"/>
  <c r="AM57" i="5"/>
  <c r="AB60" i="1"/>
  <c r="DI60" i="5"/>
  <c r="V60" i="2"/>
  <c r="AC59" i="1"/>
  <c r="DA59" i="5"/>
  <c r="AE69" i="9"/>
  <c r="AI69" i="9"/>
  <c r="AC131" i="9"/>
  <c r="N45" i="1"/>
  <c r="S62" i="2"/>
  <c r="N63" i="2"/>
  <c r="R63" i="2"/>
  <c r="Q62" i="2"/>
  <c r="O64" i="2"/>
  <c r="J64" i="10"/>
  <c r="P64" i="2"/>
  <c r="M63" i="2"/>
  <c r="AH62" i="11" l="1"/>
  <c r="X58" i="10"/>
  <c r="AS62" i="5"/>
  <c r="E66" i="8"/>
  <c r="CA134" i="8"/>
  <c r="BN62" i="8"/>
  <c r="AK62" i="11"/>
  <c r="DG60" i="5" a="1"/>
  <c r="DG60" i="5" s="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D60" i="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BO58" i="8"/>
  <c r="BP58" i="8"/>
  <c r="BL58" i="8"/>
  <c r="BM58" i="8"/>
  <c r="BI58" i="8"/>
  <c r="BK58" i="8"/>
  <c r="BG58" i="8"/>
  <c r="BH58" i="8"/>
  <c r="N58" i="7"/>
  <c r="BF58" i="8"/>
  <c r="BD59" i="8"/>
  <c r="BS59" i="8" s="1"/>
  <c r="BY59" i="8" s="1"/>
  <c r="BE59" i="8"/>
  <c r="AF70" i="9"/>
  <c r="B57" i="14"/>
  <c r="BZ58" i="8"/>
  <c r="CQ58" i="8" s="1"/>
  <c r="CR58" i="8" s="1"/>
  <c r="O57" i="8"/>
  <c r="AR57" i="5"/>
  <c r="AQ57" i="5"/>
  <c r="CK57" i="8"/>
  <c r="J60" i="2"/>
  <c r="CZ61" i="5"/>
  <c r="C60" i="5"/>
  <c r="F60" i="5" s="1"/>
  <c r="AE58" i="7"/>
  <c r="AG58" i="7" s="1"/>
  <c r="Q58" i="7"/>
  <c r="Y57" i="11"/>
  <c r="AH57" i="1" s="1"/>
  <c r="N58" i="11"/>
  <c r="AB57" i="11"/>
  <c r="P57" i="8" s="1"/>
  <c r="Z57" i="11"/>
  <c r="AD57" i="11"/>
  <c r="AI57" i="1" s="1"/>
  <c r="AA57" i="11"/>
  <c r="AK57" i="1" s="1"/>
  <c r="AC57" i="11"/>
  <c r="T57" i="8" s="1"/>
  <c r="AP58" i="5"/>
  <c r="AO58" i="5"/>
  <c r="BT58" i="8"/>
  <c r="BU58" i="8"/>
  <c r="BW58" i="8"/>
  <c r="CM58" i="8" s="1"/>
  <c r="BX58" i="8"/>
  <c r="CO58" i="8" s="1"/>
  <c r="CP58" i="8" s="1"/>
  <c r="CC58" i="8"/>
  <c r="CS58" i="8" s="1"/>
  <c r="BV58" i="8"/>
  <c r="AM58" i="5"/>
  <c r="AN58" i="5"/>
  <c r="AW59" i="5"/>
  <c r="A59" i="11"/>
  <c r="A59" i="10"/>
  <c r="AA59" i="10" s="1"/>
  <c r="B59" i="7"/>
  <c r="AB59" i="8"/>
  <c r="BJ59" i="8" s="1"/>
  <c r="BT59" i="5"/>
  <c r="AV59" i="5"/>
  <c r="W59" i="8"/>
  <c r="E59" i="1"/>
  <c r="AJ59" i="5"/>
  <c r="AC59" i="10" s="1"/>
  <c r="B59" i="9"/>
  <c r="W59" i="9" s="1"/>
  <c r="AI59" i="5"/>
  <c r="V61" i="2"/>
  <c r="AC60" i="1"/>
  <c r="DA60" i="5"/>
  <c r="AB61" i="1"/>
  <c r="DI61" i="5"/>
  <c r="AE70" i="9"/>
  <c r="AI70" i="9"/>
  <c r="AC132" i="9"/>
  <c r="N46" i="1"/>
  <c r="S63" i="2"/>
  <c r="N64" i="2"/>
  <c r="R64" i="2"/>
  <c r="Q63" i="2"/>
  <c r="J65" i="10"/>
  <c r="P65" i="2"/>
  <c r="O65" i="2"/>
  <c r="M64" i="2"/>
  <c r="AH63" i="11" l="1"/>
  <c r="X59" i="10"/>
  <c r="AS63" i="5"/>
  <c r="E67" i="8"/>
  <c r="CA136" i="8"/>
  <c r="CA135" i="8"/>
  <c r="AK63" i="11"/>
  <c r="DF62" i="5"/>
  <c r="BN63" i="8"/>
  <c r="AM63" i="1"/>
  <c r="DB62" i="5"/>
  <c r="AJ63" i="1"/>
  <c r="DE62" i="5"/>
  <c r="DG61" i="5" a="1"/>
  <c r="DG61" i="5" s="1"/>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AD61" i="1"/>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BO59" i="8"/>
  <c r="BP59" i="8"/>
  <c r="BL59" i="8"/>
  <c r="BM59" i="8"/>
  <c r="BI59" i="8"/>
  <c r="BK59" i="8"/>
  <c r="BG59" i="8"/>
  <c r="BH59" i="8"/>
  <c r="N59" i="7"/>
  <c r="BF59" i="8"/>
  <c r="BD60" i="8"/>
  <c r="BP60" i="8" s="1"/>
  <c r="BE60" i="8"/>
  <c r="AF71" i="9"/>
  <c r="B58" i="14"/>
  <c r="AQ58" i="5"/>
  <c r="BZ59" i="8"/>
  <c r="CQ59" i="8" s="1"/>
  <c r="CR59" i="8" s="1"/>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C60" i="10" s="1"/>
  <c r="AB60" i="8"/>
  <c r="BJ60" i="8" s="1"/>
  <c r="BT60" i="5"/>
  <c r="W60" i="8"/>
  <c r="AN59" i="5"/>
  <c r="AM59" i="5"/>
  <c r="C61" i="5"/>
  <c r="F61" i="5" s="1"/>
  <c r="CZ62" i="5"/>
  <c r="CK58" i="8"/>
  <c r="J61" i="2"/>
  <c r="AP59" i="5"/>
  <c r="AO59" i="5"/>
  <c r="BX59" i="8"/>
  <c r="CO59" i="8" s="1"/>
  <c r="CP59" i="8" s="1"/>
  <c r="BV59" i="8"/>
  <c r="BW59" i="8"/>
  <c r="CM59" i="8" s="1"/>
  <c r="BT59" i="8"/>
  <c r="BU59" i="8"/>
  <c r="CC59" i="8"/>
  <c r="CS59" i="8" s="1"/>
  <c r="DI62" i="5"/>
  <c r="AB62" i="1"/>
  <c r="V62" i="2"/>
  <c r="AC61" i="1"/>
  <c r="DA61" i="5"/>
  <c r="AE71" i="9"/>
  <c r="AI71" i="9"/>
  <c r="AC133" i="9"/>
  <c r="N47" i="1"/>
  <c r="S64" i="2"/>
  <c r="N65" i="2"/>
  <c r="R65" i="2"/>
  <c r="Q64" i="2"/>
  <c r="J66" i="10"/>
  <c r="O66" i="2"/>
  <c r="P66" i="2"/>
  <c r="M65" i="2"/>
  <c r="AH64" i="11" l="1"/>
  <c r="X60" i="10"/>
  <c r="AS64" i="5"/>
  <c r="E68" i="8"/>
  <c r="DF63" i="5"/>
  <c r="DB63" i="5"/>
  <c r="BN64" i="8"/>
  <c r="AJ64" i="1"/>
  <c r="DE63" i="5"/>
  <c r="DG62" i="5" a="1"/>
  <c r="DG62" i="5" s="1"/>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AD62" i="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BO60" i="8"/>
  <c r="BL60" i="8"/>
  <c r="BM60" i="8"/>
  <c r="BI60" i="8"/>
  <c r="BK60" i="8"/>
  <c r="BG60" i="8"/>
  <c r="BH60" i="8"/>
  <c r="N60" i="7"/>
  <c r="BF60" i="8"/>
  <c r="BD61" i="8"/>
  <c r="BS61" i="8" s="1"/>
  <c r="BZ61" i="8" s="1"/>
  <c r="BE61" i="8"/>
  <c r="AF72" i="9"/>
  <c r="B59" i="14"/>
  <c r="CK59" i="8"/>
  <c r="CZ63" i="5"/>
  <c r="AW61" i="5"/>
  <c r="BT61" i="5"/>
  <c r="E61" i="1"/>
  <c r="AB61" i="8"/>
  <c r="BJ61" i="8" s="1"/>
  <c r="B61" i="7"/>
  <c r="AV61" i="5"/>
  <c r="A61" i="10"/>
  <c r="AA61" i="10" s="1"/>
  <c r="AJ61" i="5"/>
  <c r="AC61" i="10" s="1"/>
  <c r="W61" i="8"/>
  <c r="AI61" i="5"/>
  <c r="B61" i="9"/>
  <c r="W61" i="9" s="1"/>
  <c r="A61" i="11"/>
  <c r="AN60" i="5"/>
  <c r="AM60" i="5"/>
  <c r="Y59" i="11"/>
  <c r="AH59" i="1" s="1"/>
  <c r="AB59" i="11"/>
  <c r="P59" i="8" s="1"/>
  <c r="N60" i="11"/>
  <c r="AA59" i="11"/>
  <c r="AK59" i="1" s="1"/>
  <c r="AD59" i="11"/>
  <c r="AI59" i="1" s="1"/>
  <c r="Z59" i="11"/>
  <c r="AC59" i="11"/>
  <c r="T59" i="8" s="1"/>
  <c r="AQ59" i="5"/>
  <c r="AP60" i="5"/>
  <c r="AO60" i="5"/>
  <c r="AR59" i="5"/>
  <c r="AE60" i="7"/>
  <c r="AG60" i="7" s="1"/>
  <c r="Q60" i="7"/>
  <c r="J62" i="2"/>
  <c r="C62" i="5"/>
  <c r="F62" i="5" s="1"/>
  <c r="BX60" i="8"/>
  <c r="CO60" i="8" s="1"/>
  <c r="CP60" i="8" s="1"/>
  <c r="CC60" i="8"/>
  <c r="CS60" i="8" s="1"/>
  <c r="BV60" i="8"/>
  <c r="BW60" i="8"/>
  <c r="CM60" i="8" s="1"/>
  <c r="BU60" i="8"/>
  <c r="BT60" i="8"/>
  <c r="O59" i="8"/>
  <c r="V63" i="2"/>
  <c r="AC62" i="1"/>
  <c r="DA62" i="5"/>
  <c r="AB63" i="1"/>
  <c r="DI63" i="5"/>
  <c r="AE72" i="9"/>
  <c r="AI72" i="9"/>
  <c r="AC134" i="9"/>
  <c r="N48" i="1"/>
  <c r="S65" i="2"/>
  <c r="N66" i="2"/>
  <c r="R66" i="2"/>
  <c r="Q65" i="2"/>
  <c r="O67" i="2"/>
  <c r="J67" i="10"/>
  <c r="M66" i="2"/>
  <c r="P67" i="2"/>
  <c r="AH65" i="11" l="1"/>
  <c r="X61" i="10"/>
  <c r="AS65" i="5"/>
  <c r="E69" i="8"/>
  <c r="DF64" i="5"/>
  <c r="AM65" i="1"/>
  <c r="DG63" i="5" a="1"/>
  <c r="DG63" i="5" s="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AD63" i="1"/>
  <c r="Y63" i="1"/>
  <c r="DJ64" i="5"/>
  <c r="K67" i="11"/>
  <c r="A67" i="14"/>
  <c r="A67" i="7"/>
  <c r="R67" i="7" s="1"/>
  <c r="A67" i="5"/>
  <c r="A67" i="8"/>
  <c r="A67" i="9"/>
  <c r="A67" i="2"/>
  <c r="AF63" i="1"/>
  <c r="AK65" i="11"/>
  <c r="BN65" i="8"/>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BO61" i="8"/>
  <c r="BP61" i="8"/>
  <c r="BL61" i="8"/>
  <c r="BM61" i="8"/>
  <c r="BI61" i="8"/>
  <c r="BK61" i="8"/>
  <c r="BG61" i="8"/>
  <c r="BH61" i="8"/>
  <c r="N61" i="7"/>
  <c r="BF61" i="8"/>
  <c r="BD62" i="8"/>
  <c r="BS62" i="8" s="1"/>
  <c r="BY62" i="8" s="1"/>
  <c r="BE62" i="8"/>
  <c r="AF73" i="9"/>
  <c r="AI60" i="7"/>
  <c r="BY61" i="8"/>
  <c r="CQ61" i="8" s="1"/>
  <c r="CR61" i="8" s="1"/>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AN61" i="5"/>
  <c r="AM61" i="5"/>
  <c r="C63" i="5"/>
  <c r="F63" i="5" s="1"/>
  <c r="AW62" i="5"/>
  <c r="B62" i="9"/>
  <c r="W62" i="9" s="1"/>
  <c r="AI62" i="5"/>
  <c r="A62" i="11"/>
  <c r="AB62" i="8"/>
  <c r="BJ62" i="8" s="1"/>
  <c r="BT62" i="5"/>
  <c r="A62" i="10"/>
  <c r="AA62" i="10" s="1"/>
  <c r="B62" i="7"/>
  <c r="AV62" i="5"/>
  <c r="W62" i="8"/>
  <c r="E62" i="1"/>
  <c r="AJ62" i="5"/>
  <c r="AC62" i="10" s="1"/>
  <c r="AP61" i="5"/>
  <c r="AO61" i="5"/>
  <c r="AQ60" i="5"/>
  <c r="AB64" i="1"/>
  <c r="DI64" i="5"/>
  <c r="V64" i="2"/>
  <c r="AC63" i="1"/>
  <c r="DA63" i="5"/>
  <c r="AE73" i="9"/>
  <c r="AI73" i="9"/>
  <c r="AC135" i="9"/>
  <c r="N49" i="1"/>
  <c r="S66" i="2"/>
  <c r="N67" i="2"/>
  <c r="R67" i="2"/>
  <c r="Q66" i="2"/>
  <c r="P68" i="2"/>
  <c r="O68" i="2"/>
  <c r="J68" i="10"/>
  <c r="M67" i="2"/>
  <c r="AH66" i="11" l="1"/>
  <c r="AK66" i="11"/>
  <c r="X62" i="10"/>
  <c r="AS66" i="5"/>
  <c r="E70" i="8"/>
  <c r="DF65" i="5"/>
  <c r="DE65" i="5"/>
  <c r="DG64" i="5" a="1"/>
  <c r="DG64" i="5" s="1"/>
  <c r="BN66" i="8"/>
  <c r="AM66" i="1"/>
  <c r="DB65" i="5"/>
  <c r="AF64" i="1"/>
  <c r="AE64" i="1"/>
  <c r="W64" i="1" s="1"/>
  <c r="Y64" i="1"/>
  <c r="DJ65" i="5"/>
  <c r="AD67" i="8"/>
  <c r="AR67" i="8"/>
  <c r="AJ66" i="1"/>
  <c r="K68" i="11"/>
  <c r="A68" i="14"/>
  <c r="A68" i="7"/>
  <c r="R68" i="7" s="1"/>
  <c r="A68" i="9"/>
  <c r="A68" i="2"/>
  <c r="A68" i="8"/>
  <c r="A68" i="5"/>
  <c r="DH65" i="5"/>
  <c r="AD64" i="1"/>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BO62" i="8"/>
  <c r="BP62" i="8"/>
  <c r="BL62" i="8"/>
  <c r="BM62" i="8"/>
  <c r="BI62" i="8"/>
  <c r="BK62" i="8"/>
  <c r="BG62" i="8"/>
  <c r="BH62" i="8"/>
  <c r="N62" i="7"/>
  <c r="BF62" i="8"/>
  <c r="BD63" i="8"/>
  <c r="BP63" i="8" s="1"/>
  <c r="BE63" i="8"/>
  <c r="AF74" i="9"/>
  <c r="O61" i="8"/>
  <c r="BZ62" i="8"/>
  <c r="CQ62" i="8" s="1"/>
  <c r="CR62" i="8" s="1"/>
  <c r="AP62" i="5"/>
  <c r="AO62" i="5"/>
  <c r="AW63" i="5"/>
  <c r="AJ63" i="5"/>
  <c r="AC63" i="10" s="1"/>
  <c r="W63" i="8"/>
  <c r="E63" i="1"/>
  <c r="A63" i="10"/>
  <c r="AA63" i="10" s="1"/>
  <c r="B63" i="7"/>
  <c r="AI63" i="5"/>
  <c r="B63" i="9"/>
  <c r="W63" i="9" s="1"/>
  <c r="A63" i="11"/>
  <c r="AV63" i="5"/>
  <c r="AB63" i="8"/>
  <c r="BJ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AN62" i="5"/>
  <c r="AM62" i="5"/>
  <c r="J64" i="2"/>
  <c r="CK61" i="8"/>
  <c r="C64" i="5"/>
  <c r="F64" i="5" s="1"/>
  <c r="AE62" i="7"/>
  <c r="AG62" i="7" s="1"/>
  <c r="Q62" i="7"/>
  <c r="C65" i="5"/>
  <c r="AC64" i="1"/>
  <c r="DA64" i="5"/>
  <c r="AB65" i="1"/>
  <c r="DI65" i="5"/>
  <c r="AE74" i="9"/>
  <c r="AI74" i="9"/>
  <c r="AC136" i="9"/>
  <c r="N50" i="1"/>
  <c r="S67" i="2"/>
  <c r="N68" i="2"/>
  <c r="R68" i="2"/>
  <c r="Q67" i="2"/>
  <c r="J69" i="10"/>
  <c r="M68" i="2"/>
  <c r="O69" i="2"/>
  <c r="P69" i="2"/>
  <c r="AH67" i="11" l="1"/>
  <c r="X63" i="10"/>
  <c r="AS67" i="5"/>
  <c r="E71" i="8"/>
  <c r="DF66" i="5"/>
  <c r="DE66" i="5"/>
  <c r="AJ67" i="1"/>
  <c r="AM67" i="1"/>
  <c r="DG65" i="5" a="1"/>
  <c r="DG65" i="5" s="1"/>
  <c r="DB66" i="5"/>
  <c r="DH66" i="5"/>
  <c r="Y65" i="1"/>
  <c r="DJ66" i="5"/>
  <c r="K69" i="11"/>
  <c r="A69" i="14"/>
  <c r="A69" i="9"/>
  <c r="A69" i="7"/>
  <c r="R69" i="7" s="1"/>
  <c r="A69" i="5"/>
  <c r="A69" i="2"/>
  <c r="A69" i="8"/>
  <c r="AK67" i="11"/>
  <c r="AR68" i="8"/>
  <c r="AD68" i="8"/>
  <c r="AE65" i="1"/>
  <c r="W65" i="1" s="1"/>
  <c r="AF65" i="1"/>
  <c r="AD65" i="1"/>
  <c r="BN67" i="8"/>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BO63" i="8"/>
  <c r="BL63" i="8"/>
  <c r="BM63" i="8"/>
  <c r="BI63" i="8"/>
  <c r="BK63" i="8"/>
  <c r="BG63" i="8"/>
  <c r="BH63" i="8"/>
  <c r="N63" i="7"/>
  <c r="BF63" i="8"/>
  <c r="BD64" i="8"/>
  <c r="BS64" i="8" s="1"/>
  <c r="BZ64" i="8" s="1"/>
  <c r="BE64" i="8"/>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AP63" i="5"/>
  <c r="AO63" i="5"/>
  <c r="AN63" i="5"/>
  <c r="AM63" i="5"/>
  <c r="B62" i="14"/>
  <c r="AI62" i="7"/>
  <c r="J65" i="2"/>
  <c r="Q63" i="7"/>
  <c r="AE63" i="7"/>
  <c r="AG63" i="7" s="1"/>
  <c r="CZ66" i="5"/>
  <c r="V65" i="2"/>
  <c r="AW64" i="5"/>
  <c r="AI64" i="5"/>
  <c r="B64" i="9"/>
  <c r="W64" i="9" s="1"/>
  <c r="B64" i="7"/>
  <c r="A64" i="11"/>
  <c r="A64" i="10"/>
  <c r="AA64" i="10" s="1"/>
  <c r="AB64" i="8"/>
  <c r="BJ64" i="8" s="1"/>
  <c r="BT64" i="5"/>
  <c r="AV64" i="5"/>
  <c r="AJ64" i="5"/>
  <c r="AC64" i="10" s="1"/>
  <c r="W64" i="8"/>
  <c r="E64" i="1"/>
  <c r="AB66" i="1"/>
  <c r="DI66" i="5"/>
  <c r="C66" i="5"/>
  <c r="AC65" i="1"/>
  <c r="DA65" i="5"/>
  <c r="AE75" i="9"/>
  <c r="AI75" i="9"/>
  <c r="N51" i="1"/>
  <c r="S68" i="2"/>
  <c r="N69" i="2"/>
  <c r="R69" i="2"/>
  <c r="Q68" i="2"/>
  <c r="O70" i="2"/>
  <c r="M69" i="2"/>
  <c r="J70" i="10"/>
  <c r="P70" i="2"/>
  <c r="AH68" i="11" l="1"/>
  <c r="X64" i="10"/>
  <c r="AS68" i="5"/>
  <c r="E72" i="8"/>
  <c r="DG66" i="5" a="1"/>
  <c r="DG66" i="5" s="1"/>
  <c r="DF67" i="5"/>
  <c r="AJ68" i="1"/>
  <c r="DE67" i="5"/>
  <c r="AD69" i="8"/>
  <c r="AR69" i="8"/>
  <c r="AE66" i="1"/>
  <c r="W66" i="1" s="1"/>
  <c r="AD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BN68" i="8"/>
  <c r="AF66" i="1"/>
  <c r="AK68" i="11"/>
  <c r="AB65" i="8"/>
  <c r="BJ65" i="8" s="1"/>
  <c r="BR65" i="8"/>
  <c r="BV65" i="8" s="1"/>
  <c r="AI65" i="5"/>
  <c r="CL62" i="8"/>
  <c r="CY62" i="8" s="1"/>
  <c r="G62" i="1" s="1"/>
  <c r="M62" i="8" s="1"/>
  <c r="B65" i="9"/>
  <c r="W65" i="9" s="1"/>
  <c r="AJ65" i="5"/>
  <c r="BE65" i="8"/>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BO64" i="8"/>
  <c r="BP64" i="8"/>
  <c r="BL64" i="8"/>
  <c r="BM64" i="8"/>
  <c r="BI64" i="8"/>
  <c r="BK64" i="8"/>
  <c r="BG64" i="8"/>
  <c r="BH64" i="8"/>
  <c r="N64" i="7"/>
  <c r="BF64" i="8"/>
  <c r="AF76" i="9"/>
  <c r="BY64" i="8"/>
  <c r="CQ64" i="8" s="1"/>
  <c r="CR64" i="8" s="1"/>
  <c r="CK63" i="8"/>
  <c r="AQ63" i="5"/>
  <c r="J66" i="2"/>
  <c r="AR63" i="5"/>
  <c r="AO64" i="5"/>
  <c r="AP64" i="5"/>
  <c r="V66" i="2"/>
  <c r="AD63" i="11"/>
  <c r="AI63" i="1" s="1"/>
  <c r="AB63" i="11"/>
  <c r="P63" i="8" s="1"/>
  <c r="AC63" i="11"/>
  <c r="T63" i="8" s="1"/>
  <c r="Y63" i="11"/>
  <c r="AH63" i="1" s="1"/>
  <c r="N64" i="11"/>
  <c r="Z63" i="11"/>
  <c r="AA63" i="11"/>
  <c r="AK63" i="1" s="1"/>
  <c r="Q64" i="7"/>
  <c r="AE64" i="7"/>
  <c r="AG64" i="7" s="1"/>
  <c r="O63" i="8"/>
  <c r="CZ67" i="5"/>
  <c r="AN64" i="5"/>
  <c r="AM64" i="5"/>
  <c r="B63" i="14"/>
  <c r="AI63" i="7"/>
  <c r="BT64" i="8"/>
  <c r="BU64" i="8"/>
  <c r="CC64" i="8"/>
  <c r="CS64" i="8" s="1"/>
  <c r="BX64" i="8"/>
  <c r="CO64" i="8" s="1"/>
  <c r="CP64" i="8" s="1"/>
  <c r="BV64" i="8"/>
  <c r="BW64" i="8"/>
  <c r="CM64" i="8" s="1"/>
  <c r="V67" i="2"/>
  <c r="AC66" i="1"/>
  <c r="DA66" i="5"/>
  <c r="AB67" i="1"/>
  <c r="DI67" i="5"/>
  <c r="AE76" i="9"/>
  <c r="AI76" i="9"/>
  <c r="N52" i="1"/>
  <c r="S69" i="2"/>
  <c r="N70" i="2"/>
  <c r="R70" i="2"/>
  <c r="Q69" i="2"/>
  <c r="J71" i="10"/>
  <c r="O71" i="2"/>
  <c r="P71" i="2"/>
  <c r="M70" i="2"/>
  <c r="AH69" i="11" l="1"/>
  <c r="AP65" i="5"/>
  <c r="AC65" i="10"/>
  <c r="X65" i="10" s="1"/>
  <c r="AS69" i="5"/>
  <c r="E73" i="8"/>
  <c r="BR66" i="8"/>
  <c r="CC66" i="8" s="1"/>
  <c r="CS66" i="8" s="1"/>
  <c r="DF68" i="5"/>
  <c r="AK69" i="11"/>
  <c r="AJ69" i="1"/>
  <c r="DB68" i="5"/>
  <c r="DG67" i="5" a="1"/>
  <c r="DG67" i="5" s="1"/>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BN69" i="8"/>
  <c r="DH68" i="5"/>
  <c r="AD67" i="1"/>
  <c r="BT65" i="8"/>
  <c r="CJ65" i="8" s="1"/>
  <c r="CN65" i="8" s="1"/>
  <c r="BW65" i="8"/>
  <c r="CM65" i="8" s="1"/>
  <c r="AN65" i="5"/>
  <c r="AO65" i="5"/>
  <c r="AM65" i="5"/>
  <c r="AV66" i="5"/>
  <c r="E66" i="1"/>
  <c r="BX65" i="8"/>
  <c r="CO65" i="8" s="1"/>
  <c r="CP65" i="8" s="1"/>
  <c r="BU65" i="8"/>
  <c r="CK65" i="8" s="1"/>
  <c r="B66" i="7"/>
  <c r="AE66" i="7" s="1"/>
  <c r="AG66" i="7" s="1"/>
  <c r="AI66" i="7" s="1"/>
  <c r="B66" i="9"/>
  <c r="W66" i="9" s="1"/>
  <c r="AW66" i="5"/>
  <c r="CC65" i="8"/>
  <c r="CS65" i="8" s="1"/>
  <c r="BE66" i="8"/>
  <c r="DA66" i="8"/>
  <c r="DB66" i="8" s="1"/>
  <c r="BH65" i="8"/>
  <c r="W66" i="8"/>
  <c r="A66" i="11"/>
  <c r="Y65" i="11" s="1"/>
  <c r="AH65" i="1" s="1"/>
  <c r="A66" i="10"/>
  <c r="AA66" i="10" s="1"/>
  <c r="AJ66" i="5"/>
  <c r="AC66" i="10" s="1"/>
  <c r="CF66" i="8"/>
  <c r="BT66" i="5"/>
  <c r="BD66" i="8"/>
  <c r="BS66" i="8" s="1"/>
  <c r="BZ66" i="8" s="1"/>
  <c r="BM65" i="8"/>
  <c r="AB66" i="8"/>
  <c r="BJ66" i="8" s="1"/>
  <c r="AI66" i="5"/>
  <c r="AC64" i="11"/>
  <c r="T64" i="8" s="1"/>
  <c r="BG65" i="8"/>
  <c r="BL65" i="8"/>
  <c r="D66" i="9"/>
  <c r="AA64" i="11"/>
  <c r="AK64" i="1" s="1"/>
  <c r="AD64" i="11"/>
  <c r="AI64" i="1" s="1"/>
  <c r="Z64" i="11"/>
  <c r="N65" i="11"/>
  <c r="BF65" i="8"/>
  <c r="BK65" i="8"/>
  <c r="BO65" i="8"/>
  <c r="Y64" i="11"/>
  <c r="AH64" i="1" s="1"/>
  <c r="N65" i="7"/>
  <c r="BI65" i="8"/>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AE77" i="9"/>
  <c r="AI77" i="9"/>
  <c r="N53" i="1"/>
  <c r="S70" i="2"/>
  <c r="N71" i="2"/>
  <c r="R71" i="2"/>
  <c r="Q70" i="2"/>
  <c r="O72" i="2"/>
  <c r="M71" i="2"/>
  <c r="J72" i="10"/>
  <c r="P72" i="2"/>
  <c r="AH70" i="11" l="1"/>
  <c r="X66" i="10"/>
  <c r="AR65" i="5"/>
  <c r="AS70" i="5"/>
  <c r="E74" i="8"/>
  <c r="BW66" i="8"/>
  <c r="CM66" i="8" s="1"/>
  <c r="BT66" i="8"/>
  <c r="CJ66" i="8" s="1"/>
  <c r="CN66" i="8" s="1"/>
  <c r="BU66" i="8"/>
  <c r="BX66" i="8"/>
  <c r="CO66" i="8" s="1"/>
  <c r="CP66" i="8" s="1"/>
  <c r="DB69" i="5"/>
  <c r="BV66" i="8"/>
  <c r="DF69" i="5"/>
  <c r="DE69" i="5"/>
  <c r="AP66" i="5"/>
  <c r="AD68" i="1"/>
  <c r="AD71" i="8"/>
  <c r="AR71" i="8"/>
  <c r="BN70"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H71" i="11"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BY66" i="8"/>
  <c r="CQ66" i="8" s="1"/>
  <c r="CR66" i="8" s="1"/>
  <c r="BO66" i="8"/>
  <c r="BP66" i="8"/>
  <c r="BK66" i="8"/>
  <c r="AO66" i="5"/>
  <c r="AA65" i="11"/>
  <c r="AK65" i="1" s="1"/>
  <c r="AC65" i="11"/>
  <c r="T65" i="8" s="1"/>
  <c r="AM66" i="5"/>
  <c r="BF66" i="8"/>
  <c r="N66" i="7"/>
  <c r="CU65" i="8"/>
  <c r="BG66" i="8"/>
  <c r="BI66" i="8"/>
  <c r="BM66" i="8"/>
  <c r="AD65" i="11"/>
  <c r="AI65" i="1" s="1"/>
  <c r="Q66" i="7"/>
  <c r="Z65" i="11"/>
  <c r="AB65" i="11"/>
  <c r="P65" i="8" s="1"/>
  <c r="N66" i="11"/>
  <c r="D67" i="9"/>
  <c r="CD66" i="8"/>
  <c r="CT66" i="8" s="1"/>
  <c r="CU66" i="8" s="1"/>
  <c r="AN66" i="5"/>
  <c r="B65" i="14"/>
  <c r="BH66" i="8"/>
  <c r="BZ65" i="8"/>
  <c r="CQ65" i="8" s="1"/>
  <c r="CR65" i="8" s="1"/>
  <c r="BL66" i="8"/>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G68" i="5" a="1"/>
  <c r="DG68" i="5" s="1"/>
  <c r="D69" i="7"/>
  <c r="G70" i="5"/>
  <c r="B69" i="10"/>
  <c r="L70" i="5"/>
  <c r="G69" i="10"/>
  <c r="I69" i="7"/>
  <c r="M70" i="5"/>
  <c r="H69" i="10"/>
  <c r="J69" i="7"/>
  <c r="J70" i="5"/>
  <c r="DC70" i="5" s="1"/>
  <c r="E69" i="10"/>
  <c r="G69" i="7"/>
  <c r="DA67" i="8"/>
  <c r="DB67" i="8" s="1"/>
  <c r="CF67" i="8"/>
  <c r="CB72" i="8"/>
  <c r="BR67" i="8"/>
  <c r="BD67" i="8"/>
  <c r="BE67" i="8"/>
  <c r="AF78" i="9"/>
  <c r="J68" i="2"/>
  <c r="C68" i="5"/>
  <c r="F68" i="5" s="1"/>
  <c r="CZ69" i="5"/>
  <c r="AW67" i="5"/>
  <c r="AI67" i="5"/>
  <c r="B67" i="9"/>
  <c r="W67" i="9" s="1"/>
  <c r="A67" i="11"/>
  <c r="AB67" i="8"/>
  <c r="BJ67" i="8" s="1"/>
  <c r="BT67" i="5"/>
  <c r="B67" i="7"/>
  <c r="W67" i="8"/>
  <c r="E67" i="1"/>
  <c r="AV67" i="5"/>
  <c r="A67" i="10"/>
  <c r="AA67" i="10" s="1"/>
  <c r="AJ67" i="5"/>
  <c r="AC67" i="10" s="1"/>
  <c r="V69" i="2"/>
  <c r="AC68" i="1"/>
  <c r="DA68" i="5"/>
  <c r="AB69" i="1"/>
  <c r="DI69" i="5"/>
  <c r="AE78" i="9"/>
  <c r="AI78" i="9"/>
  <c r="N54" i="1"/>
  <c r="S71" i="2"/>
  <c r="N72" i="2"/>
  <c r="R72" i="2"/>
  <c r="Q71" i="2"/>
  <c r="M72" i="2"/>
  <c r="P73" i="2"/>
  <c r="J73" i="10"/>
  <c r="O73" i="2"/>
  <c r="AJ71" i="1" l="1"/>
  <c r="X67" i="10"/>
  <c r="AS71" i="5"/>
  <c r="E75" i="8"/>
  <c r="CK66" i="8"/>
  <c r="CL66" i="8" s="1"/>
  <c r="CY66" i="8" s="1"/>
  <c r="G66" i="1" s="1"/>
  <c r="M66" i="8" s="1"/>
  <c r="AR66" i="5"/>
  <c r="DE70" i="5"/>
  <c r="DG69" i="5" a="1"/>
  <c r="DG69" i="5" s="1"/>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H72" i="11"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AD69" i="1"/>
  <c r="Y69" i="1"/>
  <c r="DJ70" i="5"/>
  <c r="AE69" i="1"/>
  <c r="W69" i="1" s="1"/>
  <c r="AF69" i="1"/>
  <c r="AM71" i="1"/>
  <c r="BN71" i="8"/>
  <c r="AK71" i="11"/>
  <c r="AR72" i="8"/>
  <c r="AD72" i="8"/>
  <c r="AQ66" i="5"/>
  <c r="O66" i="8"/>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BO67" i="8"/>
  <c r="BP67" i="8"/>
  <c r="BL67" i="8"/>
  <c r="BM67" i="8"/>
  <c r="BI67" i="8"/>
  <c r="BK67" i="8"/>
  <c r="BG67" i="8"/>
  <c r="BH67" i="8"/>
  <c r="N67" i="7"/>
  <c r="BF67" i="8"/>
  <c r="BD68" i="8"/>
  <c r="BS68" i="8" s="1"/>
  <c r="BY68" i="8" s="1"/>
  <c r="BE68" i="8"/>
  <c r="AF79" i="9"/>
  <c r="C69" i="5"/>
  <c r="F69" i="5" s="1"/>
  <c r="J69" i="2"/>
  <c r="AP67" i="5"/>
  <c r="AO67" i="5"/>
  <c r="AE67" i="7"/>
  <c r="AG67" i="7" s="1"/>
  <c r="Q67" i="7"/>
  <c r="CZ70" i="5"/>
  <c r="CD67" i="8"/>
  <c r="CT67" i="8" s="1"/>
  <c r="AA66" i="11"/>
  <c r="AK66" i="1" s="1"/>
  <c r="Y66" i="11"/>
  <c r="AH66" i="1" s="1"/>
  <c r="AC66" i="11"/>
  <c r="T66" i="8" s="1"/>
  <c r="AB66" i="11"/>
  <c r="P66" i="8" s="1"/>
  <c r="AD66" i="11"/>
  <c r="AI66" i="1" s="1"/>
  <c r="N67" i="11"/>
  <c r="Z66" i="11"/>
  <c r="AW68" i="5"/>
  <c r="AB68" i="8"/>
  <c r="BJ68" i="8" s="1"/>
  <c r="W68" i="8"/>
  <c r="AI68" i="5"/>
  <c r="A68" i="11"/>
  <c r="BT68" i="5"/>
  <c r="A68" i="10"/>
  <c r="AA68" i="10" s="1"/>
  <c r="B68" i="7"/>
  <c r="AV68" i="5"/>
  <c r="E68" i="1"/>
  <c r="AJ68" i="5"/>
  <c r="AC68" i="10" s="1"/>
  <c r="B68" i="9"/>
  <c r="W68" i="9" s="1"/>
  <c r="BV67" i="8"/>
  <c r="BW67" i="8"/>
  <c r="CM67" i="8" s="1"/>
  <c r="BT67" i="8"/>
  <c r="BU67" i="8"/>
  <c r="BX67" i="8"/>
  <c r="CO67" i="8" s="1"/>
  <c r="CP67" i="8" s="1"/>
  <c r="CC67" i="8"/>
  <c r="CS67" i="8" s="1"/>
  <c r="AM67" i="5"/>
  <c r="AN67" i="5"/>
  <c r="AB70" i="1"/>
  <c r="DI70" i="5"/>
  <c r="C70" i="5"/>
  <c r="AC69" i="1"/>
  <c r="DA69" i="5"/>
  <c r="AE79" i="9"/>
  <c r="AI79" i="9"/>
  <c r="N55" i="1"/>
  <c r="S72" i="2"/>
  <c r="N73" i="2"/>
  <c r="R73" i="2"/>
  <c r="Q72" i="2"/>
  <c r="P74" i="2"/>
  <c r="O74" i="2"/>
  <c r="M73" i="2"/>
  <c r="J74" i="10"/>
  <c r="X68" i="10" l="1"/>
  <c r="AS72" i="5"/>
  <c r="DG70" i="5" a="1"/>
  <c r="DG70" i="5" s="1"/>
  <c r="AK72" i="11"/>
  <c r="DF71" i="5"/>
  <c r="BN72" i="8"/>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H73" i="11"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AD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O68" i="8"/>
  <c r="BP68" i="8"/>
  <c r="BL68" i="8"/>
  <c r="BM68" i="8"/>
  <c r="BI68" i="8"/>
  <c r="BK68" i="8"/>
  <c r="BG68" i="8"/>
  <c r="BH68" i="8"/>
  <c r="N68" i="7"/>
  <c r="BF68" i="8"/>
  <c r="B69" i="7"/>
  <c r="Q69" i="7" s="1"/>
  <c r="BD69" i="8"/>
  <c r="BP69" i="8" s="1"/>
  <c r="AF80" i="9"/>
  <c r="BZ68" i="8"/>
  <c r="CQ68" i="8" s="1"/>
  <c r="CR68" i="8" s="1"/>
  <c r="A69" i="10"/>
  <c r="AA69" i="10" s="1"/>
  <c r="AQ67" i="5"/>
  <c r="CU67" i="8"/>
  <c r="E69" i="1"/>
  <c r="AV69" i="5"/>
  <c r="W69" i="8"/>
  <c r="BT69" i="5"/>
  <c r="AJ69" i="5"/>
  <c r="AC69" i="10" s="1"/>
  <c r="AB69" i="8"/>
  <c r="BJ69" i="8" s="1"/>
  <c r="A69" i="11"/>
  <c r="AA68" i="11" s="1"/>
  <c r="AK68" i="1" s="1"/>
  <c r="AR67" i="5"/>
  <c r="B69" i="9"/>
  <c r="W69" i="9" s="1"/>
  <c r="AW69" i="5"/>
  <c r="AI69" i="5"/>
  <c r="CZ71" i="5"/>
  <c r="AE68" i="7"/>
  <c r="AG68" i="7" s="1"/>
  <c r="Q68" i="7"/>
  <c r="V70" i="2"/>
  <c r="AP68" i="5"/>
  <c r="AO68" i="5"/>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AN68" i="5"/>
  <c r="AM68" i="5"/>
  <c r="V71" i="2"/>
  <c r="AC70" i="1"/>
  <c r="DA70" i="5"/>
  <c r="AB71" i="1"/>
  <c r="DI71" i="5"/>
  <c r="AE80" i="9"/>
  <c r="AI80" i="9"/>
  <c r="N56" i="1"/>
  <c r="S73" i="2"/>
  <c r="N74" i="2"/>
  <c r="R74" i="2"/>
  <c r="Q73" i="2"/>
  <c r="J75" i="10"/>
  <c r="O75" i="2"/>
  <c r="M74" i="2"/>
  <c r="P75" i="2"/>
  <c r="X69" i="10" l="1"/>
  <c r="AS73" i="5"/>
  <c r="E77" i="8"/>
  <c r="BR70" i="8"/>
  <c r="BX70" i="8" s="1"/>
  <c r="CO70" i="8" s="1"/>
  <c r="CP70" i="8" s="1"/>
  <c r="AK73" i="11"/>
  <c r="DG71" i="5" a="1"/>
  <c r="DG71" i="5" s="1"/>
  <c r="AM73" i="1"/>
  <c r="DB72" i="5"/>
  <c r="BN73" i="8"/>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AD71" i="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J70" i="8" s="1"/>
  <c r="B70" i="7"/>
  <c r="AE70" i="7" s="1"/>
  <c r="AG70" i="7" s="1"/>
  <c r="AI70" i="7" s="1"/>
  <c r="B72" i="5"/>
  <c r="BT70" i="5"/>
  <c r="DA70" i="8"/>
  <c r="DB70" i="8" s="1"/>
  <c r="AJ70" i="5"/>
  <c r="AC70" i="10" s="1"/>
  <c r="AW70" i="5"/>
  <c r="A70" i="11"/>
  <c r="N70" i="11" s="1"/>
  <c r="AI70" i="5"/>
  <c r="CF70" i="8"/>
  <c r="E70" i="1"/>
  <c r="BE70" i="8"/>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BO69" i="8"/>
  <c r="BL69" i="8"/>
  <c r="BM69" i="8"/>
  <c r="BI69" i="8"/>
  <c r="BK69" i="8"/>
  <c r="BG69" i="8"/>
  <c r="BH69" i="8"/>
  <c r="N69" i="7"/>
  <c r="BF69" i="8"/>
  <c r="AF81" i="9"/>
  <c r="AR68" i="5"/>
  <c r="BW69" i="8"/>
  <c r="CM69" i="8" s="1"/>
  <c r="BV69" i="8"/>
  <c r="BT69" i="8"/>
  <c r="CC69" i="8"/>
  <c r="CS69" i="8" s="1"/>
  <c r="BU69" i="8"/>
  <c r="AO69" i="5"/>
  <c r="AP69" i="5"/>
  <c r="CD69" i="8"/>
  <c r="CT69" i="8" s="1"/>
  <c r="AM69" i="5"/>
  <c r="AN69" i="5"/>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AE81" i="9"/>
  <c r="AI81" i="9"/>
  <c r="L51" i="11"/>
  <c r="AS51" i="8"/>
  <c r="L39" i="11"/>
  <c r="AS39" i="8"/>
  <c r="L37" i="11"/>
  <c r="AS37" i="8"/>
  <c r="L40" i="11"/>
  <c r="AS40" i="8"/>
  <c r="B15" i="14"/>
  <c r="N57" i="1"/>
  <c r="S74" i="2"/>
  <c r="N75" i="2"/>
  <c r="R75" i="2"/>
  <c r="Q74" i="2"/>
  <c r="O76" i="2"/>
  <c r="J76" i="10"/>
  <c r="P76" i="2"/>
  <c r="M75" i="2"/>
  <c r="BU70" i="8" l="1"/>
  <c r="BT70" i="8"/>
  <c r="CJ70" i="8" s="1"/>
  <c r="CN70" i="8" s="1"/>
  <c r="BW70" i="8"/>
  <c r="CM70" i="8" s="1"/>
  <c r="CC70" i="8"/>
  <c r="CS70" i="8" s="1"/>
  <c r="BV70" i="8"/>
  <c r="X70" i="10"/>
  <c r="AS74" i="5"/>
  <c r="E78" i="8"/>
  <c r="AK74" i="11"/>
  <c r="DG72" i="5" a="1"/>
  <c r="DG72" i="5" s="1"/>
  <c r="AH74" i="11"/>
  <c r="DB73" i="5"/>
  <c r="BN74" i="8"/>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AD72" i="1"/>
  <c r="K76" i="11"/>
  <c r="A76" i="14"/>
  <c r="A76" i="7"/>
  <c r="R76" i="7" s="1"/>
  <c r="A76" i="8"/>
  <c r="A76" i="5"/>
  <c r="A76" i="2"/>
  <c r="A76" i="9"/>
  <c r="AE72" i="1"/>
  <c r="W72" i="1" s="1"/>
  <c r="AF72" i="1"/>
  <c r="AM74" i="1"/>
  <c r="DF73" i="5"/>
  <c r="AR75" i="8"/>
  <c r="AD75" i="8"/>
  <c r="AJ74" i="1"/>
  <c r="BS70" i="8"/>
  <c r="BY70" i="8" s="1"/>
  <c r="AO70" i="5"/>
  <c r="BI70" i="8"/>
  <c r="BL70" i="8"/>
  <c r="N70" i="7"/>
  <c r="AD69" i="11"/>
  <c r="AI69" i="1" s="1"/>
  <c r="Z69" i="11"/>
  <c r="AC69" i="11"/>
  <c r="T69" i="8" s="1"/>
  <c r="AB69" i="11"/>
  <c r="P69" i="8" s="1"/>
  <c r="BH70" i="8"/>
  <c r="BG70" i="8"/>
  <c r="BM70" i="8"/>
  <c r="BF70" i="8"/>
  <c r="BK70" i="8"/>
  <c r="CD70" i="8"/>
  <c r="CT70" i="8" s="1"/>
  <c r="F72" i="5"/>
  <c r="DA72" i="8" s="1"/>
  <c r="DB72" i="8" s="1"/>
  <c r="B70" i="14"/>
  <c r="Q70" i="7"/>
  <c r="Y69" i="11"/>
  <c r="AH69" i="1" s="1"/>
  <c r="AA69" i="11"/>
  <c r="AK69" i="1" s="1"/>
  <c r="AN70" i="5"/>
  <c r="AP70" i="5"/>
  <c r="AM70" i="5"/>
  <c r="BO70" i="8"/>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S71" i="8" s="1"/>
  <c r="BY71" i="8" s="1"/>
  <c r="BE71" i="8"/>
  <c r="AF82" i="9"/>
  <c r="CU69" i="8"/>
  <c r="CK69" i="8"/>
  <c r="O69" i="8"/>
  <c r="AQ69" i="5"/>
  <c r="AR69" i="5"/>
  <c r="V72" i="2"/>
  <c r="CZ73" i="5"/>
  <c r="AW71" i="5"/>
  <c r="A71" i="11"/>
  <c r="W71" i="8"/>
  <c r="B71" i="9"/>
  <c r="W71" i="9" s="1"/>
  <c r="E71" i="1"/>
  <c r="AV71" i="5"/>
  <c r="AJ71" i="5"/>
  <c r="AC71" i="10" s="1"/>
  <c r="AI71" i="5"/>
  <c r="AB71" i="8"/>
  <c r="BJ71" i="8" s="1"/>
  <c r="BT71" i="5"/>
  <c r="A71" i="10"/>
  <c r="AA71" i="10" s="1"/>
  <c r="B71" i="7"/>
  <c r="J72" i="2"/>
  <c r="C73" i="5"/>
  <c r="AC72" i="1"/>
  <c r="DA72" i="5"/>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CK70" i="8" l="1"/>
  <c r="CL70" i="8" s="1"/>
  <c r="CU70" i="8"/>
  <c r="AM75" i="1"/>
  <c r="X71" i="10"/>
  <c r="AS75" i="5"/>
  <c r="E79" i="8"/>
  <c r="E53" i="4"/>
  <c r="B41" i="4" s="1"/>
  <c r="AH75" i="11"/>
  <c r="E55" i="4"/>
  <c r="DG73" i="5" a="1"/>
  <c r="DG73" i="5" s="1"/>
  <c r="DF74" i="5"/>
  <c r="E58" i="4"/>
  <c r="E50" i="4"/>
  <c r="E59" i="4"/>
  <c r="E64" i="4"/>
  <c r="AK75" i="11"/>
  <c r="DB74" i="5"/>
  <c r="E56" i="4"/>
  <c r="AR76" i="8"/>
  <c r="AD76" i="8"/>
  <c r="BN75"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AD73" i="1"/>
  <c r="BZ70" i="8"/>
  <c r="CQ70" i="8" s="1"/>
  <c r="CR70" i="8" s="1"/>
  <c r="AQ70" i="5"/>
  <c r="E72" i="1"/>
  <c r="O70" i="8"/>
  <c r="W72" i="8"/>
  <c r="BE72" i="8"/>
  <c r="BR72" i="8"/>
  <c r="BV72" i="8" s="1"/>
  <c r="A72" i="11"/>
  <c r="AA71" i="11" s="1"/>
  <c r="AK71" i="1" s="1"/>
  <c r="BD72" i="8"/>
  <c r="BS72" i="8" s="1"/>
  <c r="BY72" i="8" s="1"/>
  <c r="B72" i="7"/>
  <c r="AE72" i="7" s="1"/>
  <c r="AG72" i="7" s="1"/>
  <c r="AI72" i="7" s="1"/>
  <c r="B72" i="9"/>
  <c r="W72" i="9" s="1"/>
  <c r="AV72" i="5"/>
  <c r="AI72" i="5"/>
  <c r="A72" i="10"/>
  <c r="AA72" i="10" s="1"/>
  <c r="AJ72" i="5"/>
  <c r="AC72" i="10" s="1"/>
  <c r="BT72" i="5"/>
  <c r="AW72" i="5"/>
  <c r="CF72" i="8"/>
  <c r="AB72" i="8"/>
  <c r="BJ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BO71" i="8"/>
  <c r="BP71" i="8"/>
  <c r="BL71" i="8"/>
  <c r="BM71" i="8"/>
  <c r="BI71" i="8"/>
  <c r="BK71" i="8"/>
  <c r="BG71" i="8"/>
  <c r="BH71" i="8"/>
  <c r="N71" i="7"/>
  <c r="BF71" i="8"/>
  <c r="AF83" i="9"/>
  <c r="BZ71" i="8"/>
  <c r="CQ71" i="8" s="1"/>
  <c r="CR71" i="8" s="1"/>
  <c r="CD72" i="8"/>
  <c r="CT72" i="8" s="1"/>
  <c r="J73" i="2"/>
  <c r="V73" i="2"/>
  <c r="CZ74" i="5"/>
  <c r="CC71" i="8"/>
  <c r="CS71" i="8" s="1"/>
  <c r="BV71" i="8"/>
  <c r="BW71" i="8"/>
  <c r="CM71" i="8" s="1"/>
  <c r="BT71" i="8"/>
  <c r="BU71" i="8"/>
  <c r="BX71" i="8"/>
  <c r="CO71" i="8" s="1"/>
  <c r="CP71" i="8" s="1"/>
  <c r="AO71" i="5"/>
  <c r="AP71" i="5"/>
  <c r="AC70" i="11"/>
  <c r="T70" i="8" s="1"/>
  <c r="AD70" i="11"/>
  <c r="AI70" i="1" s="1"/>
  <c r="Y70" i="11"/>
  <c r="AH70" i="1" s="1"/>
  <c r="N71" i="11"/>
  <c r="Z70" i="11"/>
  <c r="AB70" i="11"/>
  <c r="P70" i="8" s="1"/>
  <c r="AA70" i="11"/>
  <c r="AK70" i="1" s="1"/>
  <c r="Q71" i="7"/>
  <c r="AE71" i="7"/>
  <c r="AG71" i="7" s="1"/>
  <c r="AN71" i="5"/>
  <c r="AM71" i="5"/>
  <c r="CD71" i="8"/>
  <c r="CT71" i="8" s="1"/>
  <c r="V74" i="2"/>
  <c r="AC73" i="1"/>
  <c r="DA73" i="5"/>
  <c r="AB74" i="1"/>
  <c r="DI74" i="5"/>
  <c r="AE83" i="9"/>
  <c r="AI83" i="9"/>
  <c r="L36" i="11"/>
  <c r="AS36" i="8"/>
  <c r="L49" i="11"/>
  <c r="AS49" i="8"/>
  <c r="L54" i="11"/>
  <c r="AS54" i="8"/>
  <c r="L41" i="11"/>
  <c r="AS41" i="8"/>
  <c r="L38" i="11"/>
  <c r="AS38" i="8"/>
  <c r="L52" i="11"/>
  <c r="AS52" i="8"/>
  <c r="B36" i="14"/>
  <c r="N59" i="1"/>
  <c r="S76" i="2"/>
  <c r="B46" i="4"/>
  <c r="N77" i="2"/>
  <c r="C36" i="4"/>
  <c r="F36" i="4"/>
  <c r="R77" i="2"/>
  <c r="Q76" i="2"/>
  <c r="B44" i="4"/>
  <c r="M77" i="2"/>
  <c r="B35" i="4"/>
  <c r="O78" i="2"/>
  <c r="D87" i="4"/>
  <c r="J78" i="10"/>
  <c r="P78" i="2"/>
  <c r="X72" i="10" l="1"/>
  <c r="AS76" i="5"/>
  <c r="E80" i="8"/>
  <c r="AH76" i="11"/>
  <c r="DE75" i="5"/>
  <c r="DG74" i="5" a="1"/>
  <c r="DG74" i="5" s="1"/>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AD74" i="1"/>
  <c r="K78" i="11"/>
  <c r="A78" i="14"/>
  <c r="A78" i="5"/>
  <c r="A78" i="9"/>
  <c r="A78" i="2"/>
  <c r="A78" i="8"/>
  <c r="A78" i="7"/>
  <c r="R78" i="7" s="1"/>
  <c r="AM76" i="1"/>
  <c r="Y74" i="1"/>
  <c r="DJ75" i="5"/>
  <c r="AF74" i="1"/>
  <c r="BN76" i="8"/>
  <c r="E48" i="4"/>
  <c r="E57" i="4"/>
  <c r="AD77" i="8"/>
  <c r="AR77" i="8"/>
  <c r="DH75" i="5"/>
  <c r="E62" i="4"/>
  <c r="CY70" i="8"/>
  <c r="G70" i="1" s="1"/>
  <c r="M70" i="8" s="1"/>
  <c r="BU72" i="8"/>
  <c r="CK72" i="8" s="1"/>
  <c r="CC72" i="8"/>
  <c r="CS72" i="8" s="1"/>
  <c r="CU72" i="8" s="1"/>
  <c r="BZ72" i="8"/>
  <c r="CQ72" i="8" s="1"/>
  <c r="CR72" i="8" s="1"/>
  <c r="BT72" i="8"/>
  <c r="CJ72" i="8" s="1"/>
  <c r="CN72" i="8" s="1"/>
  <c r="BP72" i="8"/>
  <c r="D73" i="9"/>
  <c r="N72" i="7"/>
  <c r="AD71" i="11"/>
  <c r="AI71" i="1" s="1"/>
  <c r="AB71" i="11"/>
  <c r="P71" i="8" s="1"/>
  <c r="AO72" i="5"/>
  <c r="BW72" i="8"/>
  <c r="CM72" i="8" s="1"/>
  <c r="BL72" i="8"/>
  <c r="AP72" i="5"/>
  <c r="BX72" i="8"/>
  <c r="CO72" i="8" s="1"/>
  <c r="CP72" i="8" s="1"/>
  <c r="BG72" i="8"/>
  <c r="AN72" i="5"/>
  <c r="Z71" i="11"/>
  <c r="AM72" i="5"/>
  <c r="Y71" i="11"/>
  <c r="AH71" i="1" s="1"/>
  <c r="AC71" i="11"/>
  <c r="T71" i="8" s="1"/>
  <c r="BK72" i="8"/>
  <c r="BF72" i="8"/>
  <c r="BI72" i="8"/>
  <c r="B72" i="14"/>
  <c r="BH72" i="8"/>
  <c r="BM72" i="8"/>
  <c r="B73" i="7"/>
  <c r="AE73" i="7" s="1"/>
  <c r="AG73" i="7" s="1"/>
  <c r="AI73" i="7" s="1"/>
  <c r="N72" i="11"/>
  <c r="BO72" i="8"/>
  <c r="Q72" i="7"/>
  <c r="B73" i="9"/>
  <c r="W73" i="9" s="1"/>
  <c r="AJ73" i="5"/>
  <c r="AC73" i="10" s="1"/>
  <c r="A73" i="10"/>
  <c r="AA73" i="10" s="1"/>
  <c r="AB73" i="8"/>
  <c r="BJ73" i="8" s="1"/>
  <c r="A73" i="11"/>
  <c r="Z72" i="11" s="1"/>
  <c r="AV73" i="5"/>
  <c r="E73" i="1"/>
  <c r="BT73" i="5"/>
  <c r="BE73" i="8"/>
  <c r="W73" i="8"/>
  <c r="AW73" i="5"/>
  <c r="AI73" i="5"/>
  <c r="DA73" i="8"/>
  <c r="DB73" i="8" s="1"/>
  <c r="CF73" i="8"/>
  <c r="BD73" i="8"/>
  <c r="BS73" i="8" s="1"/>
  <c r="BY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F35" i="4"/>
  <c r="C35" i="4"/>
  <c r="C88" i="4"/>
  <c r="M78" i="2"/>
  <c r="J79" i="10"/>
  <c r="O79" i="2"/>
  <c r="P79" i="2"/>
  <c r="X73" i="10" l="1"/>
  <c r="AS77" i="5"/>
  <c r="E81" i="8"/>
  <c r="AH77" i="11"/>
  <c r="DG75" i="5" a="1"/>
  <c r="DG75" i="5" s="1"/>
  <c r="BV73" i="8"/>
  <c r="BX73" i="8"/>
  <c r="CO73" i="8" s="1"/>
  <c r="CP73" i="8" s="1"/>
  <c r="BW73" i="8"/>
  <c r="CM73" i="8" s="1"/>
  <c r="BT73" i="8"/>
  <c r="CJ73" i="8" s="1"/>
  <c r="CN73" i="8" s="1"/>
  <c r="BU73" i="8"/>
  <c r="DB76" i="5"/>
  <c r="DE76" i="5"/>
  <c r="AK77" i="11"/>
  <c r="BN77" i="8"/>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AD75" i="1"/>
  <c r="E60" i="4"/>
  <c r="O72" i="8"/>
  <c r="AQ72" i="5"/>
  <c r="AR72" i="5"/>
  <c r="AB72" i="11"/>
  <c r="P72" i="8" s="1"/>
  <c r="BZ73" i="8"/>
  <c r="CQ73" i="8" s="1"/>
  <c r="CR73" i="8" s="1"/>
  <c r="AN73" i="5"/>
  <c r="B73" i="14"/>
  <c r="Q73" i="7"/>
  <c r="N73" i="11"/>
  <c r="BO73" i="8"/>
  <c r="BH73" i="8"/>
  <c r="BK73" i="8"/>
  <c r="BM73" i="8"/>
  <c r="N73" i="7"/>
  <c r="AP73" i="5"/>
  <c r="BL73" i="8"/>
  <c r="BF73" i="8"/>
  <c r="BG73" i="8"/>
  <c r="BI73" i="8"/>
  <c r="AD72" i="11"/>
  <c r="AI72" i="1" s="1"/>
  <c r="Y72" i="11"/>
  <c r="AH72" i="1" s="1"/>
  <c r="AA72" i="11"/>
  <c r="AK72" i="1" s="1"/>
  <c r="AC72" i="11"/>
  <c r="T72" i="8" s="1"/>
  <c r="AM73" i="5"/>
  <c r="AO73" i="5"/>
  <c r="CD73" i="8"/>
  <c r="CT73" i="8" s="1"/>
  <c r="CU73" i="8" s="1"/>
  <c r="D74" i="9"/>
  <c r="F75" i="5"/>
  <c r="BP73" i="8"/>
  <c r="B76" i="5"/>
  <c r="CL72" i="8"/>
  <c r="CY72" i="8" s="1"/>
  <c r="G72" i="1" s="1"/>
  <c r="M72" i="8" s="1"/>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S74" i="8" s="1"/>
  <c r="BY74" i="8" s="1"/>
  <c r="BE74" i="8"/>
  <c r="AF85" i="9"/>
  <c r="V75" i="2"/>
  <c r="J75" i="2"/>
  <c r="CZ76" i="5"/>
  <c r="AW74" i="5"/>
  <c r="B74" i="9"/>
  <c r="W74" i="9" s="1"/>
  <c r="BT74" i="5"/>
  <c r="W74" i="8"/>
  <c r="E74" i="1"/>
  <c r="AV74" i="5"/>
  <c r="AB74" i="8"/>
  <c r="BJ74" i="8" s="1"/>
  <c r="AJ74" i="5"/>
  <c r="AC74" i="10" s="1"/>
  <c r="AI74" i="5"/>
  <c r="A74" i="10"/>
  <c r="AA74" i="10" s="1"/>
  <c r="B74" i="7"/>
  <c r="A74" i="11"/>
  <c r="V76" i="2"/>
  <c r="AC75" i="1"/>
  <c r="DA75" i="5"/>
  <c r="AB76" i="1"/>
  <c r="DI76" i="5"/>
  <c r="E49" i="4"/>
  <c r="AH43" i="5"/>
  <c r="BU43" i="5"/>
  <c r="AE85" i="9"/>
  <c r="AI85" i="9"/>
  <c r="B43" i="2"/>
  <c r="B43" i="1"/>
  <c r="BG43" i="1" s="1"/>
  <c r="B53" i="14"/>
  <c r="N61" i="1"/>
  <c r="S78" i="2"/>
  <c r="N79" i="2"/>
  <c r="R79" i="2"/>
  <c r="Q78" i="2"/>
  <c r="M79" i="2"/>
  <c r="J80" i="10"/>
  <c r="P80" i="2"/>
  <c r="O80" i="2"/>
  <c r="X74" i="10" l="1"/>
  <c r="AS78" i="5"/>
  <c r="E82" i="8"/>
  <c r="CF75" i="8"/>
  <c r="CK73" i="8"/>
  <c r="CL73" i="8" s="1"/>
  <c r="CY73" i="8" s="1"/>
  <c r="G73" i="1" s="1"/>
  <c r="M73" i="8" s="1"/>
  <c r="AH78" i="11"/>
  <c r="DB77" i="5"/>
  <c r="DG76" i="5" a="1"/>
  <c r="DG76" i="5" s="1"/>
  <c r="E66" i="4" s="1"/>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BN78" i="8"/>
  <c r="K80" i="11"/>
  <c r="A80" i="14"/>
  <c r="A80" i="8"/>
  <c r="A80" i="2"/>
  <c r="A80" i="9"/>
  <c r="A80" i="7"/>
  <c r="R80" i="7" s="1"/>
  <c r="A80" i="5"/>
  <c r="AD76" i="1"/>
  <c r="AD79" i="8"/>
  <c r="AR79" i="8"/>
  <c r="AR73" i="5"/>
  <c r="O73" i="8"/>
  <c r="AB75" i="8"/>
  <c r="BJ75" i="8" s="1"/>
  <c r="AQ73" i="5"/>
  <c r="BD75" i="8"/>
  <c r="BS75" i="8" s="1"/>
  <c r="BY75" i="8" s="1"/>
  <c r="AJ75" i="5"/>
  <c r="AC75" i="10" s="1"/>
  <c r="B75" i="7"/>
  <c r="AE75" i="7" s="1"/>
  <c r="AG75" i="7" s="1"/>
  <c r="AI75" i="7" s="1"/>
  <c r="B75" i="9"/>
  <c r="W75" i="9" s="1"/>
  <c r="BT75" i="5"/>
  <c r="E75" i="1"/>
  <c r="A75" i="11"/>
  <c r="N75" i="11" s="1"/>
  <c r="BR75" i="8"/>
  <c r="BT75" i="8" s="1"/>
  <c r="CJ75" i="8" s="1"/>
  <c r="CN75" i="8" s="1"/>
  <c r="W75" i="8"/>
  <c r="AW75" i="5"/>
  <c r="AV75" i="5"/>
  <c r="BE75" i="8"/>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BO74" i="8"/>
  <c r="BP74" i="8"/>
  <c r="BL74" i="8"/>
  <c r="BM74" i="8"/>
  <c r="BI74" i="8"/>
  <c r="BK74" i="8"/>
  <c r="BG74" i="8"/>
  <c r="BH74" i="8"/>
  <c r="N74" i="7"/>
  <c r="BF74" i="8"/>
  <c r="AF86" i="9"/>
  <c r="BZ74" i="8"/>
  <c r="CQ74" i="8" s="1"/>
  <c r="CR74" i="8" s="1"/>
  <c r="AB73" i="11"/>
  <c r="P73" i="8" s="1"/>
  <c r="AD73" i="11"/>
  <c r="AI73" i="1" s="1"/>
  <c r="N74" i="11"/>
  <c r="Z73" i="11"/>
  <c r="AA73" i="11"/>
  <c r="AK73" i="1" s="1"/>
  <c r="Y73" i="11"/>
  <c r="AH73" i="1" s="1"/>
  <c r="AC73" i="11"/>
  <c r="T73" i="8" s="1"/>
  <c r="CD74" i="8"/>
  <c r="CT74" i="8" s="1"/>
  <c r="Q74" i="7"/>
  <c r="AE74" i="7"/>
  <c r="AG74" i="7" s="1"/>
  <c r="J76" i="2"/>
  <c r="C76" i="5"/>
  <c r="F76" i="5" s="1"/>
  <c r="AN74" i="5"/>
  <c r="AM74" i="5"/>
  <c r="CZ77" i="5"/>
  <c r="BW74" i="8"/>
  <c r="CM74" i="8" s="1"/>
  <c r="BT74" i="8"/>
  <c r="BU74" i="8"/>
  <c r="BV74" i="8"/>
  <c r="BX74" i="8"/>
  <c r="CO74" i="8" s="1"/>
  <c r="CP74" i="8" s="1"/>
  <c r="CC74" i="8"/>
  <c r="CS74" i="8" s="1"/>
  <c r="AP74" i="5"/>
  <c r="AO74" i="5"/>
  <c r="C77" i="5"/>
  <c r="AC76" i="1"/>
  <c r="E52" i="4"/>
  <c r="DA76" i="5"/>
  <c r="AB77" i="1"/>
  <c r="DI77" i="5"/>
  <c r="AE86" i="9"/>
  <c r="AI86" i="9"/>
  <c r="L55" i="11"/>
  <c r="AS55" i="8"/>
  <c r="B60" i="14"/>
  <c r="N62" i="1"/>
  <c r="S79" i="2"/>
  <c r="N80" i="2"/>
  <c r="R80" i="2"/>
  <c r="Q79" i="2"/>
  <c r="O81" i="2"/>
  <c r="P81" i="2"/>
  <c r="J81" i="10"/>
  <c r="M80" i="2"/>
  <c r="X75" i="10" l="1"/>
  <c r="AS79" i="5"/>
  <c r="E83" i="8"/>
  <c r="AH79" i="11"/>
  <c r="DF78" i="5"/>
  <c r="DB78" i="5"/>
  <c r="AM79" i="1"/>
  <c r="DE78" i="5"/>
  <c r="DG77" i="5" a="1"/>
  <c r="DG77" i="5" s="1"/>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AD77" i="1"/>
  <c r="BN79" i="8"/>
  <c r="Y77" i="1"/>
  <c r="DJ78" i="5"/>
  <c r="BO75" i="8"/>
  <c r="BH75" i="8"/>
  <c r="BK75" i="8"/>
  <c r="BF75" i="8"/>
  <c r="BM75" i="8"/>
  <c r="Q75" i="7"/>
  <c r="BG75" i="8"/>
  <c r="BL75" i="8"/>
  <c r="N75" i="7"/>
  <c r="BI75" i="8"/>
  <c r="F77" i="5"/>
  <c r="BE77" i="8" s="1"/>
  <c r="D76" i="9"/>
  <c r="BZ75" i="8"/>
  <c r="CQ75" i="8" s="1"/>
  <c r="CR75" i="8" s="1"/>
  <c r="BP75" i="8"/>
  <c r="AD74" i="11"/>
  <c r="AI74" i="1" s="1"/>
  <c r="AA74" i="11"/>
  <c r="AK74" i="1" s="1"/>
  <c r="AB74" i="11"/>
  <c r="P74" i="8" s="1"/>
  <c r="Y74" i="11"/>
  <c r="AH74" i="1" s="1"/>
  <c r="Z74" i="11"/>
  <c r="AC74" i="11"/>
  <c r="T74" i="8" s="1"/>
  <c r="AP75" i="5"/>
  <c r="BU75" i="8"/>
  <c r="CC75" i="8"/>
  <c r="CS75" i="8" s="1"/>
  <c r="AM75" i="5"/>
  <c r="BX75" i="8"/>
  <c r="CO75" i="8" s="1"/>
  <c r="CP75" i="8" s="1"/>
  <c r="AN75" i="5"/>
  <c r="BW75" i="8"/>
  <c r="CM75" i="8" s="1"/>
  <c r="BV75" i="8"/>
  <c r="AO75" i="5"/>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AF87" i="9"/>
  <c r="CU74" i="8"/>
  <c r="O74" i="8"/>
  <c r="AW76" i="5"/>
  <c r="AV76" i="5"/>
  <c r="AJ76" i="5"/>
  <c r="AC76" i="10" s="1"/>
  <c r="AB76" i="8"/>
  <c r="BJ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AH55" i="5"/>
  <c r="BU55" i="5"/>
  <c r="AE87" i="9"/>
  <c r="AI87" i="9"/>
  <c r="B55" i="2"/>
  <c r="B55" i="1"/>
  <c r="BG55" i="1" s="1"/>
  <c r="B66" i="14"/>
  <c r="N63" i="1"/>
  <c r="S80" i="2"/>
  <c r="N81" i="2"/>
  <c r="R81" i="2"/>
  <c r="Q80" i="2"/>
  <c r="M81" i="2"/>
  <c r="P82" i="2"/>
  <c r="J82" i="10"/>
  <c r="O82" i="2"/>
  <c r="X76" i="10" l="1"/>
  <c r="AS80" i="5"/>
  <c r="E84" i="8"/>
  <c r="AH80" i="11"/>
  <c r="DG78" i="5" a="1"/>
  <c r="DG78" i="5" s="1"/>
  <c r="DB79" i="5"/>
  <c r="DF79" i="5"/>
  <c r="AJ80" i="1"/>
  <c r="AK80" i="11"/>
  <c r="AM80" i="1"/>
  <c r="BN80" i="8"/>
  <c r="DE79" i="5"/>
  <c r="AD78" i="1"/>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A82" i="7"/>
  <c r="R82" i="7" s="1"/>
  <c r="A82" i="5"/>
  <c r="A82" i="9"/>
  <c r="A82" i="2"/>
  <c r="A82" i="8"/>
  <c r="B77" i="9"/>
  <c r="W77" i="9" s="1"/>
  <c r="AW77" i="5"/>
  <c r="AV77" i="5"/>
  <c r="DA77" i="8"/>
  <c r="DB77" i="8" s="1"/>
  <c r="B77" i="7"/>
  <c r="Q77" i="7" s="1"/>
  <c r="BD77" i="8"/>
  <c r="BS77" i="8" s="1"/>
  <c r="BZ77" i="8" s="1"/>
  <c r="A77" i="11"/>
  <c r="AB76" i="11" s="1"/>
  <c r="P76" i="8" s="1"/>
  <c r="E77" i="1"/>
  <c r="CF77" i="8"/>
  <c r="W77" i="8"/>
  <c r="A77" i="10"/>
  <c r="AA77" i="10" s="1"/>
  <c r="AI77" i="5"/>
  <c r="BT77" i="5"/>
  <c r="BR77" i="8"/>
  <c r="CC77" i="8" s="1"/>
  <c r="CS77" i="8" s="1"/>
  <c r="AJ77" i="5"/>
  <c r="AC77" i="10" s="1"/>
  <c r="AB77" i="8"/>
  <c r="BJ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BO76" i="8"/>
  <c r="BL76" i="8"/>
  <c r="BM76" i="8"/>
  <c r="BI76" i="8"/>
  <c r="BK76" i="8"/>
  <c r="BG76" i="8"/>
  <c r="BH76" i="8"/>
  <c r="N76" i="7"/>
  <c r="BF76" i="8"/>
  <c r="AF88" i="9"/>
  <c r="F60" i="4"/>
  <c r="F68" i="4"/>
  <c r="I49" i="4"/>
  <c r="J49" i="4" s="1"/>
  <c r="F55" i="4"/>
  <c r="F57" i="4"/>
  <c r="F59" i="4"/>
  <c r="F62" i="4"/>
  <c r="C79"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AP76" i="5"/>
  <c r="AO76" i="5"/>
  <c r="CD76" i="8"/>
  <c r="CT76" i="8" s="1"/>
  <c r="AM76" i="5"/>
  <c r="AN76" i="5"/>
  <c r="BV76" i="8"/>
  <c r="BX76" i="8"/>
  <c r="CO76" i="8" s="1"/>
  <c r="CP76" i="8" s="1"/>
  <c r="CC76" i="8"/>
  <c r="CS76" i="8" s="1"/>
  <c r="BT76" i="8"/>
  <c r="BU76" i="8"/>
  <c r="BW76" i="8"/>
  <c r="CM76" i="8" s="1"/>
  <c r="AE76" i="7"/>
  <c r="AG76" i="7" s="1"/>
  <c r="Q76" i="7"/>
  <c r="M29" i="7" s="1"/>
  <c r="J79" i="2"/>
  <c r="AC78" i="1"/>
  <c r="DA78" i="5"/>
  <c r="AB79" i="1"/>
  <c r="DI79" i="5"/>
  <c r="AE88" i="9"/>
  <c r="AI88" i="9"/>
  <c r="L35" i="11"/>
  <c r="AS35" i="8"/>
  <c r="D76" i="4"/>
  <c r="F38" i="4" s="1"/>
  <c r="D78" i="4"/>
  <c r="C76" i="4"/>
  <c r="D75" i="4"/>
  <c r="D80" i="4"/>
  <c r="B71" i="14"/>
  <c r="N64" i="1"/>
  <c r="S81" i="2"/>
  <c r="N82" i="2"/>
  <c r="R82" i="2"/>
  <c r="Q81" i="2"/>
  <c r="O83" i="2"/>
  <c r="P83" i="2"/>
  <c r="J83" i="10"/>
  <c r="M82" i="2"/>
  <c r="F37" i="4"/>
  <c r="C37" i="4"/>
  <c r="X77" i="10" l="1"/>
  <c r="AS81" i="5"/>
  <c r="E85" i="8"/>
  <c r="BR78" i="8"/>
  <c r="BX78" i="8" s="1"/>
  <c r="CO78" i="8" s="1"/>
  <c r="CP78" i="8" s="1"/>
  <c r="DB80" i="5"/>
  <c r="DG79" i="5" a="1"/>
  <c r="DG79" i="5" s="1"/>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BN81" i="8"/>
  <c r="DH80" i="5"/>
  <c r="K83" i="11"/>
  <c r="A83" i="14"/>
  <c r="A83" i="7"/>
  <c r="R83" i="7" s="1"/>
  <c r="A83" i="9"/>
  <c r="A83" i="2"/>
  <c r="A83" i="8"/>
  <c r="A83" i="5"/>
  <c r="AD79" i="1"/>
  <c r="AO77" i="5"/>
  <c r="AN77" i="5"/>
  <c r="BY77" i="8"/>
  <c r="CQ77" i="8" s="1"/>
  <c r="CR77" i="8" s="1"/>
  <c r="Y76" i="11"/>
  <c r="AH76" i="1" s="1"/>
  <c r="CD77" i="8"/>
  <c r="CT77" i="8" s="1"/>
  <c r="CU77" i="8" s="1"/>
  <c r="BT77" i="8"/>
  <c r="CJ77" i="8" s="1"/>
  <c r="CN77" i="8" s="1"/>
  <c r="BP77" i="8"/>
  <c r="AE77" i="7"/>
  <c r="AG77" i="7" s="1"/>
  <c r="AI77" i="7" s="1"/>
  <c r="AA76" i="11"/>
  <c r="AK76" i="1" s="1"/>
  <c r="Z76" i="11"/>
  <c r="AD76" i="11"/>
  <c r="AI76" i="1" s="1"/>
  <c r="N77" i="11"/>
  <c r="AC76" i="11"/>
  <c r="T76" i="8" s="1"/>
  <c r="G35" i="4" s="1"/>
  <c r="BG77" i="8"/>
  <c r="BL77" i="8"/>
  <c r="BF77" i="8"/>
  <c r="BK77" i="8"/>
  <c r="N77" i="7"/>
  <c r="BI77" i="8"/>
  <c r="BH77" i="8"/>
  <c r="BM77" i="8"/>
  <c r="AM77" i="5"/>
  <c r="D78" i="9"/>
  <c r="A78" i="10"/>
  <c r="AA78" i="10" s="1"/>
  <c r="BV77" i="8"/>
  <c r="BO77" i="8"/>
  <c r="BX77" i="8"/>
  <c r="CO77" i="8" s="1"/>
  <c r="CP77" i="8" s="1"/>
  <c r="BT78" i="5"/>
  <c r="BW77" i="8"/>
  <c r="CM77" i="8" s="1"/>
  <c r="AJ78" i="5"/>
  <c r="AC78" i="10" s="1"/>
  <c r="AB78" i="8"/>
  <c r="BJ78" i="8" s="1"/>
  <c r="CY75" i="8"/>
  <c r="G75" i="1" s="1"/>
  <c r="M75" i="8" s="1"/>
  <c r="BU77" i="8"/>
  <c r="AP77" i="5"/>
  <c r="DA78" i="8"/>
  <c r="DB78" i="8" s="1"/>
  <c r="E78" i="1"/>
  <c r="B80" i="5"/>
  <c r="B78" i="7"/>
  <c r="AE78" i="7" s="1"/>
  <c r="AG78" i="7" s="1"/>
  <c r="AI78" i="7" s="1"/>
  <c r="B78" i="9"/>
  <c r="W78" i="9" s="1"/>
  <c r="AW78" i="5"/>
  <c r="A78" i="11"/>
  <c r="AC77" i="11" s="1"/>
  <c r="T77" i="8" s="1"/>
  <c r="AV78" i="5"/>
  <c r="AI78" i="5"/>
  <c r="BD78" i="8"/>
  <c r="BS78" i="8" s="1"/>
  <c r="BZ78" i="8" s="1"/>
  <c r="CF78" i="8"/>
  <c r="W78" i="8"/>
  <c r="BE78" i="8"/>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AQ76" i="5"/>
  <c r="I60" i="4" s="1"/>
  <c r="CK76" i="8"/>
  <c r="CU76" i="8"/>
  <c r="O76" i="8"/>
  <c r="AR76" i="5"/>
  <c r="CZ80" i="5"/>
  <c r="B76" i="14"/>
  <c r="AI76" i="7"/>
  <c r="V79" i="2"/>
  <c r="C79" i="5"/>
  <c r="F79" i="5" s="1"/>
  <c r="AB80" i="1"/>
  <c r="DI80" i="5"/>
  <c r="V80" i="2"/>
  <c r="AC79" i="1"/>
  <c r="DA79" i="5"/>
  <c r="AH35" i="5"/>
  <c r="BU35" i="5"/>
  <c r="AE89" i="9"/>
  <c r="AI89" i="9"/>
  <c r="B35" i="2"/>
  <c r="B35" i="1"/>
  <c r="BG35" i="1" s="1"/>
  <c r="L56" i="11"/>
  <c r="AS56" i="8"/>
  <c r="B75" i="14"/>
  <c r="N65" i="1"/>
  <c r="S82" i="2"/>
  <c r="N83" i="2"/>
  <c r="R83" i="2"/>
  <c r="Q82" i="2"/>
  <c r="P84" i="2"/>
  <c r="J84" i="10"/>
  <c r="O84" i="2"/>
  <c r="M83" i="2"/>
  <c r="C38" i="4"/>
  <c r="F39" i="4"/>
  <c r="I48" i="4" s="1"/>
  <c r="X78" i="10" l="1"/>
  <c r="AS82" i="5"/>
  <c r="E86" i="8"/>
  <c r="CC78" i="8"/>
  <c r="CS78" i="8" s="1"/>
  <c r="BV78" i="8"/>
  <c r="BU78" i="8"/>
  <c r="DG80" i="5" a="1"/>
  <c r="DG80" i="5" s="1"/>
  <c r="DF81" i="5"/>
  <c r="BW78" i="8"/>
  <c r="CM78" i="8" s="1"/>
  <c r="BT78" i="8"/>
  <c r="CJ78" i="8" s="1"/>
  <c r="CN78" i="8" s="1"/>
  <c r="DE81" i="5"/>
  <c r="AK82" i="11"/>
  <c r="AJ82" i="1"/>
  <c r="DB81" i="5"/>
  <c r="K84" i="11"/>
  <c r="A84" i="14"/>
  <c r="A84" i="7"/>
  <c r="R84" i="7" s="1"/>
  <c r="A84" i="5"/>
  <c r="A84" i="8"/>
  <c r="A84" i="9"/>
  <c r="A84" i="2"/>
  <c r="AR83" i="8"/>
  <c r="AD83" i="8"/>
  <c r="AM82" i="1"/>
  <c r="DH81" i="5"/>
  <c r="AF80" i="1"/>
  <c r="AD80" i="1"/>
  <c r="BN82" i="8"/>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H83" i="11" s="1"/>
  <c r="AQ77" i="5"/>
  <c r="AR77" i="5"/>
  <c r="O77" i="8"/>
  <c r="BM78" i="8"/>
  <c r="AO78" i="5"/>
  <c r="B77" i="14"/>
  <c r="BI78" i="8"/>
  <c r="BL78" i="8"/>
  <c r="AP78" i="5"/>
  <c r="CD78" i="8"/>
  <c r="CT78" i="8" s="1"/>
  <c r="CK77" i="8"/>
  <c r="CL77" i="8" s="1"/>
  <c r="CY77" i="8" s="1"/>
  <c r="G77" i="1" s="1"/>
  <c r="M77" i="8" s="1"/>
  <c r="BF78" i="8"/>
  <c r="N78" i="7"/>
  <c r="BH78" i="8"/>
  <c r="BG78" i="8"/>
  <c r="BK78" i="8"/>
  <c r="BY78" i="8"/>
  <c r="CQ78" i="8" s="1"/>
  <c r="CR78" i="8" s="1"/>
  <c r="N78" i="11"/>
  <c r="CL76" i="8"/>
  <c r="CY76" i="8" s="1"/>
  <c r="G76" i="1" s="1"/>
  <c r="M76" i="8" s="1"/>
  <c r="D79" i="9"/>
  <c r="BP78" i="8"/>
  <c r="BO78" i="8"/>
  <c r="Q78" i="7"/>
  <c r="AN78" i="5"/>
  <c r="Z77" i="11"/>
  <c r="AD77" i="11"/>
  <c r="AI77" i="1" s="1"/>
  <c r="Y77" i="11"/>
  <c r="AH77" i="1" s="1"/>
  <c r="AA77" i="11"/>
  <c r="AK77" i="1" s="1"/>
  <c r="AB77" i="11"/>
  <c r="P77" i="8" s="1"/>
  <c r="AM78" i="5"/>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H38" i="4"/>
  <c r="H35" i="4"/>
  <c r="H37" i="4"/>
  <c r="CF79" i="8"/>
  <c r="CB84" i="8"/>
  <c r="BR79" i="8"/>
  <c r="BD79" i="8"/>
  <c r="BE79" i="8"/>
  <c r="AF90" i="9"/>
  <c r="J80" i="2"/>
  <c r="CZ81" i="5"/>
  <c r="C80" i="5"/>
  <c r="F80" i="5" s="1"/>
  <c r="AW79" i="5"/>
  <c r="AV79" i="5"/>
  <c r="AJ79" i="5"/>
  <c r="AC79" i="10" s="1"/>
  <c r="AB79" i="8"/>
  <c r="BJ79" i="8" s="1"/>
  <c r="AI79" i="5"/>
  <c r="A79" i="10"/>
  <c r="AA79" i="10" s="1"/>
  <c r="BT79" i="5"/>
  <c r="W79" i="8"/>
  <c r="B79" i="7"/>
  <c r="A79" i="11"/>
  <c r="E79" i="1"/>
  <c r="B79" i="9"/>
  <c r="W79" i="9" s="1"/>
  <c r="V81" i="2"/>
  <c r="AC80" i="1"/>
  <c r="DA80" i="5"/>
  <c r="AB81" i="1"/>
  <c r="DI81" i="5"/>
  <c r="AH56" i="5"/>
  <c r="BU56" i="5"/>
  <c r="AE90" i="9"/>
  <c r="AI90" i="9"/>
  <c r="B56" i="2"/>
  <c r="B56" i="1"/>
  <c r="BG56" i="1" s="1"/>
  <c r="B78" i="14"/>
  <c r="N66" i="1"/>
  <c r="S83" i="2"/>
  <c r="N84" i="2"/>
  <c r="R84" i="2"/>
  <c r="Q83" i="2"/>
  <c r="J85" i="10"/>
  <c r="O85" i="2"/>
  <c r="P85" i="2"/>
  <c r="M84" i="2"/>
  <c r="C39" i="4"/>
  <c r="I47" i="4" s="1"/>
  <c r="X79" i="10" l="1"/>
  <c r="AS83" i="5"/>
  <c r="E87" i="8"/>
  <c r="CK78" i="8"/>
  <c r="CL78" i="8" s="1"/>
  <c r="CU78" i="8"/>
  <c r="DE82" i="5"/>
  <c r="DF82" i="5"/>
  <c r="AK83" i="11"/>
  <c r="DB82" i="5"/>
  <c r="BN83" i="8"/>
  <c r="AJ83" i="1"/>
  <c r="DG81" i="5" a="1"/>
  <c r="DG81" i="5" s="1"/>
  <c r="AE81" i="1"/>
  <c r="W81" i="1" s="1"/>
  <c r="DH82" i="5"/>
  <c r="AR84" i="8"/>
  <c r="AD84" i="8"/>
  <c r="K85" i="11"/>
  <c r="A85" i="14"/>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D81" i="1"/>
  <c r="AF81" i="1"/>
  <c r="AR78" i="5"/>
  <c r="AQ78" i="5"/>
  <c r="O78" i="8"/>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BO79" i="8"/>
  <c r="BP79" i="8"/>
  <c r="BL79" i="8"/>
  <c r="BM79" i="8"/>
  <c r="BI79" i="8"/>
  <c r="BK79" i="8"/>
  <c r="BG79" i="8"/>
  <c r="BH79" i="8"/>
  <c r="N79" i="7"/>
  <c r="BF79" i="8"/>
  <c r="BD80" i="8"/>
  <c r="BS80" i="8" s="1"/>
  <c r="BY80" i="8" s="1"/>
  <c r="BE80" i="8"/>
  <c r="AF91" i="9"/>
  <c r="B54" i="4"/>
  <c r="BU79" i="8"/>
  <c r="BV79" i="8"/>
  <c r="BX79" i="8"/>
  <c r="CO79" i="8" s="1"/>
  <c r="CP79" i="8" s="1"/>
  <c r="CC79" i="8"/>
  <c r="CS79" i="8" s="1"/>
  <c r="BW79" i="8"/>
  <c r="CM79" i="8" s="1"/>
  <c r="BT79" i="8"/>
  <c r="AW80" i="5"/>
  <c r="W80" i="8"/>
  <c r="AV80" i="5"/>
  <c r="AJ80" i="5"/>
  <c r="AC80" i="10" s="1"/>
  <c r="B80" i="9"/>
  <c r="W80" i="9" s="1"/>
  <c r="BT80" i="5"/>
  <c r="B80" i="7"/>
  <c r="AI80" i="5"/>
  <c r="E80" i="1"/>
  <c r="A80" i="11"/>
  <c r="AB80" i="8"/>
  <c r="BJ80" i="8" s="1"/>
  <c r="A80" i="10"/>
  <c r="AA80" i="10" s="1"/>
  <c r="CZ82" i="5"/>
  <c r="Y78" i="11"/>
  <c r="AH78" i="1" s="1"/>
  <c r="AB78" i="11"/>
  <c r="P78" i="8" s="1"/>
  <c r="N79" i="11"/>
  <c r="Z78" i="11"/>
  <c r="AA78" i="11"/>
  <c r="AK78" i="1" s="1"/>
  <c r="AC78" i="11"/>
  <c r="T78" i="8" s="1"/>
  <c r="AD78" i="11"/>
  <c r="AI78" i="1" s="1"/>
  <c r="AN79" i="5"/>
  <c r="AM79" i="5"/>
  <c r="J81" i="2"/>
  <c r="C81" i="5"/>
  <c r="F81" i="5" s="1"/>
  <c r="CD79" i="8"/>
  <c r="CT79" i="8" s="1"/>
  <c r="AP79" i="5"/>
  <c r="AO79" i="5"/>
  <c r="AE79" i="7"/>
  <c r="AG79" i="7" s="1"/>
  <c r="Q79" i="7"/>
  <c r="DI82" i="5"/>
  <c r="AB82" i="1"/>
  <c r="V82" i="2"/>
  <c r="AC81" i="1"/>
  <c r="DA81" i="5"/>
  <c r="AE91" i="9"/>
  <c r="AI91" i="9"/>
  <c r="N67" i="1"/>
  <c r="S84" i="2"/>
  <c r="N85" i="2"/>
  <c r="R85" i="2"/>
  <c r="Q84" i="2"/>
  <c r="P86" i="2"/>
  <c r="O86" i="2"/>
  <c r="J86" i="10"/>
  <c r="M85" i="2"/>
  <c r="X80" i="10" l="1"/>
  <c r="AS84" i="5"/>
  <c r="E88" i="8"/>
  <c r="CY78" i="8"/>
  <c r="G78" i="1" s="1"/>
  <c r="M78" i="8" s="1"/>
  <c r="DB83" i="5"/>
  <c r="DE83" i="5"/>
  <c r="DG82" i="5" a="1"/>
  <c r="DG82" i="5" s="1"/>
  <c r="AK84" i="11"/>
  <c r="DF83" i="5"/>
  <c r="AH84" i="11"/>
  <c r="AJ84" i="1"/>
  <c r="AM84" i="1"/>
  <c r="AD85" i="8"/>
  <c r="AR85" i="8"/>
  <c r="AF82" i="1"/>
  <c r="AD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BN84" i="8"/>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BO80" i="8"/>
  <c r="BP80" i="8"/>
  <c r="BL80" i="8"/>
  <c r="BM80" i="8"/>
  <c r="BI80" i="8"/>
  <c r="BK80" i="8"/>
  <c r="BG80" i="8"/>
  <c r="BH80" i="8"/>
  <c r="N80" i="7"/>
  <c r="BF80" i="8"/>
  <c r="BD81" i="8"/>
  <c r="BS81" i="8" s="1"/>
  <c r="BY81" i="8" s="1"/>
  <c r="BE81" i="8"/>
  <c r="AF92" i="9"/>
  <c r="BZ80" i="8"/>
  <c r="CQ80" i="8" s="1"/>
  <c r="CR80" i="8" s="1"/>
  <c r="C82" i="5"/>
  <c r="F82" i="5" s="1"/>
  <c r="AN80" i="5"/>
  <c r="AM80" i="5"/>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AC81" i="10" s="1"/>
  <c r="W81" i="8"/>
  <c r="B81" i="7"/>
  <c r="E81" i="1"/>
  <c r="B81" i="9"/>
  <c r="W81" i="9" s="1"/>
  <c r="AI81" i="5"/>
  <c r="AB81" i="8"/>
  <c r="BJ81" i="8" s="1"/>
  <c r="J82" i="2"/>
  <c r="AP80" i="5"/>
  <c r="AO80" i="5"/>
  <c r="CK79" i="8"/>
  <c r="V83" i="2"/>
  <c r="AC82" i="1"/>
  <c r="DA82" i="5"/>
  <c r="AB83" i="1"/>
  <c r="DI83" i="5"/>
  <c r="AE92" i="9"/>
  <c r="AI92" i="9"/>
  <c r="N68" i="1"/>
  <c r="S85" i="2"/>
  <c r="N86" i="2"/>
  <c r="R86" i="2"/>
  <c r="Q85" i="2"/>
  <c r="J87" i="10"/>
  <c r="P87" i="2"/>
  <c r="M86" i="2"/>
  <c r="O87" i="2"/>
  <c r="X81" i="10" l="1"/>
  <c r="AS85" i="5"/>
  <c r="E89" i="8"/>
  <c r="AH85" i="11"/>
  <c r="DG83" i="5" a="1"/>
  <c r="DG83" i="5" s="1"/>
  <c r="DE84" i="5"/>
  <c r="AK85" i="11"/>
  <c r="DB84" i="5"/>
  <c r="AD86" i="8"/>
  <c r="AR86" i="8"/>
  <c r="DH84" i="5"/>
  <c r="AJ85" i="1"/>
  <c r="BN85" i="8"/>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AD83"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BO81" i="8"/>
  <c r="BP81" i="8"/>
  <c r="BL81" i="8"/>
  <c r="BM81" i="8"/>
  <c r="BI81" i="8"/>
  <c r="BK81" i="8"/>
  <c r="BG81" i="8"/>
  <c r="BH81" i="8"/>
  <c r="N81" i="7"/>
  <c r="BF81" i="8"/>
  <c r="BD82" i="8"/>
  <c r="BS82" i="8" s="1"/>
  <c r="BZ82" i="8" s="1"/>
  <c r="BE82" i="8"/>
  <c r="AF93" i="9"/>
  <c r="BZ81" i="8"/>
  <c r="CQ81" i="8" s="1"/>
  <c r="CR81" i="8" s="1"/>
  <c r="CK80" i="8"/>
  <c r="J83" i="2"/>
  <c r="C83" i="5"/>
  <c r="F83" i="5" s="1"/>
  <c r="CU80" i="8"/>
  <c r="BT81" i="8"/>
  <c r="CC81" i="8"/>
  <c r="CS81" i="8" s="1"/>
  <c r="BU81" i="8"/>
  <c r="BX81" i="8"/>
  <c r="CO81" i="8" s="1"/>
  <c r="CP81" i="8" s="1"/>
  <c r="BV81" i="8"/>
  <c r="BW81" i="8"/>
  <c r="CM81" i="8" s="1"/>
  <c r="AQ80" i="5"/>
  <c r="Q81" i="7"/>
  <c r="AE81" i="7"/>
  <c r="AG81" i="7" s="1"/>
  <c r="AR80" i="5"/>
  <c r="B80" i="14"/>
  <c r="AI80" i="7"/>
  <c r="CZ84" i="5"/>
  <c r="AP81" i="5"/>
  <c r="AO81" i="5"/>
  <c r="AW82" i="5"/>
  <c r="AB82" i="8"/>
  <c r="BJ82" i="8" s="1"/>
  <c r="B82" i="7"/>
  <c r="A82" i="10"/>
  <c r="AA82" i="10" s="1"/>
  <c r="BT82" i="5"/>
  <c r="AV82" i="5"/>
  <c r="AJ82" i="5"/>
  <c r="AC82" i="10" s="1"/>
  <c r="E82" i="1"/>
  <c r="AI82" i="5"/>
  <c r="B82" i="9"/>
  <c r="W82" i="9" s="1"/>
  <c r="A82" i="11"/>
  <c r="W82" i="8"/>
  <c r="AM81" i="5"/>
  <c r="AN81" i="5"/>
  <c r="AB80" i="11"/>
  <c r="P80" i="8" s="1"/>
  <c r="Y80" i="11"/>
  <c r="AH80" i="1" s="1"/>
  <c r="AD80" i="11"/>
  <c r="AI80" i="1" s="1"/>
  <c r="N81" i="11"/>
  <c r="Z80" i="11"/>
  <c r="AA80" i="11"/>
  <c r="AK80" i="1" s="1"/>
  <c r="AC80" i="11"/>
  <c r="T80" i="8" s="1"/>
  <c r="O80" i="8"/>
  <c r="CD81" i="8"/>
  <c r="CT81" i="8" s="1"/>
  <c r="AB84" i="1"/>
  <c r="DI84" i="5"/>
  <c r="J84" i="2"/>
  <c r="AC83" i="1"/>
  <c r="DA83" i="5"/>
  <c r="AE93" i="9"/>
  <c r="AI93" i="9"/>
  <c r="N69" i="1"/>
  <c r="S86" i="2"/>
  <c r="N87" i="2"/>
  <c r="R87" i="2"/>
  <c r="Q86" i="2"/>
  <c r="M87" i="2"/>
  <c r="J88" i="10"/>
  <c r="P88" i="2"/>
  <c r="O88" i="2"/>
  <c r="X82" i="10" l="1"/>
  <c r="AS86" i="5"/>
  <c r="E90" i="8"/>
  <c r="BN86" i="8"/>
  <c r="DG84" i="5" a="1"/>
  <c r="DG84" i="5" s="1"/>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4" i="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O82" i="8"/>
  <c r="BP82" i="8"/>
  <c r="BL82" i="8"/>
  <c r="BM82" i="8"/>
  <c r="BI82" i="8"/>
  <c r="BK82" i="8"/>
  <c r="BG82" i="8"/>
  <c r="BH82" i="8"/>
  <c r="N82" i="7"/>
  <c r="BF82" i="8"/>
  <c r="A83" i="11"/>
  <c r="AC82" i="11" s="1"/>
  <c r="T82" i="8" s="1"/>
  <c r="BD83" i="8"/>
  <c r="BS83" i="8" s="1"/>
  <c r="BZ83" i="8" s="1"/>
  <c r="AF94" i="9"/>
  <c r="BY82" i="8"/>
  <c r="CQ82" i="8" s="1"/>
  <c r="CR82" i="8" s="1"/>
  <c r="AJ83" i="5"/>
  <c r="AC83" i="10" s="1"/>
  <c r="AB83" i="8"/>
  <c r="BJ83" i="8" s="1"/>
  <c r="AV83" i="5"/>
  <c r="E83" i="1"/>
  <c r="B83" i="7"/>
  <c r="AI83" i="5"/>
  <c r="A83" i="10"/>
  <c r="AA83" i="10" s="1"/>
  <c r="B83" i="9"/>
  <c r="W83" i="9" s="1"/>
  <c r="AW83" i="5"/>
  <c r="BT83" i="5"/>
  <c r="W83" i="8"/>
  <c r="AQ81" i="5"/>
  <c r="CD82" i="8"/>
  <c r="CT82" i="8" s="1"/>
  <c r="V84" i="2"/>
  <c r="AP82" i="5"/>
  <c r="AO82" i="5"/>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AN82" i="5"/>
  <c r="AM82" i="5"/>
  <c r="BV82" i="8"/>
  <c r="BW82" i="8"/>
  <c r="CM82" i="8" s="1"/>
  <c r="BT82" i="8"/>
  <c r="BU82" i="8"/>
  <c r="BX82" i="8"/>
  <c r="CO82" i="8" s="1"/>
  <c r="CP82" i="8" s="1"/>
  <c r="CC82" i="8"/>
  <c r="CS82" i="8" s="1"/>
  <c r="C85" i="5"/>
  <c r="AC84" i="1"/>
  <c r="DA84" i="5"/>
  <c r="AB85" i="1"/>
  <c r="DI85" i="5"/>
  <c r="AE94" i="9"/>
  <c r="AI94" i="9"/>
  <c r="N70" i="1"/>
  <c r="S87" i="2"/>
  <c r="N88" i="2"/>
  <c r="R88" i="2"/>
  <c r="Q87" i="2"/>
  <c r="P89" i="2"/>
  <c r="J89" i="10"/>
  <c r="O89" i="2"/>
  <c r="M88" i="2"/>
  <c r="X83" i="10" l="1"/>
  <c r="AS87" i="5"/>
  <c r="E91" i="8"/>
  <c r="AH87" i="11"/>
  <c r="DF86" i="5"/>
  <c r="AK87" i="11"/>
  <c r="DG85" i="5" a="1"/>
  <c r="DG85" i="5" s="1"/>
  <c r="DE86" i="5"/>
  <c r="AM87" i="1"/>
  <c r="DB86" i="5"/>
  <c r="K89" i="11"/>
  <c r="A89" i="14"/>
  <c r="A89" i="8"/>
  <c r="A89" i="2"/>
  <c r="A89" i="7"/>
  <c r="R89" i="7" s="1"/>
  <c r="A89" i="5"/>
  <c r="A89" i="9"/>
  <c r="Y85" i="1"/>
  <c r="DJ86" i="5"/>
  <c r="AE85" i="1"/>
  <c r="W85" i="1" s="1"/>
  <c r="AJ87" i="1"/>
  <c r="AD85"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BN87" i="8"/>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BO83" i="8"/>
  <c r="BP83" i="8"/>
  <c r="BL83" i="8"/>
  <c r="BM83" i="8"/>
  <c r="BI83" i="8"/>
  <c r="BK83" i="8"/>
  <c r="BG83" i="8"/>
  <c r="BH83" i="8"/>
  <c r="Y82" i="11"/>
  <c r="AH82" i="1" s="1"/>
  <c r="N83" i="11"/>
  <c r="AD82" i="11"/>
  <c r="AI82" i="1" s="1"/>
  <c r="AB82" i="11"/>
  <c r="P82" i="8" s="1"/>
  <c r="AA82" i="11"/>
  <c r="AK82" i="1" s="1"/>
  <c r="N83" i="7"/>
  <c r="BF83" i="8"/>
  <c r="BD84" i="8"/>
  <c r="BS84" i="8" s="1"/>
  <c r="BY84" i="8" s="1"/>
  <c r="BE84" i="8"/>
  <c r="AF95" i="9"/>
  <c r="BY83" i="8"/>
  <c r="CQ83" i="8" s="1"/>
  <c r="CR83" i="8" s="1"/>
  <c r="AO83" i="5"/>
  <c r="AP83" i="5"/>
  <c r="AN83" i="5"/>
  <c r="CU82" i="8"/>
  <c r="CD83" i="8"/>
  <c r="CT83" i="8" s="1"/>
  <c r="BT83" i="8"/>
  <c r="BU83" i="8"/>
  <c r="BX83" i="8"/>
  <c r="CO83" i="8" s="1"/>
  <c r="CP83" i="8" s="1"/>
  <c r="BV83" i="8"/>
  <c r="CC83" i="8"/>
  <c r="CS83" i="8" s="1"/>
  <c r="BW83" i="8"/>
  <c r="CM83" i="8" s="1"/>
  <c r="CK82" i="8"/>
  <c r="AM83" i="5"/>
  <c r="Q83" i="7"/>
  <c r="AE83" i="7"/>
  <c r="AG83" i="7" s="1"/>
  <c r="AQ82" i="5"/>
  <c r="AR82" i="5"/>
  <c r="B82" i="14"/>
  <c r="AI82" i="7"/>
  <c r="J85" i="2"/>
  <c r="AW84" i="5"/>
  <c r="B84" i="9"/>
  <c r="W84" i="9" s="1"/>
  <c r="AI84" i="5"/>
  <c r="A84" i="11"/>
  <c r="AB84" i="8"/>
  <c r="BJ84" i="8" s="1"/>
  <c r="BT84" i="5"/>
  <c r="A84" i="10"/>
  <c r="AA84" i="10" s="1"/>
  <c r="B84" i="7"/>
  <c r="AV84" i="5"/>
  <c r="W84" i="8"/>
  <c r="E84" i="1"/>
  <c r="AJ84" i="5"/>
  <c r="AC84" i="10" s="1"/>
  <c r="V85" i="2"/>
  <c r="CZ86" i="5"/>
  <c r="O82" i="8"/>
  <c r="AB86" i="1"/>
  <c r="DI86" i="5"/>
  <c r="J86" i="2"/>
  <c r="AC85" i="1"/>
  <c r="DA85" i="5"/>
  <c r="AE95" i="9"/>
  <c r="AI95" i="9"/>
  <c r="N71" i="1"/>
  <c r="S88" i="2"/>
  <c r="N89" i="2"/>
  <c r="R89" i="2"/>
  <c r="Q88" i="2"/>
  <c r="O90" i="2"/>
  <c r="J90" i="10"/>
  <c r="P90" i="2"/>
  <c r="U1269" i="14"/>
  <c r="U1270" i="14" s="1"/>
  <c r="M89" i="2"/>
  <c r="X84" i="10" l="1"/>
  <c r="AS88" i="5"/>
  <c r="E92" i="8"/>
  <c r="AK88" i="11"/>
  <c r="DB87" i="5"/>
  <c r="DG86" i="5" a="1"/>
  <c r="DG86" i="5" s="1"/>
  <c r="AH88" i="11"/>
  <c r="AJ88" i="1"/>
  <c r="AM88" i="1"/>
  <c r="BN88" i="8"/>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D86" i="1"/>
  <c r="AR89" i="8"/>
  <c r="AD89" i="8"/>
  <c r="AB85" i="8"/>
  <c r="BJ85" i="8" s="1"/>
  <c r="BR85" i="8"/>
  <c r="BU85" i="8" s="1"/>
  <c r="AV85" i="5"/>
  <c r="A85" i="10"/>
  <c r="AA85" i="10" s="1"/>
  <c r="W85" i="8"/>
  <c r="AJ85" i="5"/>
  <c r="AC85" i="10" s="1"/>
  <c r="AI85" i="5"/>
  <c r="AW85" i="5"/>
  <c r="BD85" i="8"/>
  <c r="BS85" i="8" s="1"/>
  <c r="BZ85" i="8" s="1"/>
  <c r="E85" i="1"/>
  <c r="DA85" i="8"/>
  <c r="DB85" i="8" s="1"/>
  <c r="A85" i="11"/>
  <c r="Y84" i="11" s="1"/>
  <c r="AH84" i="1" s="1"/>
  <c r="BE85" i="8"/>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BO84" i="8"/>
  <c r="BP84" i="8"/>
  <c r="BL84" i="8"/>
  <c r="BM84" i="8"/>
  <c r="BI84" i="8"/>
  <c r="BK84" i="8"/>
  <c r="BG84" i="8"/>
  <c r="BH84" i="8"/>
  <c r="N84" i="7"/>
  <c r="BF84" i="8"/>
  <c r="AF96" i="9"/>
  <c r="AQ83" i="5"/>
  <c r="AR83" i="5"/>
  <c r="BZ84" i="8"/>
  <c r="CQ84" i="8" s="1"/>
  <c r="CR84" i="8" s="1"/>
  <c r="O83" i="8"/>
  <c r="CU83" i="8"/>
  <c r="B83" i="14"/>
  <c r="AI83" i="7"/>
  <c r="CK83" i="8"/>
  <c r="V86" i="2"/>
  <c r="CD84" i="8"/>
  <c r="CT84" i="8" s="1"/>
  <c r="Y83" i="11"/>
  <c r="AH83" i="1" s="1"/>
  <c r="Z83" i="11"/>
  <c r="AA83" i="11"/>
  <c r="AK83" i="1" s="1"/>
  <c r="AC83" i="11"/>
  <c r="T83" i="8" s="1"/>
  <c r="AB83" i="11"/>
  <c r="P83" i="8" s="1"/>
  <c r="N84" i="11"/>
  <c r="AD83" i="11"/>
  <c r="AI83" i="1" s="1"/>
  <c r="C86" i="5"/>
  <c r="F86" i="5" s="1"/>
  <c r="AN84" i="5"/>
  <c r="AM84" i="5"/>
  <c r="BT84" i="8"/>
  <c r="BU84" i="8"/>
  <c r="CC84" i="8"/>
  <c r="CS84" i="8" s="1"/>
  <c r="BX84" i="8"/>
  <c r="CO84" i="8" s="1"/>
  <c r="CP84" i="8" s="1"/>
  <c r="BW84" i="8"/>
  <c r="CM84" i="8" s="1"/>
  <c r="BV84" i="8"/>
  <c r="CZ87" i="5"/>
  <c r="AP84" i="5"/>
  <c r="AO84" i="5"/>
  <c r="AE84" i="7"/>
  <c r="AG84" i="7" s="1"/>
  <c r="Q84" i="7"/>
  <c r="C87" i="5"/>
  <c r="AC86" i="1"/>
  <c r="DA86" i="5"/>
  <c r="DI87" i="5"/>
  <c r="AB87" i="1"/>
  <c r="AE96" i="9"/>
  <c r="AI96" i="9"/>
  <c r="N72" i="1"/>
  <c r="S89" i="2"/>
  <c r="N90" i="2"/>
  <c r="R90" i="2"/>
  <c r="Q89" i="2"/>
  <c r="J91" i="10"/>
  <c r="P91" i="2"/>
  <c r="M90" i="2"/>
  <c r="O91" i="2"/>
  <c r="X85" i="10" l="1"/>
  <c r="AS89" i="5"/>
  <c r="E93" i="8"/>
  <c r="AH89" i="11"/>
  <c r="AK89" i="11"/>
  <c r="DG87" i="5" a="1"/>
  <c r="DG87" i="5" s="1"/>
  <c r="DB88" i="5"/>
  <c r="AM89" i="1"/>
  <c r="BN89" i="8"/>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AD87" i="1"/>
  <c r="BW85" i="8"/>
  <c r="CM85" i="8" s="1"/>
  <c r="F87" i="5"/>
  <c r="AB87" i="8" s="1"/>
  <c r="BJ87" i="8" s="1"/>
  <c r="BY85" i="8"/>
  <c r="BT85" i="8"/>
  <c r="CJ85" i="8" s="1"/>
  <c r="CN85" i="8" s="1"/>
  <c r="BV85" i="8"/>
  <c r="CK85" i="8" s="1"/>
  <c r="BX85" i="8"/>
  <c r="CO85" i="8" s="1"/>
  <c r="CP85" i="8" s="1"/>
  <c r="CC85" i="8"/>
  <c r="CS85" i="8" s="1"/>
  <c r="BK85" i="8"/>
  <c r="AC84" i="11"/>
  <c r="T84" i="8" s="1"/>
  <c r="AB84" i="11"/>
  <c r="P84" i="8" s="1"/>
  <c r="AO85" i="5"/>
  <c r="BL85" i="8"/>
  <c r="BF85" i="8"/>
  <c r="BG85" i="8"/>
  <c r="N85" i="7"/>
  <c r="BI85" i="8"/>
  <c r="BH85" i="8"/>
  <c r="BM85" i="8"/>
  <c r="CD85" i="8"/>
  <c r="CT85" i="8" s="1"/>
  <c r="AN85" i="5"/>
  <c r="D86" i="9"/>
  <c r="AM85" i="5"/>
  <c r="Z84" i="11"/>
  <c r="AA84" i="11"/>
  <c r="AK84" i="1" s="1"/>
  <c r="N85" i="11"/>
  <c r="AD84" i="11"/>
  <c r="AI84" i="1" s="1"/>
  <c r="AP85" i="5"/>
  <c r="BP85" i="8"/>
  <c r="BO85" i="8"/>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S86" i="8" s="1"/>
  <c r="BY86" i="8" s="1"/>
  <c r="BE86" i="8"/>
  <c r="AF97" i="9"/>
  <c r="CU84" i="8"/>
  <c r="J87" i="2"/>
  <c r="CK84" i="8"/>
  <c r="V87" i="2"/>
  <c r="AQ84" i="5"/>
  <c r="CZ88" i="5"/>
  <c r="O84" i="8"/>
  <c r="AR84" i="5"/>
  <c r="B84" i="14"/>
  <c r="AI84" i="7"/>
  <c r="AW86" i="5"/>
  <c r="W86" i="8"/>
  <c r="E86" i="1"/>
  <c r="AI86" i="5"/>
  <c r="B86" i="9"/>
  <c r="W86" i="9" s="1"/>
  <c r="A86" i="11"/>
  <c r="AJ86" i="5"/>
  <c r="AC86" i="10" s="1"/>
  <c r="AB86" i="8"/>
  <c r="BJ86" i="8" s="1"/>
  <c r="BT86" i="5"/>
  <c r="AV86" i="5"/>
  <c r="A86" i="10"/>
  <c r="AA86" i="10" s="1"/>
  <c r="B86" i="7"/>
  <c r="AB88" i="1"/>
  <c r="DI88" i="5"/>
  <c r="V88" i="2"/>
  <c r="AC87" i="1"/>
  <c r="DA87" i="5"/>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X86" i="10" l="1"/>
  <c r="AS90" i="5"/>
  <c r="E94" i="8"/>
  <c r="AH90" i="11"/>
  <c r="AK90" i="11"/>
  <c r="DE89" i="5"/>
  <c r="CF87" i="8"/>
  <c r="DG88" i="5" a="1"/>
  <c r="DG88" i="5" s="1"/>
  <c r="BN90" i="8"/>
  <c r="DB89" i="5"/>
  <c r="DF89" i="5"/>
  <c r="AR91" i="8"/>
  <c r="AD91" i="8"/>
  <c r="DH89" i="5"/>
  <c r="K92" i="11"/>
  <c r="A92" i="14"/>
  <c r="A92" i="7"/>
  <c r="R92" i="7" s="1"/>
  <c r="A92" i="9"/>
  <c r="A92" i="2"/>
  <c r="A92" i="8"/>
  <c r="A92" i="5"/>
  <c r="AD88" i="1"/>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A87" i="10"/>
  <c r="AA87" i="10" s="1"/>
  <c r="AR85" i="5"/>
  <c r="AJ87" i="5"/>
  <c r="AC87" i="10" s="1"/>
  <c r="AW87" i="5"/>
  <c r="BR87" i="8"/>
  <c r="BV87" i="8" s="1"/>
  <c r="BD87" i="8"/>
  <c r="BS87" i="8" s="1"/>
  <c r="BY87" i="8" s="1"/>
  <c r="O85" i="8"/>
  <c r="CQ85" i="8"/>
  <c r="CR85" i="8" s="1"/>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BO86" i="8"/>
  <c r="BP86" i="8"/>
  <c r="BL86" i="8"/>
  <c r="BM86" i="8"/>
  <c r="BL87" i="8"/>
  <c r="BM87" i="8"/>
  <c r="BI86" i="8"/>
  <c r="BK86" i="8"/>
  <c r="BI87" i="8"/>
  <c r="BK87" i="8"/>
  <c r="BG86" i="8"/>
  <c r="BH86" i="8"/>
  <c r="BG87" i="8"/>
  <c r="BH87" i="8"/>
  <c r="N86" i="7"/>
  <c r="BF86" i="8"/>
  <c r="N87" i="7"/>
  <c r="BF87" i="8"/>
  <c r="AF98" i="9"/>
  <c r="BZ86" i="8"/>
  <c r="CQ86" i="8" s="1"/>
  <c r="CR86" i="8" s="1"/>
  <c r="AM86" i="5"/>
  <c r="AN86" i="5"/>
  <c r="J88" i="2"/>
  <c r="CZ89" i="5"/>
  <c r="BV86" i="8"/>
  <c r="BW86" i="8"/>
  <c r="CM86" i="8" s="1"/>
  <c r="BT86" i="8"/>
  <c r="BU86" i="8"/>
  <c r="CC86" i="8"/>
  <c r="CS86" i="8" s="1"/>
  <c r="BX86" i="8"/>
  <c r="CO86" i="8" s="1"/>
  <c r="CP86" i="8" s="1"/>
  <c r="AP86" i="5"/>
  <c r="AO86" i="5"/>
  <c r="C88" i="5"/>
  <c r="F88" i="5" s="1"/>
  <c r="CD86" i="8"/>
  <c r="CT86" i="8" s="1"/>
  <c r="AD85" i="11"/>
  <c r="AI85" i="1" s="1"/>
  <c r="AA85" i="11"/>
  <c r="AK85" i="1" s="1"/>
  <c r="N86" i="11"/>
  <c r="AB85" i="11"/>
  <c r="P85" i="8" s="1"/>
  <c r="Y85" i="11"/>
  <c r="AH85" i="1" s="1"/>
  <c r="Z85" i="11"/>
  <c r="AC85" i="11"/>
  <c r="T85" i="8" s="1"/>
  <c r="Q86" i="7"/>
  <c r="AE86" i="7"/>
  <c r="AG86" i="7" s="1"/>
  <c r="V89" i="2"/>
  <c r="AC88" i="1"/>
  <c r="DA88" i="5"/>
  <c r="AB89" i="1"/>
  <c r="DI89" i="5"/>
  <c r="AE98" i="9"/>
  <c r="AI98" i="9"/>
  <c r="N74" i="1"/>
  <c r="S91" i="2"/>
  <c r="N92" i="2"/>
  <c r="R92" i="2"/>
  <c r="Q91" i="2"/>
  <c r="P93" i="2"/>
  <c r="O93" i="2"/>
  <c r="M92" i="2"/>
  <c r="J93" i="10"/>
  <c r="X87" i="10" l="1"/>
  <c r="AS91" i="5"/>
  <c r="E95" i="8"/>
  <c r="DB90" i="5"/>
  <c r="AK91" i="11"/>
  <c r="D88" i="9"/>
  <c r="DG89" i="5" a="1"/>
  <c r="DG89" i="5" s="1"/>
  <c r="AM91" i="1"/>
  <c r="AJ91" i="1"/>
  <c r="BN91" i="8"/>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AD89" i="1"/>
  <c r="DH90" i="5"/>
  <c r="AR92" i="8"/>
  <c r="AD92" i="8"/>
  <c r="N87" i="11"/>
  <c r="AA86" i="11"/>
  <c r="AK86" i="1" s="1"/>
  <c r="AN87" i="5"/>
  <c r="AC86" i="11"/>
  <c r="T86" i="8" s="1"/>
  <c r="Z86" i="11"/>
  <c r="AB86" i="11"/>
  <c r="P86" i="8" s="1"/>
  <c r="AD86" i="11"/>
  <c r="AI86" i="1" s="1"/>
  <c r="B87" i="14"/>
  <c r="Q87" i="7"/>
  <c r="BZ87" i="8"/>
  <c r="CQ87" i="8" s="1"/>
  <c r="CR87" i="8" s="1"/>
  <c r="CD87" i="8"/>
  <c r="CT87" i="8" s="1"/>
  <c r="AM87" i="5"/>
  <c r="AO87" i="5"/>
  <c r="AP87" i="5"/>
  <c r="BW87" i="8"/>
  <c r="CM87" i="8" s="1"/>
  <c r="BP87" i="8"/>
  <c r="BX87" i="8"/>
  <c r="CO87" i="8" s="1"/>
  <c r="CP87" i="8" s="1"/>
  <c r="BT87" i="8"/>
  <c r="CJ87" i="8" s="1"/>
  <c r="CN87" i="8" s="1"/>
  <c r="BU87" i="8"/>
  <c r="CK87" i="8" s="1"/>
  <c r="CC87" i="8"/>
  <c r="CS87" i="8" s="1"/>
  <c r="BO87" i="8"/>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AF99" i="9"/>
  <c r="O86" i="8"/>
  <c r="AW88" i="5"/>
  <c r="AV88" i="5"/>
  <c r="W88" i="8"/>
  <c r="E88" i="1"/>
  <c r="B88" i="9"/>
  <c r="W88" i="9" s="1"/>
  <c r="AJ88" i="5"/>
  <c r="AC88" i="10" s="1"/>
  <c r="AI88" i="5"/>
  <c r="A88" i="11"/>
  <c r="AB88" i="8"/>
  <c r="BJ88" i="8" s="1"/>
  <c r="BT88" i="5"/>
  <c r="A88" i="10"/>
  <c r="AA88" i="10" s="1"/>
  <c r="B88" i="7"/>
  <c r="CZ90" i="5"/>
  <c r="AR86" i="5"/>
  <c r="J89" i="2"/>
  <c r="AQ86" i="5"/>
  <c r="B86" i="14"/>
  <c r="AI86" i="7"/>
  <c r="CU86" i="8"/>
  <c r="C89" i="5"/>
  <c r="F89" i="5" s="1"/>
  <c r="CK86" i="8"/>
  <c r="AB90" i="1"/>
  <c r="DI90" i="5"/>
  <c r="V90" i="2"/>
  <c r="AC89" i="1"/>
  <c r="DA89" i="5"/>
  <c r="AE99" i="9"/>
  <c r="AI99" i="9"/>
  <c r="AF1269" i="14"/>
  <c r="AF1270" i="14" s="1"/>
  <c r="N75" i="1"/>
  <c r="S92" i="2"/>
  <c r="N93" i="2"/>
  <c r="R93" i="2"/>
  <c r="Q92" i="2"/>
  <c r="J94" i="10"/>
  <c r="M93" i="2"/>
  <c r="O94" i="2"/>
  <c r="P94" i="2"/>
  <c r="X88" i="10" l="1"/>
  <c r="AS92" i="5"/>
  <c r="E96" i="8"/>
  <c r="AK92" i="11"/>
  <c r="DB91" i="5"/>
  <c r="DF91" i="5"/>
  <c r="DG90" i="5" a="1"/>
  <c r="DG90" i="5" s="1"/>
  <c r="AH92" i="11"/>
  <c r="DE91" i="5"/>
  <c r="Y90" i="1"/>
  <c r="DJ91" i="5"/>
  <c r="DH91" i="5"/>
  <c r="AJ92" i="1"/>
  <c r="AE90" i="1"/>
  <c r="W90" i="1" s="1"/>
  <c r="K94" i="11"/>
  <c r="A94" i="14"/>
  <c r="A94" i="5"/>
  <c r="A94" i="9"/>
  <c r="A94" i="8"/>
  <c r="A94" i="7"/>
  <c r="R94" i="7" s="1"/>
  <c r="A94" i="2"/>
  <c r="AD93" i="8"/>
  <c r="AR93" i="8"/>
  <c r="AD90" i="1"/>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BN92" i="8"/>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BO88" i="8"/>
  <c r="BL88" i="8"/>
  <c r="BM88" i="8"/>
  <c r="BI88" i="8"/>
  <c r="BK88" i="8"/>
  <c r="BG88" i="8"/>
  <c r="BH88" i="8"/>
  <c r="N88" i="7"/>
  <c r="BF88" i="8"/>
  <c r="BD89" i="8"/>
  <c r="BS89" i="8" s="1"/>
  <c r="BZ89" i="8" s="1"/>
  <c r="BE89" i="8"/>
  <c r="AF100" i="9"/>
  <c r="AW89" i="5"/>
  <c r="A89" i="11"/>
  <c r="A89" i="10"/>
  <c r="AA89" i="10" s="1"/>
  <c r="B89" i="7"/>
  <c r="B89" i="9"/>
  <c r="W89" i="9" s="1"/>
  <c r="AB89" i="8"/>
  <c r="BJ89" i="8" s="1"/>
  <c r="BT89" i="5"/>
  <c r="AV89" i="5"/>
  <c r="AJ89" i="5"/>
  <c r="AC89" i="10" s="1"/>
  <c r="W89" i="8"/>
  <c r="E89" i="1"/>
  <c r="AI89" i="5"/>
  <c r="J90" i="2"/>
  <c r="AB87" i="11"/>
  <c r="P87" i="8" s="1"/>
  <c r="AC87" i="11"/>
  <c r="T87" i="8" s="1"/>
  <c r="AD87" i="11"/>
  <c r="AI87" i="1" s="1"/>
  <c r="Y87" i="11"/>
  <c r="AH87" i="1" s="1"/>
  <c r="Z87" i="11"/>
  <c r="N88" i="11"/>
  <c r="AA87" i="11"/>
  <c r="AK87" i="1" s="1"/>
  <c r="C90" i="5"/>
  <c r="F90" i="5" s="1"/>
  <c r="AN88" i="5"/>
  <c r="AM88" i="5"/>
  <c r="AE88" i="7"/>
  <c r="AG88" i="7" s="1"/>
  <c r="Q88" i="7"/>
  <c r="AP88" i="5"/>
  <c r="AO88" i="5"/>
  <c r="BW88" i="8"/>
  <c r="CM88" i="8" s="1"/>
  <c r="BT88" i="8"/>
  <c r="BU88" i="8"/>
  <c r="BV88" i="8"/>
  <c r="BX88" i="8"/>
  <c r="CO88" i="8" s="1"/>
  <c r="CP88" i="8" s="1"/>
  <c r="CC88" i="8"/>
  <c r="CS88" i="8" s="1"/>
  <c r="CZ91" i="5"/>
  <c r="CD88" i="8"/>
  <c r="CT88" i="8" s="1"/>
  <c r="C91" i="5"/>
  <c r="AC90" i="1"/>
  <c r="DA90" i="5"/>
  <c r="AB91" i="1"/>
  <c r="DI91" i="5"/>
  <c r="AE100" i="9"/>
  <c r="AI100" i="9"/>
  <c r="N1269" i="14"/>
  <c r="N1270" i="14" s="1"/>
  <c r="N76" i="1"/>
  <c r="S93" i="2"/>
  <c r="N94" i="2"/>
  <c r="R94" i="2"/>
  <c r="Q93" i="2"/>
  <c r="M94" i="2"/>
  <c r="J95" i="10"/>
  <c r="P95" i="2"/>
  <c r="O95" i="2"/>
  <c r="X89" i="10" l="1"/>
  <c r="AS93" i="5"/>
  <c r="E97" i="8"/>
  <c r="AK93" i="11"/>
  <c r="DF92" i="5"/>
  <c r="DB92" i="5"/>
  <c r="DG91" i="5" a="1"/>
  <c r="DG91" i="5" s="1"/>
  <c r="BN93" i="8"/>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AD91" i="1"/>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BO89" i="8"/>
  <c r="BP89" i="8"/>
  <c r="BL89" i="8"/>
  <c r="BM89" i="8"/>
  <c r="BI89" i="8"/>
  <c r="BK89" i="8"/>
  <c r="BG89" i="8"/>
  <c r="BH89" i="8"/>
  <c r="N89" i="7"/>
  <c r="BF89" i="8"/>
  <c r="BD90" i="8"/>
  <c r="BP90" i="8" s="1"/>
  <c r="BE90" i="8"/>
  <c r="AF101" i="9"/>
  <c r="BY89" i="8"/>
  <c r="CQ89" i="8" s="1"/>
  <c r="CR89" i="8" s="1"/>
  <c r="AQ88" i="5"/>
  <c r="CK88" i="8"/>
  <c r="AR88" i="5"/>
  <c r="V91" i="2"/>
  <c r="J91" i="2"/>
  <c r="B88" i="14"/>
  <c r="AI88" i="7"/>
  <c r="CZ92" i="5"/>
  <c r="AP89" i="5"/>
  <c r="AO89" i="5"/>
  <c r="AE89" i="7"/>
  <c r="AG89" i="7" s="1"/>
  <c r="Q89" i="7"/>
  <c r="CD89" i="8"/>
  <c r="CT89" i="8" s="1"/>
  <c r="AW90" i="5"/>
  <c r="BT90" i="5"/>
  <c r="AB90" i="8"/>
  <c r="BJ90" i="8" s="1"/>
  <c r="AV90" i="5"/>
  <c r="A90" i="10"/>
  <c r="AA90" i="10" s="1"/>
  <c r="B90" i="7"/>
  <c r="E90" i="1"/>
  <c r="AJ90" i="5"/>
  <c r="AC90" i="10" s="1"/>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N89" i="5"/>
  <c r="AM89" i="5"/>
  <c r="AB92" i="1"/>
  <c r="DI92" i="5"/>
  <c r="V92" i="2"/>
  <c r="AC91" i="1"/>
  <c r="DA91" i="5"/>
  <c r="AE101" i="9"/>
  <c r="AI101" i="9"/>
  <c r="B64" i="4"/>
  <c r="N77" i="1"/>
  <c r="S94" i="2"/>
  <c r="N95" i="2"/>
  <c r="R95" i="2"/>
  <c r="Q94" i="2"/>
  <c r="O96" i="2"/>
  <c r="J96" i="10"/>
  <c r="P96" i="2"/>
  <c r="M95" i="2"/>
  <c r="X90" i="10" l="1"/>
  <c r="AS94" i="5"/>
  <c r="E98" i="8"/>
  <c r="AK94" i="11"/>
  <c r="BN94" i="8"/>
  <c r="BR91" i="8"/>
  <c r="BX91" i="8" s="1"/>
  <c r="CO91" i="8" s="1"/>
  <c r="CP91" i="8" s="1"/>
  <c r="DG92" i="5" a="1"/>
  <c r="DG92" i="5" s="1"/>
  <c r="DF93" i="5"/>
  <c r="DB93" i="5"/>
  <c r="Y92" i="1"/>
  <c r="DJ93" i="5"/>
  <c r="DH93" i="5"/>
  <c r="AD92" i="1"/>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J91" i="8" s="1"/>
  <c r="DA91" i="8"/>
  <c r="DB91" i="8" s="1"/>
  <c r="A91" i="10"/>
  <c r="AA91" i="10" s="1"/>
  <c r="AW91" i="5"/>
  <c r="BE91" i="8"/>
  <c r="A91" i="11"/>
  <c r="Y90" i="11" s="1"/>
  <c r="AH90" i="1" s="1"/>
  <c r="AJ91" i="5"/>
  <c r="AC91" i="10" s="1"/>
  <c r="AI91" i="5"/>
  <c r="AV91" i="5"/>
  <c r="W91" i="8"/>
  <c r="BD91" i="8"/>
  <c r="BS91" i="8" s="1"/>
  <c r="BY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BO90" i="8"/>
  <c r="BL90" i="8"/>
  <c r="BM90" i="8"/>
  <c r="BI90" i="8"/>
  <c r="BK90" i="8"/>
  <c r="BG90" i="8"/>
  <c r="BH90" i="8"/>
  <c r="N90" i="7"/>
  <c r="BF90" i="8"/>
  <c r="AF102" i="9"/>
  <c r="O89" i="8"/>
  <c r="AQ89" i="5"/>
  <c r="C92" i="5"/>
  <c r="F92" i="5" s="1"/>
  <c r="AE90" i="7"/>
  <c r="AG90" i="7" s="1"/>
  <c r="Q90" i="7"/>
  <c r="AN90" i="5"/>
  <c r="AM90" i="5"/>
  <c r="J92" i="2"/>
  <c r="CU89" i="8"/>
  <c r="CZ93" i="5"/>
  <c r="CK89" i="8"/>
  <c r="AP90" i="5"/>
  <c r="AO90" i="5"/>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AB93" i="1"/>
  <c r="DI93" i="5"/>
  <c r="AE102" i="9"/>
  <c r="AI102" i="9"/>
  <c r="N78" i="1"/>
  <c r="S95" i="2"/>
  <c r="N96" i="2"/>
  <c r="R96" i="2"/>
  <c r="Q95" i="2"/>
  <c r="P97" i="2"/>
  <c r="J97" i="10"/>
  <c r="M96" i="2"/>
  <c r="O97" i="2"/>
  <c r="X91" i="10" l="1"/>
  <c r="AS95" i="5"/>
  <c r="E99" i="8"/>
  <c r="AK95" i="11"/>
  <c r="BU91" i="8"/>
  <c r="BV91" i="8"/>
  <c r="BT91" i="8"/>
  <c r="CJ91" i="8" s="1"/>
  <c r="CN91" i="8" s="1"/>
  <c r="CC91" i="8"/>
  <c r="CS91" i="8" s="1"/>
  <c r="DB94" i="5"/>
  <c r="BW91" i="8"/>
  <c r="CM91" i="8" s="1"/>
  <c r="DF94" i="5"/>
  <c r="DG93" i="5" a="1"/>
  <c r="DG93" i="5" s="1"/>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AD93" i="1"/>
  <c r="Y93" i="1"/>
  <c r="DJ94" i="5"/>
  <c r="AE93" i="1"/>
  <c r="W93" i="1" s="1"/>
  <c r="BN95" i="8"/>
  <c r="B91" i="14"/>
  <c r="CD91" i="8"/>
  <c r="CT91" i="8" s="1"/>
  <c r="F93" i="5"/>
  <c r="BF91" i="8"/>
  <c r="N91" i="7"/>
  <c r="BL91" i="8"/>
  <c r="BH91" i="8"/>
  <c r="Q91" i="7"/>
  <c r="BK91" i="8"/>
  <c r="BI91" i="8"/>
  <c r="BG91" i="8"/>
  <c r="BM91" i="8"/>
  <c r="AN91" i="5"/>
  <c r="AB90" i="11"/>
  <c r="P90" i="8" s="1"/>
  <c r="Z90" i="11"/>
  <c r="AP91" i="5"/>
  <c r="AM91" i="5"/>
  <c r="BZ91" i="8"/>
  <c r="CQ91" i="8" s="1"/>
  <c r="CR91" i="8" s="1"/>
  <c r="BP91" i="8"/>
  <c r="BO91" i="8"/>
  <c r="D92" i="9"/>
  <c r="AA90" i="11"/>
  <c r="AK90" i="1" s="1"/>
  <c r="N91" i="11"/>
  <c r="AO91" i="5"/>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T92" i="5"/>
  <c r="BD92" i="8"/>
  <c r="BS92" i="8" s="1"/>
  <c r="BZ92" i="8" s="1"/>
  <c r="AF103" i="9"/>
  <c r="A92" i="11"/>
  <c r="Y91" i="11" s="1"/>
  <c r="AH91" i="1" s="1"/>
  <c r="AV92" i="5"/>
  <c r="AI92" i="5"/>
  <c r="B92" i="9"/>
  <c r="W92" i="9" s="1"/>
  <c r="B92" i="7"/>
  <c r="Q92" i="7" s="1"/>
  <c r="AB92" i="8"/>
  <c r="BJ92" i="8" s="1"/>
  <c r="A92" i="10"/>
  <c r="AA92" i="10" s="1"/>
  <c r="CU90" i="8"/>
  <c r="V93" i="2"/>
  <c r="AR90" i="5"/>
  <c r="AW92" i="5"/>
  <c r="AJ92" i="5"/>
  <c r="AC92" i="10" s="1"/>
  <c r="W92" i="8"/>
  <c r="E92" i="1"/>
  <c r="J93" i="2"/>
  <c r="CK90" i="8"/>
  <c r="B90" i="14"/>
  <c r="AI90" i="7"/>
  <c r="CZ94" i="5"/>
  <c r="AQ90" i="5"/>
  <c r="AB94" i="1"/>
  <c r="DI94" i="5"/>
  <c r="C94" i="5"/>
  <c r="AC93" i="1"/>
  <c r="DA93" i="5"/>
  <c r="AE103" i="9"/>
  <c r="AI103" i="9"/>
  <c r="N79" i="1"/>
  <c r="S96" i="2"/>
  <c r="N97" i="2"/>
  <c r="R97" i="2"/>
  <c r="Q96" i="2"/>
  <c r="O98" i="2"/>
  <c r="M97" i="2"/>
  <c r="J98" i="10"/>
  <c r="P98" i="2"/>
  <c r="X92" i="10" l="1"/>
  <c r="AS96" i="5"/>
  <c r="E100" i="8"/>
  <c r="AK96" i="11"/>
  <c r="CU91" i="8"/>
  <c r="CK91" i="8"/>
  <c r="CL91" i="8" s="1"/>
  <c r="DB95" i="5"/>
  <c r="DE95" i="5"/>
  <c r="BR93" i="8"/>
  <c r="BX93" i="8" s="1"/>
  <c r="CO93" i="8" s="1"/>
  <c r="CP93" i="8" s="1"/>
  <c r="BN96" i="8"/>
  <c r="DF95" i="5"/>
  <c r="DG94" i="5" a="1"/>
  <c r="DG94" i="5" s="1"/>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AD94" i="1"/>
  <c r="B93" i="9"/>
  <c r="W93" i="9" s="1"/>
  <c r="O91" i="8"/>
  <c r="BD93" i="8"/>
  <c r="BS93" i="8" s="1"/>
  <c r="BZ93" i="8" s="1"/>
  <c r="W93" i="8"/>
  <c r="BT93" i="5"/>
  <c r="B93" i="7"/>
  <c r="AE93" i="7" s="1"/>
  <c r="AG93" i="7" s="1"/>
  <c r="AI93" i="7" s="1"/>
  <c r="A93" i="10"/>
  <c r="AA93" i="10" s="1"/>
  <c r="A93" i="11"/>
  <c r="N93" i="11" s="1"/>
  <c r="AW93" i="5"/>
  <c r="AI93" i="5"/>
  <c r="AJ93" i="5"/>
  <c r="AC93" i="10" s="1"/>
  <c r="DA93" i="8"/>
  <c r="DB93" i="8" s="1"/>
  <c r="E93" i="1"/>
  <c r="CF93" i="8"/>
  <c r="AV93" i="5"/>
  <c r="AB93" i="8"/>
  <c r="BJ93" i="8" s="1"/>
  <c r="BE93" i="8"/>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BO92" i="8"/>
  <c r="BP92" i="8"/>
  <c r="BL92" i="8"/>
  <c r="BM92" i="8"/>
  <c r="BI92" i="8"/>
  <c r="BK92" i="8"/>
  <c r="BG92" i="8"/>
  <c r="BH92" i="8"/>
  <c r="N92" i="7"/>
  <c r="BF92" i="8"/>
  <c r="AF104" i="9"/>
  <c r="BU92" i="8"/>
  <c r="BT92" i="8"/>
  <c r="BV92" i="8"/>
  <c r="BW92" i="8"/>
  <c r="CM92" i="8" s="1"/>
  <c r="BX92" i="8"/>
  <c r="CO92" i="8" s="1"/>
  <c r="CP92" i="8" s="1"/>
  <c r="AN92" i="5"/>
  <c r="AA91" i="11"/>
  <c r="AK91" i="1" s="1"/>
  <c r="AB91" i="11"/>
  <c r="P91" i="8" s="1"/>
  <c r="AM92" i="5"/>
  <c r="AD91" i="11"/>
  <c r="AI91" i="1" s="1"/>
  <c r="N92" i="11"/>
  <c r="BY92" i="8"/>
  <c r="CQ92" i="8" s="1"/>
  <c r="CR92" i="8" s="1"/>
  <c r="AC91" i="11"/>
  <c r="T91" i="8" s="1"/>
  <c r="Z91" i="11"/>
  <c r="AP92" i="5"/>
  <c r="AE92" i="7"/>
  <c r="AG92" i="7" s="1"/>
  <c r="CD92" i="8"/>
  <c r="CT92" i="8" s="1"/>
  <c r="CU92" i="8" s="1"/>
  <c r="V94" i="2"/>
  <c r="AO92" i="5"/>
  <c r="CZ95" i="5"/>
  <c r="J94" i="2"/>
  <c r="V95" i="2"/>
  <c r="AC94" i="1"/>
  <c r="DA94" i="5"/>
  <c r="AB95" i="1"/>
  <c r="DI95" i="5"/>
  <c r="AE104" i="9"/>
  <c r="AI104" i="9"/>
  <c r="N80" i="1"/>
  <c r="S97" i="2"/>
  <c r="N98" i="2"/>
  <c r="R98" i="2"/>
  <c r="Q97" i="2"/>
  <c r="M98" i="2"/>
  <c r="J99" i="10"/>
  <c r="P99" i="2"/>
  <c r="O99" i="2"/>
  <c r="X93" i="10" l="1"/>
  <c r="AS97" i="5"/>
  <c r="E101" i="8"/>
  <c r="AK97" i="11"/>
  <c r="CY91" i="8"/>
  <c r="G91" i="1" s="1"/>
  <c r="M91" i="8" s="1"/>
  <c r="BV93" i="8"/>
  <c r="BW93" i="8"/>
  <c r="CM93" i="8" s="1"/>
  <c r="BT93" i="8"/>
  <c r="CJ93" i="8" s="1"/>
  <c r="CN93" i="8" s="1"/>
  <c r="BU93" i="8"/>
  <c r="CC93" i="8"/>
  <c r="CS93" i="8" s="1"/>
  <c r="AH97" i="11"/>
  <c r="DG95" i="5" a="1"/>
  <c r="DG95" i="5" s="1"/>
  <c r="AJ97" i="1"/>
  <c r="BN97" i="8"/>
  <c r="DF96" i="5"/>
  <c r="DE96" i="5"/>
  <c r="AD95" i="1"/>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BY93" i="8"/>
  <c r="CQ93" i="8" s="1"/>
  <c r="CR93" i="8" s="1"/>
  <c r="Q93" i="7"/>
  <c r="B93" i="14"/>
  <c r="AJ94" i="5"/>
  <c r="AC94" i="10" s="1"/>
  <c r="CD93" i="8"/>
  <c r="CT93" i="8" s="1"/>
  <c r="AC92" i="11"/>
  <c r="T92" i="8" s="1"/>
  <c r="AA92" i="11"/>
  <c r="AK92" i="1" s="1"/>
  <c r="Z92" i="11"/>
  <c r="AD92" i="11"/>
  <c r="AI92" i="1" s="1"/>
  <c r="AB92" i="11"/>
  <c r="P92" i="8" s="1"/>
  <c r="Y92" i="11"/>
  <c r="AH92" i="1" s="1"/>
  <c r="AV94" i="5"/>
  <c r="AN93" i="5"/>
  <c r="BP93" i="8"/>
  <c r="BO93" i="8"/>
  <c r="D94" i="9"/>
  <c r="AP93" i="5"/>
  <c r="AO93" i="5"/>
  <c r="AM93" i="5"/>
  <c r="BT94" i="5"/>
  <c r="BH93" i="8"/>
  <c r="BM93" i="8"/>
  <c r="BG93" i="8"/>
  <c r="BL93" i="8"/>
  <c r="BF93" i="8"/>
  <c r="BK93" i="8"/>
  <c r="N93" i="7"/>
  <c r="BI93" i="8"/>
  <c r="A94" i="10"/>
  <c r="AA94" i="10" s="1"/>
  <c r="AW94" i="5"/>
  <c r="A94" i="11"/>
  <c r="AA93" i="11" s="1"/>
  <c r="AK93" i="1" s="1"/>
  <c r="BE94" i="8"/>
  <c r="BR94" i="8"/>
  <c r="CC94" i="8" s="1"/>
  <c r="CS94" i="8" s="1"/>
  <c r="AB94" i="8"/>
  <c r="BJ94" i="8" s="1"/>
  <c r="E94" i="1"/>
  <c r="AI94" i="5"/>
  <c r="W94" i="8"/>
  <c r="B94" i="9"/>
  <c r="W94" i="9" s="1"/>
  <c r="CF94" i="8"/>
  <c r="DA94" i="8"/>
  <c r="DB94" i="8" s="1"/>
  <c r="BD94" i="8"/>
  <c r="BS94" i="8" s="1"/>
  <c r="BZ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O92" i="8"/>
  <c r="Q94" i="7"/>
  <c r="J95" i="2"/>
  <c r="C95" i="5"/>
  <c r="F95" i="5" s="1"/>
  <c r="CZ96" i="5"/>
  <c r="AB96" i="1"/>
  <c r="DI96" i="5"/>
  <c r="C96" i="5"/>
  <c r="AC95" i="1"/>
  <c r="DA95" i="5"/>
  <c r="AE105" i="9"/>
  <c r="AI105" i="9"/>
  <c r="AD1269" i="14"/>
  <c r="AD1270" i="14" s="1"/>
  <c r="N81" i="1"/>
  <c r="AI94" i="7"/>
  <c r="S98" i="2"/>
  <c r="N99" i="2"/>
  <c r="R99" i="2"/>
  <c r="Q98" i="2"/>
  <c r="J100" i="10"/>
  <c r="P100" i="2"/>
  <c r="O100" i="2"/>
  <c r="M99" i="2"/>
  <c r="X94" i="10" l="1"/>
  <c r="AS98" i="5"/>
  <c r="E102" i="8"/>
  <c r="AM98" i="1"/>
  <c r="BN98" i="8"/>
  <c r="CU93" i="8"/>
  <c r="CK93" i="8"/>
  <c r="CL93" i="8" s="1"/>
  <c r="AH98" i="11"/>
  <c r="DB97" i="5"/>
  <c r="DF97" i="5"/>
  <c r="DE97" i="5"/>
  <c r="DG96" i="5" a="1"/>
  <c r="DG96" i="5" s="1"/>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D96" i="1"/>
  <c r="AO94" i="5"/>
  <c r="O93" i="8"/>
  <c r="AP94" i="5"/>
  <c r="AR93" i="5"/>
  <c r="AQ93" i="5"/>
  <c r="BU94" i="8"/>
  <c r="AD93" i="11"/>
  <c r="AI93" i="1" s="1"/>
  <c r="Z93" i="11"/>
  <c r="Y93" i="11"/>
  <c r="AH93" i="1" s="1"/>
  <c r="N94" i="11"/>
  <c r="AB93" i="11"/>
  <c r="P93" i="8" s="1"/>
  <c r="AC93" i="11"/>
  <c r="T93" i="8" s="1"/>
  <c r="F96" i="5"/>
  <c r="AJ96" i="5" s="1"/>
  <c r="AC96" i="10" s="1"/>
  <c r="AN94" i="5"/>
  <c r="N94" i="7"/>
  <c r="BM94" i="8"/>
  <c r="BT94" i="8"/>
  <c r="CJ94" i="8" s="1"/>
  <c r="CN94" i="8" s="1"/>
  <c r="BW94" i="8"/>
  <c r="CM94" i="8" s="1"/>
  <c r="BV94" i="8"/>
  <c r="BX94" i="8"/>
  <c r="CO94" i="8" s="1"/>
  <c r="CP94" i="8" s="1"/>
  <c r="BY94" i="8"/>
  <c r="BF94" i="8"/>
  <c r="BH94" i="8"/>
  <c r="BG94" i="8"/>
  <c r="CD94" i="8"/>
  <c r="CT94" i="8" s="1"/>
  <c r="CU94" i="8" s="1"/>
  <c r="BK94" i="8"/>
  <c r="BL94" i="8"/>
  <c r="BI94" i="8"/>
  <c r="D95" i="9"/>
  <c r="AM94" i="5"/>
  <c r="BP94" i="8"/>
  <c r="BO94" i="8"/>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A95" i="10"/>
  <c r="AA95" i="10" s="1"/>
  <c r="BD95" i="8"/>
  <c r="BS95" i="8" s="1"/>
  <c r="BY95" i="8" s="1"/>
  <c r="AF106" i="9"/>
  <c r="AJ95" i="5"/>
  <c r="AC95" i="10" s="1"/>
  <c r="AB95" i="8"/>
  <c r="BJ95" i="8" s="1"/>
  <c r="E95" i="1"/>
  <c r="BT95" i="5"/>
  <c r="AW95" i="5"/>
  <c r="A95" i="11"/>
  <c r="W95" i="8"/>
  <c r="AI95" i="5"/>
  <c r="AV95" i="5"/>
  <c r="B95" i="7"/>
  <c r="B95" i="9"/>
  <c r="W95" i="9" s="1"/>
  <c r="CZ97" i="5"/>
  <c r="J96" i="2"/>
  <c r="V96" i="2"/>
  <c r="C97" i="5"/>
  <c r="AC96" i="1"/>
  <c r="DA96" i="5"/>
  <c r="AB97" i="1"/>
  <c r="DI97" i="5"/>
  <c r="AE106" i="9"/>
  <c r="AI106" i="9"/>
  <c r="AK1269" i="14"/>
  <c r="AK1270" i="14" s="1"/>
  <c r="N82" i="1"/>
  <c r="AI1269" i="14"/>
  <c r="AI1270" i="14" s="1"/>
  <c r="S99" i="2"/>
  <c r="N100" i="2"/>
  <c r="R100" i="2"/>
  <c r="Q99" i="2"/>
  <c r="M100" i="2"/>
  <c r="P101" i="2"/>
  <c r="O101" i="2"/>
  <c r="J101" i="10"/>
  <c r="X95" i="10" l="1"/>
  <c r="AS99" i="5"/>
  <c r="E103" i="8"/>
  <c r="CY93" i="8"/>
  <c r="G93" i="1" s="1"/>
  <c r="M93" i="8" s="1"/>
  <c r="AH99" i="11"/>
  <c r="DG97" i="5" a="1"/>
  <c r="DG97" i="5" s="1"/>
  <c r="DA96" i="8"/>
  <c r="DB96" i="8" s="1"/>
  <c r="DB98" i="5"/>
  <c r="DE98" i="5"/>
  <c r="DF98" i="5"/>
  <c r="BN99" i="8"/>
  <c r="AJ99" i="1"/>
  <c r="AE97" i="1"/>
  <c r="W97" i="1" s="1"/>
  <c r="K101" i="11"/>
  <c r="A101" i="14"/>
  <c r="A101" i="9"/>
  <c r="A101" i="7"/>
  <c r="R101" i="7" s="1"/>
  <c r="A101" i="2"/>
  <c r="A101" i="5"/>
  <c r="A101" i="8"/>
  <c r="AD97" i="1"/>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X96" i="10" s="1"/>
  <c r="A96" i="11"/>
  <c r="N96" i="11" s="1"/>
  <c r="AV96" i="5"/>
  <c r="AO96" i="5" s="1"/>
  <c r="AI96" i="5"/>
  <c r="AB96" i="8"/>
  <c r="BJ96" i="8" s="1"/>
  <c r="BE96" i="8"/>
  <c r="BR96" i="8"/>
  <c r="BW96" i="8" s="1"/>
  <c r="CM96" i="8" s="1"/>
  <c r="B96" i="9"/>
  <c r="W96" i="9" s="1"/>
  <c r="W96" i="8"/>
  <c r="AW96" i="5"/>
  <c r="AP96" i="5" s="1"/>
  <c r="BD96" i="8"/>
  <c r="BS96" i="8" s="1"/>
  <c r="BY96" i="8" s="1"/>
  <c r="BT96" i="5"/>
  <c r="O94" i="8"/>
  <c r="CQ94" i="8"/>
  <c r="CR94" i="8" s="1"/>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BO95" i="8"/>
  <c r="BP95" i="8"/>
  <c r="BL95" i="8"/>
  <c r="BM95" i="8"/>
  <c r="BI95" i="8"/>
  <c r="BK95" i="8"/>
  <c r="BG95" i="8"/>
  <c r="BH95" i="8"/>
  <c r="N95" i="7"/>
  <c r="BF95" i="8"/>
  <c r="AF107" i="9"/>
  <c r="AO95" i="5"/>
  <c r="AP95" i="5"/>
  <c r="BZ95" i="8"/>
  <c r="CQ95" i="8" s="1"/>
  <c r="CR95" i="8" s="1"/>
  <c r="BT95" i="8"/>
  <c r="BW95" i="8"/>
  <c r="CM95" i="8" s="1"/>
  <c r="BV95" i="8"/>
  <c r="CC95" i="8"/>
  <c r="CS95" i="8" s="1"/>
  <c r="BU95" i="8"/>
  <c r="CD95" i="8"/>
  <c r="CT95" i="8" s="1"/>
  <c r="AE95" i="7"/>
  <c r="AG95" i="7" s="1"/>
  <c r="Q95" i="7"/>
  <c r="AN95" i="5"/>
  <c r="AM95" i="5"/>
  <c r="AD94" i="11"/>
  <c r="AI94" i="1" s="1"/>
  <c r="AB94" i="11"/>
  <c r="P94" i="8" s="1"/>
  <c r="N95" i="11"/>
  <c r="AA94" i="11"/>
  <c r="AK94" i="1" s="1"/>
  <c r="AC94" i="11"/>
  <c r="T94" i="8" s="1"/>
  <c r="Z94" i="11"/>
  <c r="Y94" i="11"/>
  <c r="AH94" i="1" s="1"/>
  <c r="V97" i="2"/>
  <c r="J97" i="2"/>
  <c r="CZ98" i="5"/>
  <c r="AB98" i="1"/>
  <c r="DI98" i="5"/>
  <c r="C98" i="5"/>
  <c r="AC97" i="1"/>
  <c r="DA97" i="5"/>
  <c r="AE107" i="9"/>
  <c r="AI107" i="9"/>
  <c r="N83" i="1"/>
  <c r="S100" i="2"/>
  <c r="N101" i="2"/>
  <c r="R101" i="2"/>
  <c r="Q100" i="2"/>
  <c r="J102" i="10"/>
  <c r="M101" i="2"/>
  <c r="P102" i="2"/>
  <c r="O102" i="2"/>
  <c r="AS100" i="5" l="1"/>
  <c r="E104" i="8"/>
  <c r="AK100" i="11"/>
  <c r="AH100" i="11"/>
  <c r="CD96" i="8"/>
  <c r="CT96" i="8" s="1"/>
  <c r="BR97" i="8"/>
  <c r="BX97" i="8" s="1"/>
  <c r="CO97" i="8" s="1"/>
  <c r="CP97" i="8" s="1"/>
  <c r="DF99" i="5"/>
  <c r="DG98" i="5" a="1"/>
  <c r="DG98" i="5" s="1"/>
  <c r="AJ100" i="1"/>
  <c r="DB99" i="5"/>
  <c r="BN100" i="8"/>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AD98" i="1"/>
  <c r="BG96" i="8"/>
  <c r="BF96" i="8"/>
  <c r="BK96" i="8"/>
  <c r="N96" i="7"/>
  <c r="BI96" i="8"/>
  <c r="BH96" i="8"/>
  <c r="BL96" i="8"/>
  <c r="AD95" i="11"/>
  <c r="AI95" i="1" s="1"/>
  <c r="BZ96" i="8"/>
  <c r="CQ96" i="8" s="1"/>
  <c r="CR96" i="8" s="1"/>
  <c r="BM96" i="8"/>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BP96" i="8"/>
  <c r="BO96" i="8"/>
  <c r="A97" i="10"/>
  <c r="AA97" i="10" s="1"/>
  <c r="AN96" i="5"/>
  <c r="AR96" i="5" s="1"/>
  <c r="AM96" i="5"/>
  <c r="AQ96" i="5" s="1"/>
  <c r="AI97" i="5"/>
  <c r="AJ97" i="5"/>
  <c r="AC97" i="10" s="1"/>
  <c r="BT97" i="5"/>
  <c r="B97" i="9"/>
  <c r="W97" i="9" s="1"/>
  <c r="E97" i="1"/>
  <c r="A97" i="11"/>
  <c r="AB96" i="11" s="1"/>
  <c r="P96" i="8" s="1"/>
  <c r="W97" i="8"/>
  <c r="BE97" i="8"/>
  <c r="AB97" i="8"/>
  <c r="BJ97" i="8" s="1"/>
  <c r="B97" i="7"/>
  <c r="AE97" i="7" s="1"/>
  <c r="AG97" i="7" s="1"/>
  <c r="AI97" i="7" s="1"/>
  <c r="CY94" i="8"/>
  <c r="G94" i="1" s="1"/>
  <c r="M94" i="8" s="1"/>
  <c r="AV97" i="5"/>
  <c r="AW97" i="5"/>
  <c r="DA97" i="8"/>
  <c r="DB97" i="8" s="1"/>
  <c r="CF97" i="8"/>
  <c r="BD97" i="8"/>
  <c r="BS97" i="8" s="1"/>
  <c r="BZ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AB99" i="1"/>
  <c r="DI99" i="5"/>
  <c r="AE108" i="9"/>
  <c r="AI108" i="9"/>
  <c r="AC1269" i="14"/>
  <c r="AC1270" i="14" s="1"/>
  <c r="N84" i="1"/>
  <c r="Z1269" i="14"/>
  <c r="Z1270" i="14" s="1"/>
  <c r="S101" i="2"/>
  <c r="N102" i="2"/>
  <c r="R102" i="2"/>
  <c r="Q101" i="2"/>
  <c r="J103" i="10"/>
  <c r="P103" i="2"/>
  <c r="O103" i="2"/>
  <c r="M102" i="2"/>
  <c r="X97" i="10" l="1"/>
  <c r="AS101" i="5"/>
  <c r="E105" i="8"/>
  <c r="CU96" i="8"/>
  <c r="O96" i="8"/>
  <c r="AH101" i="11"/>
  <c r="DE100" i="5"/>
  <c r="CC97" i="8"/>
  <c r="CS97" i="8" s="1"/>
  <c r="BT97" i="8"/>
  <c r="CJ97" i="8" s="1"/>
  <c r="CN97" i="8" s="1"/>
  <c r="BV97" i="8"/>
  <c r="BW97" i="8"/>
  <c r="CM97" i="8" s="1"/>
  <c r="BU97" i="8"/>
  <c r="DG99" i="5" a="1"/>
  <c r="DG99" i="5" s="1"/>
  <c r="DB100" i="5"/>
  <c r="DF100" i="5"/>
  <c r="AM101" i="1"/>
  <c r="K103" i="11"/>
  <c r="A103" i="14"/>
  <c r="A103" i="5"/>
  <c r="A103" i="2"/>
  <c r="A103" i="9"/>
  <c r="A103" i="7"/>
  <c r="R103" i="7" s="1"/>
  <c r="A103" i="8"/>
  <c r="AD99" i="1"/>
  <c r="Y99" i="1"/>
  <c r="DJ100" i="5"/>
  <c r="BN101" i="8"/>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BL97" i="8"/>
  <c r="CK96" i="8"/>
  <c r="CL96" i="8" s="1"/>
  <c r="AO97" i="5"/>
  <c r="AN97" i="5"/>
  <c r="AM97" i="5"/>
  <c r="BG97" i="8"/>
  <c r="B97" i="14"/>
  <c r="Z96" i="11"/>
  <c r="BM97" i="8"/>
  <c r="N97" i="7"/>
  <c r="BH97" i="8"/>
  <c r="BK97" i="8"/>
  <c r="BI97" i="8"/>
  <c r="AD96" i="11"/>
  <c r="AI96" i="1" s="1"/>
  <c r="N97" i="11"/>
  <c r="Q97" i="7"/>
  <c r="AP97" i="5"/>
  <c r="AA96" i="11"/>
  <c r="AK96" i="1" s="1"/>
  <c r="CD97" i="8"/>
  <c r="CT97" i="8" s="1"/>
  <c r="AC96" i="11"/>
  <c r="T96" i="8" s="1"/>
  <c r="Y96" i="11"/>
  <c r="AH96" i="1" s="1"/>
  <c r="AB98" i="8"/>
  <c r="BJ98" i="8" s="1"/>
  <c r="BF97" i="8"/>
  <c r="BY97" i="8"/>
  <c r="CQ97" i="8" s="1"/>
  <c r="CR97" i="8" s="1"/>
  <c r="BP97" i="8"/>
  <c r="D98" i="9"/>
  <c r="BO97" i="8"/>
  <c r="B98" i="9"/>
  <c r="W98" i="9" s="1"/>
  <c r="BR98" i="8"/>
  <c r="BW98" i="8" s="1"/>
  <c r="CM98" i="8" s="1"/>
  <c r="AJ98" i="5"/>
  <c r="B100" i="5"/>
  <c r="E98" i="1"/>
  <c r="BE98" i="8"/>
  <c r="W98" i="8"/>
  <c r="BT98" i="5"/>
  <c r="A98" i="11"/>
  <c r="Y97" i="11" s="1"/>
  <c r="AH97" i="1" s="1"/>
  <c r="BD98" i="8"/>
  <c r="BS98" i="8" s="1"/>
  <c r="BZ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AE109" i="9"/>
  <c r="AI109" i="9"/>
  <c r="N85" i="1"/>
  <c r="S102" i="2"/>
  <c r="N103" i="2"/>
  <c r="R103" i="2"/>
  <c r="Q102" i="2"/>
  <c r="J104" i="10"/>
  <c r="O104" i="2"/>
  <c r="M103" i="2"/>
  <c r="P104" i="2"/>
  <c r="AP98" i="5" l="1"/>
  <c r="AC98" i="10"/>
  <c r="X98" i="10" s="1"/>
  <c r="AS102" i="5"/>
  <c r="E106" i="8"/>
  <c r="AH102" i="11"/>
  <c r="DG100" i="5" a="1"/>
  <c r="DG100" i="5" s="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BN102" i="8"/>
  <c r="DH101" i="5"/>
  <c r="Y100" i="1"/>
  <c r="DJ101" i="5"/>
  <c r="K104" i="11"/>
  <c r="A104" i="14"/>
  <c r="A104" i="8"/>
  <c r="A104" i="2"/>
  <c r="A104" i="7"/>
  <c r="R104" i="7" s="1"/>
  <c r="A104" i="9"/>
  <c r="A104" i="5"/>
  <c r="AJ102" i="1"/>
  <c r="AD100" i="1"/>
  <c r="AQ97" i="5"/>
  <c r="AR97" i="5"/>
  <c r="BG98" i="8"/>
  <c r="BK98" i="8"/>
  <c r="BI98" i="8"/>
  <c r="BM98" i="8"/>
  <c r="BL98" i="8"/>
  <c r="BF98" i="8"/>
  <c r="N98" i="7"/>
  <c r="BH98" i="8"/>
  <c r="AD97" i="11"/>
  <c r="AI97" i="1" s="1"/>
  <c r="CC98" i="8"/>
  <c r="CS98" i="8" s="1"/>
  <c r="CD98" i="8"/>
  <c r="CT98" i="8" s="1"/>
  <c r="BO98" i="8"/>
  <c r="BX98" i="8"/>
  <c r="CO98" i="8" s="1"/>
  <c r="CP98" i="8" s="1"/>
  <c r="AN98" i="5"/>
  <c r="BP98" i="8"/>
  <c r="AO98" i="5"/>
  <c r="BY98" i="8"/>
  <c r="CQ98" i="8" s="1"/>
  <c r="CR98" i="8" s="1"/>
  <c r="BT98" i="8"/>
  <c r="CJ98" i="8" s="1"/>
  <c r="CN98" i="8" s="1"/>
  <c r="BV98" i="8"/>
  <c r="O97" i="8"/>
  <c r="AE98" i="7"/>
  <c r="AG98" i="7" s="1"/>
  <c r="AI98" i="7" s="1"/>
  <c r="F100" i="5"/>
  <c r="DA100" i="8" s="1"/>
  <c r="DB100" i="8" s="1"/>
  <c r="BU98" i="8"/>
  <c r="D99" i="9"/>
  <c r="Z97" i="11"/>
  <c r="B101" i="5"/>
  <c r="AM98"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AF110" i="9"/>
  <c r="CZ101" i="5"/>
  <c r="AW99" i="5"/>
  <c r="AV99" i="5"/>
  <c r="AB99" i="8"/>
  <c r="BJ99" i="8" s="1"/>
  <c r="BT99" i="5"/>
  <c r="AJ99" i="5"/>
  <c r="AC99" i="10" s="1"/>
  <c r="A99" i="10"/>
  <c r="AA99" i="10" s="1"/>
  <c r="B99" i="7"/>
  <c r="W99" i="8"/>
  <c r="E99" i="1"/>
  <c r="A99" i="11"/>
  <c r="AI99" i="5"/>
  <c r="B99" i="9"/>
  <c r="W99" i="9" s="1"/>
  <c r="J100" i="2"/>
  <c r="V100" i="2"/>
  <c r="V101" i="2"/>
  <c r="AC100" i="1"/>
  <c r="DA100" i="5"/>
  <c r="AB101" i="1"/>
  <c r="DI101" i="5"/>
  <c r="AE110" i="9"/>
  <c r="AI110" i="9"/>
  <c r="N86" i="1"/>
  <c r="S103" i="2"/>
  <c r="N104" i="2"/>
  <c r="R104" i="2"/>
  <c r="Q103" i="2"/>
  <c r="O105" i="2"/>
  <c r="J105" i="10"/>
  <c r="M104" i="2"/>
  <c r="P105" i="2"/>
  <c r="AR98" i="5" l="1"/>
  <c r="X99" i="10"/>
  <c r="AS103" i="5"/>
  <c r="E107" i="8"/>
  <c r="CY97" i="8"/>
  <c r="G97" i="1" s="1"/>
  <c r="M97" i="8" s="1"/>
  <c r="DB102" i="5"/>
  <c r="AJ103" i="1"/>
  <c r="DG101" i="5" a="1"/>
  <c r="DG101" i="5" s="1"/>
  <c r="DF102" i="5"/>
  <c r="DE102" i="5"/>
  <c r="AK103" i="11"/>
  <c r="AD101" i="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BN103" i="8"/>
  <c r="AE101" i="1"/>
  <c r="W101" i="1" s="1"/>
  <c r="AI100" i="5"/>
  <c r="B100" i="9"/>
  <c r="W100" i="9" s="1"/>
  <c r="AW100" i="5"/>
  <c r="BE100" i="8"/>
  <c r="AJ100" i="5"/>
  <c r="AC100" i="10" s="1"/>
  <c r="A100" i="11"/>
  <c r="N100" i="11" s="1"/>
  <c r="BD100" i="8"/>
  <c r="BS100" i="8" s="1"/>
  <c r="BZ100" i="8" s="1"/>
  <c r="W100" i="8"/>
  <c r="BR100" i="8"/>
  <c r="CC100" i="8" s="1"/>
  <c r="CS100" i="8" s="1"/>
  <c r="AV100" i="5"/>
  <c r="A100" i="10"/>
  <c r="AA100" i="10" s="1"/>
  <c r="BT100" i="5"/>
  <c r="CF100" i="8"/>
  <c r="E100" i="1"/>
  <c r="AB100" i="8"/>
  <c r="BJ100" i="8" s="1"/>
  <c r="B100" i="7"/>
  <c r="AE100" i="7" s="1"/>
  <c r="AG100" i="7" s="1"/>
  <c r="AI100" i="7" s="1"/>
  <c r="B98" i="14"/>
  <c r="CU98" i="8"/>
  <c r="AQ98" i="5"/>
  <c r="CK98" i="8"/>
  <c r="CL98" i="8" s="1"/>
  <c r="O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BO99" i="8"/>
  <c r="BP99" i="8"/>
  <c r="BL99" i="8"/>
  <c r="BM99" i="8"/>
  <c r="BI99" i="8"/>
  <c r="BK99" i="8"/>
  <c r="BG99" i="8"/>
  <c r="BH99" i="8"/>
  <c r="N99" i="7"/>
  <c r="BF99" i="8"/>
  <c r="AF111" i="9"/>
  <c r="CD100" i="8"/>
  <c r="CT100" i="8" s="1"/>
  <c r="C101" i="5"/>
  <c r="F101" i="5" s="1"/>
  <c r="BX99" i="8"/>
  <c r="CO99" i="8" s="1"/>
  <c r="CP99" i="8" s="1"/>
  <c r="BV99" i="8"/>
  <c r="BW99" i="8"/>
  <c r="CM99" i="8" s="1"/>
  <c r="CC99" i="8"/>
  <c r="CS99" i="8" s="1"/>
  <c r="BT99" i="8"/>
  <c r="BU99" i="8"/>
  <c r="CD99" i="8"/>
  <c r="CT99" i="8" s="1"/>
  <c r="J101" i="2"/>
  <c r="AE99" i="7"/>
  <c r="AG99" i="7" s="1"/>
  <c r="Q99" i="7"/>
  <c r="AN99" i="5"/>
  <c r="AM99" i="5"/>
  <c r="AP99" i="5"/>
  <c r="AO99" i="5"/>
  <c r="CZ102" i="5"/>
  <c r="AB98" i="11"/>
  <c r="P98" i="8" s="1"/>
  <c r="AA98" i="11"/>
  <c r="AK98" i="1" s="1"/>
  <c r="AC98" i="11"/>
  <c r="T98" i="8" s="1"/>
  <c r="Y98" i="11"/>
  <c r="AH98" i="1" s="1"/>
  <c r="AD98" i="11"/>
  <c r="AI98" i="1" s="1"/>
  <c r="Z98" i="11"/>
  <c r="N99" i="11"/>
  <c r="AB102" i="1"/>
  <c r="DI102" i="5"/>
  <c r="C102" i="5"/>
  <c r="AC101" i="1"/>
  <c r="DA101" i="5"/>
  <c r="AE111" i="9"/>
  <c r="AI111" i="9"/>
  <c r="N87" i="1"/>
  <c r="S104" i="2"/>
  <c r="N105" i="2"/>
  <c r="R105" i="2"/>
  <c r="Q104" i="2"/>
  <c r="M105" i="2"/>
  <c r="J106" i="10"/>
  <c r="P106" i="2"/>
  <c r="O106" i="2"/>
  <c r="X100" i="10" l="1"/>
  <c r="AS104" i="5"/>
  <c r="E108" i="8"/>
  <c r="DG102" i="5" a="1"/>
  <c r="DG102" i="5" s="1"/>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BN104" i="8"/>
  <c r="AM104" i="1"/>
  <c r="AD102" i="1"/>
  <c r="AF102" i="1"/>
  <c r="BY100" i="8"/>
  <c r="CQ100" i="8" s="1"/>
  <c r="CR100" i="8" s="1"/>
  <c r="AA99" i="11"/>
  <c r="AK99" i="1" s="1"/>
  <c r="Q100" i="7"/>
  <c r="AM100" i="5"/>
  <c r="BX100" i="8"/>
  <c r="CO100" i="8" s="1"/>
  <c r="CP100" i="8" s="1"/>
  <c r="BG100" i="8"/>
  <c r="BL100" i="8"/>
  <c r="D101" i="9"/>
  <c r="BF100" i="8"/>
  <c r="BK100" i="8"/>
  <c r="BP100" i="8"/>
  <c r="N100" i="7"/>
  <c r="BI100" i="8"/>
  <c r="BO100" i="8"/>
  <c r="BH100" i="8"/>
  <c r="BM100" i="8"/>
  <c r="Y99" i="11"/>
  <c r="AH99" i="1" s="1"/>
  <c r="Z99" i="11"/>
  <c r="AO100" i="5"/>
  <c r="AN100" i="5"/>
  <c r="AP100" i="5"/>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D101" i="8"/>
  <c r="BP101" i="8" s="1"/>
  <c r="AF112" i="9"/>
  <c r="B101" i="7"/>
  <c r="AI101" i="5"/>
  <c r="A101" i="10"/>
  <c r="AA101" i="10" s="1"/>
  <c r="E101" i="1"/>
  <c r="BT101" i="5"/>
  <c r="W101" i="8"/>
  <c r="AB101" i="8"/>
  <c r="BJ101" i="8" s="1"/>
  <c r="AJ101" i="5"/>
  <c r="AC101" i="10" s="1"/>
  <c r="AV101" i="5"/>
  <c r="A101" i="11"/>
  <c r="AW101" i="5"/>
  <c r="CK99" i="8"/>
  <c r="B101" i="9"/>
  <c r="W101" i="9" s="1"/>
  <c r="CZ103" i="5"/>
  <c r="AR99" i="5"/>
  <c r="J102" i="2"/>
  <c r="V102" i="2"/>
  <c r="CU99" i="8"/>
  <c r="B99" i="14"/>
  <c r="AI99" i="7"/>
  <c r="AQ99" i="5"/>
  <c r="V103" i="2"/>
  <c r="AC102" i="1"/>
  <c r="DA102" i="5"/>
  <c r="AB103" i="1"/>
  <c r="DI103" i="5"/>
  <c r="AE112" i="9"/>
  <c r="AI112" i="9"/>
  <c r="N88" i="1"/>
  <c r="S105" i="2"/>
  <c r="N106" i="2"/>
  <c r="R106" i="2"/>
  <c r="Q105" i="2"/>
  <c r="P107" i="2"/>
  <c r="M106" i="2"/>
  <c r="J107" i="10"/>
  <c r="O107" i="2"/>
  <c r="X101" i="10" l="1"/>
  <c r="AS105" i="5"/>
  <c r="E109" i="8"/>
  <c r="BR102" i="8"/>
  <c r="BV102" i="8" s="1"/>
  <c r="DF104" i="5"/>
  <c r="DE104" i="5"/>
  <c r="AK105" i="11"/>
  <c r="DG103" i="5" a="1"/>
  <c r="DG103" i="5" s="1"/>
  <c r="AJ105" i="1"/>
  <c r="DB104" i="5"/>
  <c r="BN105" i="8"/>
  <c r="AF103" i="1"/>
  <c r="DH104" i="5"/>
  <c r="AD103" i="1"/>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CY100" i="8" s="1"/>
  <c r="G100" i="1" s="1"/>
  <c r="M100" i="8" s="1"/>
  <c r="AR100" i="5"/>
  <c r="O100" i="8"/>
  <c r="BD102" i="8"/>
  <c r="BS102" i="8" s="1"/>
  <c r="BZ102" i="8" s="1"/>
  <c r="A102" i="11"/>
  <c r="Y101" i="11" s="1"/>
  <c r="AH101" i="1" s="1"/>
  <c r="CL99" i="8"/>
  <c r="CY99" i="8" s="1"/>
  <c r="G99" i="1" s="1"/>
  <c r="M99" i="8" s="1"/>
  <c r="BT102" i="5"/>
  <c r="AI102" i="5"/>
  <c r="B102" i="7"/>
  <c r="AE102" i="7" s="1"/>
  <c r="AG102" i="7" s="1"/>
  <c r="AI102" i="7" s="1"/>
  <c r="A102" i="10"/>
  <c r="AA102" i="10" s="1"/>
  <c r="DA102" i="8"/>
  <c r="DB102" i="8" s="1"/>
  <c r="AB102" i="8"/>
  <c r="BJ102" i="8" s="1"/>
  <c r="AV102" i="5"/>
  <c r="B102" i="9"/>
  <c r="W102" i="9" s="1"/>
  <c r="AW102" i="5"/>
  <c r="CF102" i="8"/>
  <c r="W102" i="8"/>
  <c r="AJ102" i="5"/>
  <c r="AC102" i="10" s="1"/>
  <c r="E102" i="1"/>
  <c r="BE102" i="8"/>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BO101" i="8"/>
  <c r="BL101" i="8"/>
  <c r="BM101" i="8"/>
  <c r="BI101" i="8"/>
  <c r="BK101" i="8"/>
  <c r="BG101" i="8"/>
  <c r="BH101" i="8"/>
  <c r="N101" i="7"/>
  <c r="BF101" i="8"/>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AP101" i="5"/>
  <c r="AO101" i="5"/>
  <c r="AM101" i="5"/>
  <c r="AN101" i="5"/>
  <c r="C103" i="5"/>
  <c r="F103" i="5" s="1"/>
  <c r="CZ104" i="5"/>
  <c r="J103" i="2"/>
  <c r="AB104" i="1"/>
  <c r="DI104" i="5"/>
  <c r="C104" i="5"/>
  <c r="AC103" i="1"/>
  <c r="DA103" i="5"/>
  <c r="AE113" i="9"/>
  <c r="AI113" i="9"/>
  <c r="N89" i="1"/>
  <c r="S106" i="2"/>
  <c r="N107" i="2"/>
  <c r="R107" i="2"/>
  <c r="Q106" i="2"/>
  <c r="M107" i="2"/>
  <c r="O108" i="2"/>
  <c r="J108" i="10"/>
  <c r="P108" i="2"/>
  <c r="X102" i="10" l="1"/>
  <c r="AS106" i="5"/>
  <c r="CC102" i="8"/>
  <c r="CS102" i="8" s="1"/>
  <c r="BX102" i="8"/>
  <c r="CO102" i="8" s="1"/>
  <c r="CP102" i="8" s="1"/>
  <c r="E110" i="8"/>
  <c r="BU102" i="8"/>
  <c r="CK102" i="8" s="1"/>
  <c r="BW102" i="8"/>
  <c r="CM102" i="8" s="1"/>
  <c r="BT102" i="8"/>
  <c r="CJ102" i="8" s="1"/>
  <c r="CN102" i="8" s="1"/>
  <c r="DG104" i="5" a="1"/>
  <c r="DG104" i="5" s="1"/>
  <c r="AK106" i="11"/>
  <c r="AJ106" i="1"/>
  <c r="DF105" i="5"/>
  <c r="DB105" i="5"/>
  <c r="AR107" i="8"/>
  <c r="AD107" i="8"/>
  <c r="AD104" i="1"/>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BN106" i="8"/>
  <c r="Y104" i="1"/>
  <c r="DJ105" i="5"/>
  <c r="AF104" i="1"/>
  <c r="AE104" i="1"/>
  <c r="W104" i="1" s="1"/>
  <c r="AD101" i="11"/>
  <c r="AI101" i="1" s="1"/>
  <c r="Z101" i="11"/>
  <c r="BY102" i="8"/>
  <c r="CQ102" i="8" s="1"/>
  <c r="CR102" i="8" s="1"/>
  <c r="N102" i="11"/>
  <c r="AB101" i="11"/>
  <c r="P101" i="8" s="1"/>
  <c r="AC101" i="11"/>
  <c r="T101" i="8" s="1"/>
  <c r="AA101" i="11"/>
  <c r="AK101" i="1" s="1"/>
  <c r="AN102" i="5"/>
  <c r="F104" i="5"/>
  <c r="DA104" i="8" s="1"/>
  <c r="DB104" i="8" s="1"/>
  <c r="B102" i="14"/>
  <c r="Q102" i="7"/>
  <c r="D103" i="9"/>
  <c r="BO102" i="8"/>
  <c r="AM102" i="5"/>
  <c r="BP102" i="8"/>
  <c r="BF102" i="8"/>
  <c r="BK102" i="8"/>
  <c r="N102" i="7"/>
  <c r="BI102" i="8"/>
  <c r="BH102" i="8"/>
  <c r="BM102" i="8"/>
  <c r="BG102" i="8"/>
  <c r="BL102" i="8"/>
  <c r="CD102" i="8"/>
  <c r="CT102" i="8" s="1"/>
  <c r="AO102" i="5"/>
  <c r="AP102" i="5"/>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Z101" i="8"/>
  <c r="CQ101" i="8" s="1"/>
  <c r="CR101" i="8" s="1"/>
  <c r="AJ103" i="5"/>
  <c r="AC103" i="10" s="1"/>
  <c r="BD103" i="8"/>
  <c r="BS103" i="8" s="1"/>
  <c r="BY103" i="8" s="1"/>
  <c r="AF114" i="9"/>
  <c r="AR101" i="5"/>
  <c r="B101" i="14"/>
  <c r="AI101" i="7"/>
  <c r="CK101" i="8"/>
  <c r="AQ101" i="5"/>
  <c r="AW103" i="5"/>
  <c r="W103" i="8"/>
  <c r="E103" i="1"/>
  <c r="B103" i="9"/>
  <c r="W103" i="9" s="1"/>
  <c r="AV103" i="5"/>
  <c r="AI103" i="5"/>
  <c r="A103" i="11"/>
  <c r="AB103" i="8"/>
  <c r="BJ103" i="8" s="1"/>
  <c r="BT103" i="5"/>
  <c r="A103" i="10"/>
  <c r="AA103" i="10" s="1"/>
  <c r="B103" i="7"/>
  <c r="CZ105" i="5"/>
  <c r="J104" i="2"/>
  <c r="V104" i="2"/>
  <c r="C105" i="5"/>
  <c r="AC104" i="1"/>
  <c r="DA104" i="5"/>
  <c r="AB105" i="1"/>
  <c r="DI105" i="5"/>
  <c r="AE114" i="9"/>
  <c r="AI114" i="9"/>
  <c r="N90" i="1"/>
  <c r="S107" i="2"/>
  <c r="N108" i="2"/>
  <c r="R108" i="2"/>
  <c r="Q107" i="2"/>
  <c r="M108" i="2"/>
  <c r="J109" i="10"/>
  <c r="O109" i="2"/>
  <c r="P109" i="2"/>
  <c r="X103" i="10" l="1"/>
  <c r="AS107" i="5"/>
  <c r="CU102" i="8"/>
  <c r="E111" i="8"/>
  <c r="AK107" i="11"/>
  <c r="DE106" i="5"/>
  <c r="DB106" i="5"/>
  <c r="DF106" i="5"/>
  <c r="AM107" i="1"/>
  <c r="BN107" i="8"/>
  <c r="DG105" i="5" a="1"/>
  <c r="DG105" i="5" s="1"/>
  <c r="Y105" i="1"/>
  <c r="DJ106" i="5"/>
  <c r="AE105" i="1"/>
  <c r="W105" i="1" s="1"/>
  <c r="AR108" i="8"/>
  <c r="AD108" i="8"/>
  <c r="AD105" i="1"/>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AC104" i="10" s="1"/>
  <c r="BT104" i="5"/>
  <c r="AI104" i="5"/>
  <c r="CF104" i="8"/>
  <c r="W104" i="8"/>
  <c r="A104" i="10"/>
  <c r="AA104" i="10" s="1"/>
  <c r="BE104" i="8"/>
  <c r="B104" i="9"/>
  <c r="W104" i="9" s="1"/>
  <c r="AB104" i="8"/>
  <c r="BJ104" i="8" s="1"/>
  <c r="BD104" i="8"/>
  <c r="BS104" i="8" s="1"/>
  <c r="BY104" i="8" s="1"/>
  <c r="BR104" i="8"/>
  <c r="BW104" i="8" s="1"/>
  <c r="CM104" i="8" s="1"/>
  <c r="E104" i="1"/>
  <c r="A104" i="11"/>
  <c r="N104" i="11" s="1"/>
  <c r="AQ102" i="5"/>
  <c r="F105" i="5"/>
  <c r="O102" i="8"/>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AO103" i="5"/>
  <c r="AP103" i="5"/>
  <c r="BO103" i="8"/>
  <c r="BP103" i="8"/>
  <c r="BL103" i="8"/>
  <c r="BM103" i="8"/>
  <c r="BI103" i="8"/>
  <c r="BK103" i="8"/>
  <c r="BG103" i="8"/>
  <c r="BH103" i="8"/>
  <c r="N103" i="7"/>
  <c r="BF103" i="8"/>
  <c r="AF115" i="9"/>
  <c r="BZ103" i="8"/>
  <c r="CQ103" i="8" s="1"/>
  <c r="CR103" i="8" s="1"/>
  <c r="CD104" i="8"/>
  <c r="CT104" i="8" s="1"/>
  <c r="AE103" i="7"/>
  <c r="AG103" i="7" s="1"/>
  <c r="Q103" i="7"/>
  <c r="AN103" i="5"/>
  <c r="AM103" i="5"/>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AE115" i="9"/>
  <c r="AI115" i="9"/>
  <c r="N91" i="1"/>
  <c r="S108" i="2"/>
  <c r="N109" i="2"/>
  <c r="R109" i="2"/>
  <c r="Q108" i="2"/>
  <c r="M109" i="2"/>
  <c r="P110" i="2"/>
  <c r="O110" i="2"/>
  <c r="J110" i="10"/>
  <c r="CY102" i="8" l="1"/>
  <c r="G102" i="1" s="1"/>
  <c r="M102" i="8" s="1"/>
  <c r="X104" i="10"/>
  <c r="AS108" i="5"/>
  <c r="E112" i="8"/>
  <c r="AK108" i="11"/>
  <c r="CF105" i="8"/>
  <c r="DF107" i="5"/>
  <c r="BZ104" i="8"/>
  <c r="CQ104" i="8" s="1"/>
  <c r="CR104" i="8" s="1"/>
  <c r="AH108" i="11"/>
  <c r="DG106" i="5" a="1"/>
  <c r="DG106" i="5" s="1"/>
  <c r="BN108" i="8"/>
  <c r="DB107" i="5"/>
  <c r="DE107" i="5"/>
  <c r="AE106" i="1"/>
  <c r="W106" i="1" s="1"/>
  <c r="K110" i="11"/>
  <c r="A110" i="14"/>
  <c r="A110" i="5"/>
  <c r="A110" i="9"/>
  <c r="A110" i="2"/>
  <c r="A110" i="8"/>
  <c r="A110" i="7"/>
  <c r="R110" i="7" s="1"/>
  <c r="AD109" i="8"/>
  <c r="AR109" i="8"/>
  <c r="AD106" i="1"/>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AP104" i="5"/>
  <c r="AO104" i="5"/>
  <c r="F106" i="5"/>
  <c r="A106" i="10" s="1"/>
  <c r="AA106" i="10" s="1"/>
  <c r="BT105" i="5"/>
  <c r="AE104" i="7"/>
  <c r="AG104" i="7" s="1"/>
  <c r="AI104" i="7" s="1"/>
  <c r="AM104" i="5"/>
  <c r="CC104" i="8"/>
  <c r="CS104" i="8" s="1"/>
  <c r="CU104" i="8" s="1"/>
  <c r="AN104" i="5"/>
  <c r="BG104" i="8"/>
  <c r="BO104" i="8"/>
  <c r="BP104" i="8"/>
  <c r="D105" i="9"/>
  <c r="BF104" i="8"/>
  <c r="BK104" i="8"/>
  <c r="N104" i="7"/>
  <c r="BI104" i="8"/>
  <c r="BL104" i="8"/>
  <c r="BH104" i="8"/>
  <c r="BM104" i="8"/>
  <c r="AB105" i="8"/>
  <c r="BJ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AC105" i="10" s="1"/>
  <c r="DA105" i="8"/>
  <c r="DB105" i="8" s="1"/>
  <c r="BE105" i="8"/>
  <c r="BR105" i="8"/>
  <c r="BT105" i="8" s="1"/>
  <c r="CJ105" i="8" s="1"/>
  <c r="CN105" i="8" s="1"/>
  <c r="BD105" i="8"/>
  <c r="BS105" i="8" s="1"/>
  <c r="BY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AB107" i="1"/>
  <c r="DI107" i="5"/>
  <c r="AE116" i="9"/>
  <c r="AI116" i="9"/>
  <c r="N92" i="1"/>
  <c r="S109" i="2"/>
  <c r="N110" i="2"/>
  <c r="R110" i="2"/>
  <c r="Q109" i="2"/>
  <c r="O111" i="2"/>
  <c r="P111" i="2"/>
  <c r="J111" i="10"/>
  <c r="M110" i="2"/>
  <c r="X105" i="10" l="1"/>
  <c r="AS109" i="5"/>
  <c r="E113" i="8"/>
  <c r="AO105" i="5"/>
  <c r="AK109" i="11"/>
  <c r="DB108" i="5"/>
  <c r="DG107" i="5" a="1"/>
  <c r="DG107" i="5" s="1"/>
  <c r="DF108" i="5"/>
  <c r="AJ109" i="1"/>
  <c r="BN109" i="8"/>
  <c r="AM109" i="1"/>
  <c r="AE107" i="1"/>
  <c r="W107" i="1" s="1"/>
  <c r="DH108" i="5"/>
  <c r="Y107" i="1"/>
  <c r="DJ108" i="5"/>
  <c r="AD110" i="8"/>
  <c r="AR110" i="8"/>
  <c r="AF107" i="1"/>
  <c r="AH109" i="11"/>
  <c r="K111" i="11"/>
  <c r="A111" i="14"/>
  <c r="A111" i="5"/>
  <c r="A111" i="7"/>
  <c r="R111" i="7" s="1"/>
  <c r="A111" i="2"/>
  <c r="A111" i="9"/>
  <c r="A111" i="8"/>
  <c r="AD107" i="1"/>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J106" i="8" s="1"/>
  <c r="BE106" i="8"/>
  <c r="CF106" i="8"/>
  <c r="AQ104" i="5"/>
  <c r="AA104" i="11"/>
  <c r="AK104" i="1" s="1"/>
  <c r="W106" i="8"/>
  <c r="BD106" i="8"/>
  <c r="BS106" i="8" s="1"/>
  <c r="BZ106" i="8" s="1"/>
  <c r="DA106" i="8"/>
  <c r="DB106" i="8" s="1"/>
  <c r="B106" i="9"/>
  <c r="W106" i="9" s="1"/>
  <c r="BT106" i="5"/>
  <c r="AJ106" i="5"/>
  <c r="AC106" i="10" s="1"/>
  <c r="X106" i="10" s="1"/>
  <c r="A106" i="11"/>
  <c r="AA105" i="11" s="1"/>
  <c r="AK105" i="1" s="1"/>
  <c r="AV106" i="5"/>
  <c r="AI106" i="5"/>
  <c r="AN106" i="5" s="1"/>
  <c r="BR106" i="8"/>
  <c r="BX106" i="8" s="1"/>
  <c r="CO106" i="8" s="1"/>
  <c r="CP106" i="8" s="1"/>
  <c r="B104" i="14"/>
  <c r="BH105" i="8"/>
  <c r="Y104" i="11"/>
  <c r="AH104" i="1" s="1"/>
  <c r="BG105" i="8"/>
  <c r="BL105" i="8"/>
  <c r="BZ105" i="8"/>
  <c r="CQ105" i="8" s="1"/>
  <c r="CR105" i="8" s="1"/>
  <c r="CD105" i="8"/>
  <c r="CT105" i="8" s="1"/>
  <c r="Q105" i="7"/>
  <c r="B105" i="14"/>
  <c r="AM105" i="5"/>
  <c r="AN105" i="5"/>
  <c r="BK105" i="8"/>
  <c r="CK104" i="8"/>
  <c r="CL104" i="8" s="1"/>
  <c r="CY104" i="8" s="1"/>
  <c r="G104" i="1" s="1"/>
  <c r="M104" i="8" s="1"/>
  <c r="BI105" i="8"/>
  <c r="BM105" i="8"/>
  <c r="BF105" i="8"/>
  <c r="N105" i="7"/>
  <c r="O104" i="8"/>
  <c r="BV105" i="8"/>
  <c r="N105" i="11"/>
  <c r="AC104" i="11"/>
  <c r="T104" i="8" s="1"/>
  <c r="BU105" i="8"/>
  <c r="BO105" i="8"/>
  <c r="AP105" i="5"/>
  <c r="CC105" i="8"/>
  <c r="CS105" i="8" s="1"/>
  <c r="BP105" i="8"/>
  <c r="BW105" i="8"/>
  <c r="CM105" i="8" s="1"/>
  <c r="BX105" i="8"/>
  <c r="CO105" i="8" s="1"/>
  <c r="CP105" i="8" s="1"/>
  <c r="F107" i="5"/>
  <c r="BE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AE117" i="9"/>
  <c r="AI117" i="9"/>
  <c r="N93" i="1"/>
  <c r="S110" i="2"/>
  <c r="N111" i="2"/>
  <c r="R111" i="2"/>
  <c r="Q110" i="2"/>
  <c r="J112" i="10"/>
  <c r="P112" i="2"/>
  <c r="M111" i="2"/>
  <c r="O112" i="2"/>
  <c r="AS110" i="5" l="1"/>
  <c r="E114" i="8"/>
  <c r="AQ105" i="5"/>
  <c r="AK110" i="11"/>
  <c r="AH110" i="11"/>
  <c r="DG108" i="5" a="1"/>
  <c r="DG108" i="5" s="1"/>
  <c r="DB109" i="5"/>
  <c r="BN110" i="8"/>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AD108" i="1"/>
  <c r="Y108" i="1"/>
  <c r="DJ109" i="5"/>
  <c r="AD111" i="8"/>
  <c r="AR111" i="8"/>
  <c r="DH109" i="5"/>
  <c r="BR107" i="8"/>
  <c r="BX107" i="8" s="1"/>
  <c r="CO107" i="8" s="1"/>
  <c r="CP107" i="8" s="1"/>
  <c r="N106" i="7"/>
  <c r="AP106" i="5"/>
  <c r="AR106" i="5" s="1"/>
  <c r="CC106" i="8"/>
  <c r="CS106" i="8" s="1"/>
  <c r="B106" i="14"/>
  <c r="BV106" i="8"/>
  <c r="Q106" i="7"/>
  <c r="BY106" i="8"/>
  <c r="CQ106" i="8" s="1"/>
  <c r="CR106" i="8" s="1"/>
  <c r="BK106" i="8"/>
  <c r="BF106" i="8"/>
  <c r="BI106" i="8"/>
  <c r="AM106" i="5"/>
  <c r="BL106" i="8"/>
  <c r="BW106" i="8"/>
  <c r="CM106" i="8" s="1"/>
  <c r="BU106" i="8"/>
  <c r="BT106" i="8"/>
  <c r="CJ106" i="8" s="1"/>
  <c r="CN106" i="8" s="1"/>
  <c r="BP106" i="8"/>
  <c r="BO106" i="8"/>
  <c r="BH106" i="8"/>
  <c r="BG106" i="8"/>
  <c r="AC105" i="11"/>
  <c r="T105" i="8" s="1"/>
  <c r="BM106" i="8"/>
  <c r="D107" i="9"/>
  <c r="AO106" i="5"/>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S107" i="8" s="1"/>
  <c r="BY107" i="8" s="1"/>
  <c r="AJ107" i="5"/>
  <c r="AC107" i="10" s="1"/>
  <c r="A107" i="10"/>
  <c r="AA107" i="10" s="1"/>
  <c r="AV107" i="5"/>
  <c r="DA107" i="8"/>
  <c r="DB107" i="8" s="1"/>
  <c r="AB107" i="8"/>
  <c r="BJ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AB109" i="1"/>
  <c r="DI109" i="5"/>
  <c r="AE118" i="9"/>
  <c r="AI118" i="9"/>
  <c r="N94" i="1"/>
  <c r="S111" i="2"/>
  <c r="N112" i="2"/>
  <c r="R112" i="2"/>
  <c r="Q111" i="2"/>
  <c r="M112" i="2"/>
  <c r="O113" i="2"/>
  <c r="P113" i="2"/>
  <c r="J113" i="10"/>
  <c r="X107" i="10" l="1"/>
  <c r="AS111" i="5"/>
  <c r="E115" i="8"/>
  <c r="BN111"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D109" i="1"/>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O106" i="8"/>
  <c r="AM107" i="5"/>
  <c r="Z106" i="11"/>
  <c r="BZ107" i="8"/>
  <c r="CQ107" i="8" s="1"/>
  <c r="CR107" i="8" s="1"/>
  <c r="AP107" i="5"/>
  <c r="Q107" i="7"/>
  <c r="AN107" i="5"/>
  <c r="BF107" i="8"/>
  <c r="AO107" i="5"/>
  <c r="BT108" i="5"/>
  <c r="B108" i="7"/>
  <c r="AE108" i="7" s="1"/>
  <c r="AG108" i="7" s="1"/>
  <c r="AI108" i="7" s="1"/>
  <c r="A108" i="10"/>
  <c r="AA108" i="10" s="1"/>
  <c r="BG107" i="8"/>
  <c r="CD107" i="8"/>
  <c r="CT107" i="8" s="1"/>
  <c r="BK107" i="8"/>
  <c r="D108" i="9"/>
  <c r="A108" i="11"/>
  <c r="N108" i="11" s="1"/>
  <c r="AA106" i="11"/>
  <c r="AK106" i="1" s="1"/>
  <c r="AB106" i="11"/>
  <c r="P106" i="8" s="1"/>
  <c r="BP107" i="8"/>
  <c r="AC106" i="11"/>
  <c r="T106" i="8" s="1"/>
  <c r="BO107" i="8"/>
  <c r="AW108" i="5"/>
  <c r="Y106" i="11"/>
  <c r="AH106" i="1" s="1"/>
  <c r="B107" i="14"/>
  <c r="N107" i="11"/>
  <c r="BI107" i="8"/>
  <c r="BM107" i="8"/>
  <c r="DA108" i="8"/>
  <c r="DB108" i="8" s="1"/>
  <c r="BL107" i="8"/>
  <c r="B108" i="9"/>
  <c r="W108" i="9" s="1"/>
  <c r="N107" i="7"/>
  <c r="BH107" i="8"/>
  <c r="E108" i="1"/>
  <c r="W108" i="8"/>
  <c r="BE108" i="8"/>
  <c r="AI108" i="5"/>
  <c r="AV108" i="5"/>
  <c r="BR108" i="8"/>
  <c r="BU108" i="8" s="1"/>
  <c r="BD108" i="8"/>
  <c r="BP108" i="8" s="1"/>
  <c r="AJ108" i="5"/>
  <c r="AC108" i="10" s="1"/>
  <c r="AB108" i="8"/>
  <c r="BJ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X108" i="10" l="1"/>
  <c r="AS112" i="5"/>
  <c r="E116" i="8"/>
  <c r="AH112" i="11"/>
  <c r="AK112" i="11"/>
  <c r="DF111" i="5"/>
  <c r="DG110" i="5" a="1"/>
  <c r="DG110" i="5" s="1"/>
  <c r="DB111" i="5"/>
  <c r="AM112" i="1"/>
  <c r="DE111" i="5"/>
  <c r="AD110" i="1"/>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BN112" i="8"/>
  <c r="AF110" i="1"/>
  <c r="AJ112" i="1"/>
  <c r="Y110" i="1"/>
  <c r="DJ111" i="5"/>
  <c r="DH111" i="5"/>
  <c r="CK107" i="8"/>
  <c r="CL107" i="8" s="1"/>
  <c r="CU107" i="8"/>
  <c r="AQ107" i="5"/>
  <c r="CY106" i="8"/>
  <c r="G106" i="1" s="1"/>
  <c r="M106" i="8" s="1"/>
  <c r="AR107" i="5"/>
  <c r="AA107" i="11"/>
  <c r="AK107" i="1" s="1"/>
  <c r="AB107" i="11"/>
  <c r="P107" i="8" s="1"/>
  <c r="BL108" i="8"/>
  <c r="B108" i="14"/>
  <c r="Q108" i="7"/>
  <c r="AP108" i="5"/>
  <c r="AC107" i="11"/>
  <c r="T107" i="8" s="1"/>
  <c r="BO108" i="8"/>
  <c r="BT108" i="8"/>
  <c r="CJ108" i="8" s="1"/>
  <c r="CN108" i="8" s="1"/>
  <c r="AN108" i="5"/>
  <c r="O107" i="8"/>
  <c r="Y107" i="11"/>
  <c r="AH107" i="1" s="1"/>
  <c r="AO108" i="5"/>
  <c r="AM108" i="5"/>
  <c r="CD108" i="8"/>
  <c r="CT108" i="8" s="1"/>
  <c r="AD107" i="11"/>
  <c r="AI107" i="1" s="1"/>
  <c r="Z107" i="11"/>
  <c r="BX108" i="8"/>
  <c r="CO108" i="8" s="1"/>
  <c r="CP108" i="8" s="1"/>
  <c r="CC108" i="8"/>
  <c r="CS108" i="8" s="1"/>
  <c r="BV108" i="8"/>
  <c r="CK108" i="8" s="1"/>
  <c r="BG108" i="8"/>
  <c r="BW108" i="8"/>
  <c r="CM108" i="8" s="1"/>
  <c r="BH108" i="8"/>
  <c r="BM108" i="8"/>
  <c r="BI108" i="8"/>
  <c r="D109" i="9"/>
  <c r="BF108" i="8"/>
  <c r="N108" i="7"/>
  <c r="BS108" i="8"/>
  <c r="BY108" i="8" s="1"/>
  <c r="BK108" i="8"/>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S109" i="8" s="1"/>
  <c r="BY109" i="8" s="1"/>
  <c r="BE109" i="8"/>
  <c r="AF120" i="9"/>
  <c r="CZ111" i="5"/>
  <c r="AW109" i="5"/>
  <c r="BT109" i="5"/>
  <c r="AV109" i="5"/>
  <c r="A109" i="10"/>
  <c r="AA109" i="10" s="1"/>
  <c r="B109" i="7"/>
  <c r="AJ109" i="5"/>
  <c r="AC109" i="10" s="1"/>
  <c r="W109" i="8"/>
  <c r="E109" i="1"/>
  <c r="AI109" i="5"/>
  <c r="B109" i="9"/>
  <c r="W109" i="9" s="1"/>
  <c r="A109" i="11"/>
  <c r="AB109" i="8"/>
  <c r="BJ109" i="8" s="1"/>
  <c r="J110" i="2"/>
  <c r="C110" i="5"/>
  <c r="F110" i="5" s="1"/>
  <c r="V111" i="2"/>
  <c r="AC110" i="1"/>
  <c r="DA110" i="5"/>
  <c r="AB111" i="1"/>
  <c r="DI111" i="5"/>
  <c r="AE120" i="9"/>
  <c r="AI120" i="9"/>
  <c r="N96" i="1"/>
  <c r="S113" i="2"/>
  <c r="N114" i="2"/>
  <c r="R114" i="2"/>
  <c r="Q113" i="2"/>
  <c r="M114" i="2"/>
  <c r="J115" i="10"/>
  <c r="O115" i="2"/>
  <c r="P115" i="2"/>
  <c r="X109" i="10" l="1"/>
  <c r="AS113" i="5"/>
  <c r="E117" i="8"/>
  <c r="AJ113" i="1"/>
  <c r="AK113" i="11"/>
  <c r="DB112" i="5"/>
  <c r="BN113" i="8"/>
  <c r="DE112" i="5"/>
  <c r="DF112" i="5"/>
  <c r="DG111" i="5" a="1"/>
  <c r="DG111" i="5" s="1"/>
  <c r="DH112" i="5"/>
  <c r="AH113" i="11"/>
  <c r="AD111" i="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BO109" i="8"/>
  <c r="BP109" i="8"/>
  <c r="BL109" i="8"/>
  <c r="BM109" i="8"/>
  <c r="BI109" i="8"/>
  <c r="BK109" i="8"/>
  <c r="BG109" i="8"/>
  <c r="BH109" i="8"/>
  <c r="N109" i="7"/>
  <c r="BF109" i="8"/>
  <c r="BD110" i="8"/>
  <c r="BP110" i="8" s="1"/>
  <c r="BE110" i="8"/>
  <c r="AF121" i="9"/>
  <c r="BZ109" i="8"/>
  <c r="CQ109" i="8" s="1"/>
  <c r="CR109" i="8" s="1"/>
  <c r="AW110" i="5"/>
  <c r="AB110" i="8"/>
  <c r="BJ110" i="8" s="1"/>
  <c r="BT110" i="5"/>
  <c r="A110" i="10"/>
  <c r="AA110" i="10" s="1"/>
  <c r="B110" i="7"/>
  <c r="AV110" i="5"/>
  <c r="W110" i="8"/>
  <c r="E110" i="1"/>
  <c r="AJ110" i="5"/>
  <c r="AC110" i="10" s="1"/>
  <c r="AI110" i="5"/>
  <c r="B110" i="9"/>
  <c r="W110" i="9" s="1"/>
  <c r="A110" i="11"/>
  <c r="CZ112" i="5"/>
  <c r="AP109" i="5"/>
  <c r="AO109" i="5"/>
  <c r="N109" i="11"/>
  <c r="AC108" i="11"/>
  <c r="T108" i="8" s="1"/>
  <c r="Z108" i="11"/>
  <c r="AB108" i="11"/>
  <c r="P108" i="8" s="1"/>
  <c r="AD108" i="11"/>
  <c r="AI108" i="1" s="1"/>
  <c r="AA108" i="11"/>
  <c r="AK108" i="1" s="1"/>
  <c r="Y108" i="11"/>
  <c r="AH108" i="1" s="1"/>
  <c r="J111" i="2"/>
  <c r="CD109" i="8"/>
  <c r="CT109" i="8" s="1"/>
  <c r="AN109" i="5"/>
  <c r="AM109" i="5"/>
  <c r="AE109" i="7"/>
  <c r="AG109" i="7" s="1"/>
  <c r="Q109" i="7"/>
  <c r="C111" i="5"/>
  <c r="F111" i="5" s="1"/>
  <c r="BV109" i="8"/>
  <c r="BX109" i="8"/>
  <c r="CO109" i="8" s="1"/>
  <c r="CP109" i="8" s="1"/>
  <c r="CC109" i="8"/>
  <c r="CS109" i="8" s="1"/>
  <c r="BT109" i="8"/>
  <c r="BW109" i="8"/>
  <c r="CM109" i="8" s="1"/>
  <c r="BU109" i="8"/>
  <c r="AB112" i="1"/>
  <c r="DI112" i="5"/>
  <c r="C112" i="5"/>
  <c r="AC111" i="1"/>
  <c r="DA111" i="5"/>
  <c r="AE121" i="9"/>
  <c r="AI121" i="9"/>
  <c r="N97" i="1"/>
  <c r="S114" i="2"/>
  <c r="N115" i="2"/>
  <c r="R115" i="2"/>
  <c r="Q114" i="2"/>
  <c r="P116" i="2"/>
  <c r="J116" i="10"/>
  <c r="M115" i="2"/>
  <c r="O116" i="2"/>
  <c r="X110" i="10" l="1"/>
  <c r="AS114" i="5"/>
  <c r="E118" i="8"/>
  <c r="AK114" i="11"/>
  <c r="DG112" i="5" a="1"/>
  <c r="DG112" i="5" s="1"/>
  <c r="BN114" i="8"/>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AD112" i="1"/>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BO110" i="8"/>
  <c r="BL110" i="8"/>
  <c r="BM110" i="8"/>
  <c r="BI110" i="8"/>
  <c r="BK110" i="8"/>
  <c r="BG110" i="8"/>
  <c r="BH110" i="8"/>
  <c r="N110" i="7"/>
  <c r="BF110" i="8"/>
  <c r="BD111" i="8"/>
  <c r="BS111" i="8" s="1"/>
  <c r="BY111" i="8" s="1"/>
  <c r="BE111" i="8"/>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AN110" i="5"/>
  <c r="AM110" i="5"/>
  <c r="V112" i="2"/>
  <c r="AP110" i="5"/>
  <c r="AO110" i="5"/>
  <c r="CZ113" i="5"/>
  <c r="AW111" i="5"/>
  <c r="AJ111" i="5"/>
  <c r="AC111" i="10" s="1"/>
  <c r="W111" i="8"/>
  <c r="E111" i="1"/>
  <c r="B111" i="9"/>
  <c r="W111" i="9" s="1"/>
  <c r="AI111" i="5"/>
  <c r="A111" i="11"/>
  <c r="AB111" i="8"/>
  <c r="BJ111" i="8" s="1"/>
  <c r="BT111" i="5"/>
  <c r="A111" i="10"/>
  <c r="AA111" i="10" s="1"/>
  <c r="B111" i="7"/>
  <c r="AV111" i="5"/>
  <c r="BX110" i="8"/>
  <c r="CO110" i="8" s="1"/>
  <c r="CP110" i="8" s="1"/>
  <c r="BV110" i="8"/>
  <c r="BW110" i="8"/>
  <c r="CM110" i="8" s="1"/>
  <c r="CC110" i="8"/>
  <c r="CS110" i="8" s="1"/>
  <c r="BT110" i="8"/>
  <c r="BU110" i="8"/>
  <c r="V113" i="2"/>
  <c r="AC112" i="1"/>
  <c r="DA112" i="5"/>
  <c r="AB113" i="1"/>
  <c r="DI113" i="5"/>
  <c r="AE122" i="9"/>
  <c r="AI122" i="9"/>
  <c r="N98" i="1"/>
  <c r="S115" i="2"/>
  <c r="N116" i="2"/>
  <c r="R116" i="2"/>
  <c r="Q115" i="2"/>
  <c r="P117" i="2"/>
  <c r="J117" i="10"/>
  <c r="O117" i="2"/>
  <c r="M116" i="2"/>
  <c r="X111" i="10" l="1"/>
  <c r="AS115" i="5"/>
  <c r="E119" i="8"/>
  <c r="AK115" i="11"/>
  <c r="BR112" i="8"/>
  <c r="BW112" i="8" s="1"/>
  <c r="CM112" i="8" s="1"/>
  <c r="DE114" i="5"/>
  <c r="DB114" i="5"/>
  <c r="AJ115" i="1"/>
  <c r="DF114" i="5"/>
  <c r="DG113" i="5" a="1"/>
  <c r="DG113" i="5" s="1"/>
  <c r="AD113" i="1"/>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BN115" i="8"/>
  <c r="AR116" i="8"/>
  <c r="AD116" i="8"/>
  <c r="DH114" i="5"/>
  <c r="Y113" i="1"/>
  <c r="DJ114" i="5"/>
  <c r="K117" i="11"/>
  <c r="A117" i="14"/>
  <c r="A117" i="9"/>
  <c r="A117" i="8"/>
  <c r="A117" i="2"/>
  <c r="A117" i="5"/>
  <c r="A117" i="7"/>
  <c r="R117" i="7" s="1"/>
  <c r="AI112" i="5"/>
  <c r="AV112" i="5"/>
  <c r="BT112" i="5"/>
  <c r="AW112" i="5"/>
  <c r="BE112" i="8"/>
  <c r="CL109" i="8"/>
  <c r="CY109" i="8" s="1"/>
  <c r="G109" i="1" s="1"/>
  <c r="M109" i="8" s="1"/>
  <c r="E112" i="1"/>
  <c r="B112" i="7"/>
  <c r="AE112" i="7" s="1"/>
  <c r="AG112" i="7" s="1"/>
  <c r="AI112" i="7" s="1"/>
  <c r="W112" i="8"/>
  <c r="BD112" i="8"/>
  <c r="BS112" i="8" s="1"/>
  <c r="BZ112" i="8" s="1"/>
  <c r="A112" i="10"/>
  <c r="AA112" i="10" s="1"/>
  <c r="DA112" i="8"/>
  <c r="DB112" i="8" s="1"/>
  <c r="B112" i="9"/>
  <c r="W112" i="9" s="1"/>
  <c r="AB112" i="8"/>
  <c r="BJ112" i="8" s="1"/>
  <c r="CF112" i="8"/>
  <c r="AJ112" i="5"/>
  <c r="AC112" i="10"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BO111" i="8"/>
  <c r="BP111" i="8"/>
  <c r="BL111" i="8"/>
  <c r="BM111" i="8"/>
  <c r="BI111" i="8"/>
  <c r="BK111" i="8"/>
  <c r="BG111" i="8"/>
  <c r="BH111" i="8"/>
  <c r="N111" i="7"/>
  <c r="BF111" i="8"/>
  <c r="AF123" i="9"/>
  <c r="BZ111" i="8"/>
  <c r="CQ111" i="8" s="1"/>
  <c r="CR111" i="8" s="1"/>
  <c r="CK110" i="8"/>
  <c r="C113" i="5"/>
  <c r="F113" i="5" s="1"/>
  <c r="AQ110" i="5"/>
  <c r="AP111" i="5"/>
  <c r="AO111" i="5"/>
  <c r="AA110" i="11"/>
  <c r="AK110" i="1" s="1"/>
  <c r="Z110" i="11"/>
  <c r="AC110" i="11"/>
  <c r="T110" i="8" s="1"/>
  <c r="AD110" i="11"/>
  <c r="AI110" i="1" s="1"/>
  <c r="Y110" i="11"/>
  <c r="AH110" i="1" s="1"/>
  <c r="N111" i="11"/>
  <c r="AB110" i="11"/>
  <c r="P110" i="8" s="1"/>
  <c r="CD111" i="8"/>
  <c r="CT111" i="8" s="1"/>
  <c r="AM111" i="5"/>
  <c r="AN111" i="5"/>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AE123" i="9"/>
  <c r="AI123" i="9"/>
  <c r="N99" i="1"/>
  <c r="S116" i="2"/>
  <c r="N117" i="2"/>
  <c r="R117" i="2"/>
  <c r="Q116" i="2"/>
  <c r="J118" i="10"/>
  <c r="M117" i="2"/>
  <c r="P118" i="2"/>
  <c r="O118" i="2"/>
  <c r="X112" i="10" l="1"/>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BN116" i="8"/>
  <c r="DH115" i="5"/>
  <c r="Y114" i="1"/>
  <c r="DJ115" i="5"/>
  <c r="K118" i="11"/>
  <c r="A118" i="14"/>
  <c r="A118" i="5"/>
  <c r="A118" i="9"/>
  <c r="A118" i="8"/>
  <c r="A118" i="2"/>
  <c r="A118" i="7"/>
  <c r="R118" i="7" s="1"/>
  <c r="AD117" i="8"/>
  <c r="AR117" i="8"/>
  <c r="AD114" i="1"/>
  <c r="AN112" i="5"/>
  <c r="AM112" i="5"/>
  <c r="CD112" i="8"/>
  <c r="CT112" i="8" s="1"/>
  <c r="AO112" i="5"/>
  <c r="AC111" i="11"/>
  <c r="T111" i="8" s="1"/>
  <c r="B112" i="14"/>
  <c r="BM112" i="8"/>
  <c r="N112" i="7"/>
  <c r="BI112" i="8"/>
  <c r="BH112" i="8"/>
  <c r="BG112" i="8"/>
  <c r="BL112" i="8"/>
  <c r="BF112" i="8"/>
  <c r="BK112" i="8"/>
  <c r="BP112" i="8"/>
  <c r="BO112" i="8"/>
  <c r="D113" i="9"/>
  <c r="Q112" i="7"/>
  <c r="O111" i="8"/>
  <c r="CL110" i="8"/>
  <c r="CY110" i="8" s="1"/>
  <c r="G110" i="1" s="1"/>
  <c r="M110" i="8" s="1"/>
  <c r="Y111" i="11"/>
  <c r="AH111" i="1" s="1"/>
  <c r="Z111" i="11"/>
  <c r="AA111" i="11"/>
  <c r="AK111" i="1" s="1"/>
  <c r="AP112" i="5"/>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DG114" i="5" a="1"/>
  <c r="DG114" i="5" s="1"/>
  <c r="M116" i="5"/>
  <c r="H115" i="10"/>
  <c r="J115" i="7"/>
  <c r="L116" i="5"/>
  <c r="G115" i="10"/>
  <c r="I115" i="7"/>
  <c r="J116" i="5"/>
  <c r="DC116" i="5" s="1"/>
  <c r="E115" i="10"/>
  <c r="G115" i="7"/>
  <c r="CJ111" i="8"/>
  <c r="CN111" i="8" s="1"/>
  <c r="BY112" i="8"/>
  <c r="DA113" i="8"/>
  <c r="DB113" i="8" s="1"/>
  <c r="O110" i="8"/>
  <c r="CF113" i="8"/>
  <c r="CB118" i="8"/>
  <c r="BR113" i="8"/>
  <c r="BE113" i="8"/>
  <c r="AB113" i="8"/>
  <c r="BJ113" i="8" s="1"/>
  <c r="BD113" i="8"/>
  <c r="BS113" i="8" s="1"/>
  <c r="BY113" i="8" s="1"/>
  <c r="AF124" i="9"/>
  <c r="B113" i="9"/>
  <c r="W113" i="9" s="1"/>
  <c r="AV113" i="5"/>
  <c r="AQ111" i="5"/>
  <c r="A113" i="10"/>
  <c r="AA113" i="10" s="1"/>
  <c r="BT113" i="5"/>
  <c r="A113" i="11"/>
  <c r="AI113" i="5"/>
  <c r="B113" i="7"/>
  <c r="AJ113" i="5"/>
  <c r="AC113" i="10" s="1"/>
  <c r="AR111" i="5"/>
  <c r="W113" i="8"/>
  <c r="E113" i="1"/>
  <c r="AW113" i="5"/>
  <c r="CU111" i="8"/>
  <c r="J114" i="2"/>
  <c r="C114" i="5"/>
  <c r="F114" i="5" s="1"/>
  <c r="CZ115" i="5"/>
  <c r="CK111" i="8"/>
  <c r="B111" i="14"/>
  <c r="AI111" i="7"/>
  <c r="C115" i="5"/>
  <c r="AC114" i="1"/>
  <c r="DA114" i="5"/>
  <c r="AB115" i="1"/>
  <c r="DI115" i="5"/>
  <c r="AE124" i="9"/>
  <c r="AI124" i="9"/>
  <c r="N100" i="1"/>
  <c r="S117" i="2"/>
  <c r="N118" i="2"/>
  <c r="R118" i="2"/>
  <c r="Q117" i="2"/>
  <c r="M118" i="2"/>
  <c r="O119" i="2"/>
  <c r="P119" i="2"/>
  <c r="J119" i="10"/>
  <c r="X113" i="10" l="1"/>
  <c r="AS117" i="5"/>
  <c r="CK112" i="8"/>
  <c r="CL112" i="8" s="1"/>
  <c r="CU112" i="8"/>
  <c r="E121" i="8"/>
  <c r="AK117" i="11"/>
  <c r="DG115" i="5" a="1"/>
  <c r="DG115" i="5" s="1"/>
  <c r="DE116" i="5"/>
  <c r="BN117" i="8"/>
  <c r="DB116" i="5"/>
  <c r="DF116" i="5"/>
  <c r="DH116" i="5"/>
  <c r="AE115" i="1"/>
  <c r="W115" i="1" s="1"/>
  <c r="AD115" i="1"/>
  <c r="AM117" i="1"/>
  <c r="K119" i="11"/>
  <c r="A119" i="14"/>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O112" i="8"/>
  <c r="AQ112" i="5"/>
  <c r="F115" i="5"/>
  <c r="BD115" i="8" s="1"/>
  <c r="BS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CQ112" i="8"/>
  <c r="CR112" i="8" s="1"/>
  <c r="D114" i="9"/>
  <c r="DA114" i="8"/>
  <c r="DB114" i="8" s="1"/>
  <c r="CB119" i="8"/>
  <c r="CF114" i="8"/>
  <c r="BR114" i="8"/>
  <c r="BE114" i="8"/>
  <c r="BO113" i="8"/>
  <c r="BP113" i="8"/>
  <c r="BL113" i="8"/>
  <c r="BM113" i="8"/>
  <c r="BI113" i="8"/>
  <c r="BK113" i="8"/>
  <c r="BG113" i="8"/>
  <c r="BH113" i="8"/>
  <c r="N113" i="7"/>
  <c r="BF113" i="8"/>
  <c r="B114" i="9"/>
  <c r="W114" i="9" s="1"/>
  <c r="BD114" i="8"/>
  <c r="BP114" i="8" s="1"/>
  <c r="AF125" i="9"/>
  <c r="BZ113" i="8"/>
  <c r="CQ113" i="8" s="1"/>
  <c r="CR113" i="8" s="1"/>
  <c r="AN113" i="5"/>
  <c r="AO113" i="5"/>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M113" i="5"/>
  <c r="AP113" i="5"/>
  <c r="AE113" i="7"/>
  <c r="AG113" i="7" s="1"/>
  <c r="Q113" i="7"/>
  <c r="AV114" i="5"/>
  <c r="BT114" i="5"/>
  <c r="AI114" i="5"/>
  <c r="E114" i="1"/>
  <c r="V115" i="2"/>
  <c r="AW114" i="5"/>
  <c r="AB114" i="8"/>
  <c r="BJ114" i="8" s="1"/>
  <c r="B114" i="7"/>
  <c r="AJ114" i="5"/>
  <c r="AC114" i="10" s="1"/>
  <c r="A114" i="10"/>
  <c r="AA114" i="10" s="1"/>
  <c r="W114" i="8"/>
  <c r="A114" i="11"/>
  <c r="J115" i="2"/>
  <c r="CZ116" i="5"/>
  <c r="AB116" i="1"/>
  <c r="DI116" i="5"/>
  <c r="C116" i="5"/>
  <c r="AC115" i="1"/>
  <c r="DA115" i="5"/>
  <c r="AE125" i="9"/>
  <c r="AI125" i="9"/>
  <c r="N101" i="1"/>
  <c r="S118" i="2"/>
  <c r="N119" i="2"/>
  <c r="R119" i="2"/>
  <c r="Q118" i="2"/>
  <c r="J120" i="10"/>
  <c r="O120" i="2"/>
  <c r="P120" i="2"/>
  <c r="M119" i="2"/>
  <c r="X114" i="10" l="1"/>
  <c r="AS118" i="5"/>
  <c r="E122" i="8"/>
  <c r="AK118" i="11"/>
  <c r="DF117" i="5"/>
  <c r="AJ118" i="1"/>
  <c r="AH118" i="11"/>
  <c r="AM118" i="1"/>
  <c r="DB117" i="5"/>
  <c r="DG116" i="5" a="1"/>
  <c r="DG116" i="5" s="1"/>
  <c r="DE117" i="5"/>
  <c r="AF116" i="1"/>
  <c r="DH117" i="5"/>
  <c r="K120" i="11"/>
  <c r="A120" i="14"/>
  <c r="A120" i="8"/>
  <c r="A120" i="2"/>
  <c r="A120" i="5"/>
  <c r="A120" i="7"/>
  <c r="R120" i="7" s="1"/>
  <c r="A120" i="9"/>
  <c r="BN118" i="8"/>
  <c r="Y116" i="1"/>
  <c r="DJ117" i="5"/>
  <c r="AD119" i="8"/>
  <c r="AR119" i="8"/>
  <c r="AD116" i="1"/>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AC115" i="10" s="1"/>
  <c r="CF115" i="8"/>
  <c r="E115" i="1"/>
  <c r="A115" i="10"/>
  <c r="AA115" i="10" s="1"/>
  <c r="AB115" i="8"/>
  <c r="BJ115" i="8" s="1"/>
  <c r="BT115" i="5"/>
  <c r="DA115" i="8"/>
  <c r="DB115" i="8" s="1"/>
  <c r="B115" i="9"/>
  <c r="W115" i="9" s="1"/>
  <c r="BE115" i="8"/>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O115" i="8"/>
  <c r="BP115" i="8"/>
  <c r="BS114" i="8"/>
  <c r="BY114" i="8" s="1"/>
  <c r="BO114" i="8"/>
  <c r="BL114" i="8"/>
  <c r="BM114" i="8"/>
  <c r="BI114" i="8"/>
  <c r="BK114" i="8"/>
  <c r="BG114" i="8"/>
  <c r="BH114" i="8"/>
  <c r="N114" i="7"/>
  <c r="BF114" i="8"/>
  <c r="AF126" i="9"/>
  <c r="AR113" i="5"/>
  <c r="AQ113" i="5"/>
  <c r="CU113" i="8"/>
  <c r="CK113" i="8"/>
  <c r="O113" i="8"/>
  <c r="AN114" i="5"/>
  <c r="CD114" i="8"/>
  <c r="CT114" i="8" s="1"/>
  <c r="B113" i="14"/>
  <c r="AI113" i="7"/>
  <c r="AO114" i="5"/>
  <c r="AM114" i="5"/>
  <c r="AP114" i="5"/>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AB117" i="1"/>
  <c r="DI117" i="5"/>
  <c r="AE126" i="9"/>
  <c r="AI126" i="9"/>
  <c r="N102" i="1"/>
  <c r="BZ115" i="8"/>
  <c r="BY115" i="8"/>
  <c r="S119" i="2"/>
  <c r="N120" i="2"/>
  <c r="R120" i="2"/>
  <c r="Q119" i="2"/>
  <c r="M120" i="2"/>
  <c r="P121" i="2"/>
  <c r="O121" i="2"/>
  <c r="J121" i="10"/>
  <c r="X115" i="10" l="1"/>
  <c r="AS119" i="5"/>
  <c r="AK119" i="11"/>
  <c r="E123" i="8"/>
  <c r="DG117" i="5" a="1"/>
  <c r="DG117" i="5" s="1"/>
  <c r="BN119" i="8"/>
  <c r="DE118" i="5"/>
  <c r="CF116" i="8"/>
  <c r="DB118" i="5"/>
  <c r="AM119" i="1"/>
  <c r="DF118" i="5"/>
  <c r="Y117" i="1"/>
  <c r="DJ118" i="5"/>
  <c r="AH119" i="11"/>
  <c r="AE117" i="1"/>
  <c r="W117" i="1" s="1"/>
  <c r="K121" i="11"/>
  <c r="A121" i="14"/>
  <c r="A121" i="8"/>
  <c r="A121" i="7"/>
  <c r="R121" i="7" s="1"/>
  <c r="A121" i="2"/>
  <c r="A121" i="5"/>
  <c r="A121" i="9"/>
  <c r="AR120" i="8"/>
  <c r="AD120" i="8"/>
  <c r="AJ119" i="1"/>
  <c r="AD117"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AM115" i="5"/>
  <c r="Z114" i="11"/>
  <c r="AD114" i="11"/>
  <c r="AI114" i="1" s="1"/>
  <c r="N115" i="11"/>
  <c r="Q115" i="7"/>
  <c r="AA114" i="11"/>
  <c r="AK114" i="1" s="1"/>
  <c r="AB114" i="11"/>
  <c r="P114" i="8" s="1"/>
  <c r="A116" i="10"/>
  <c r="AA116" i="10" s="1"/>
  <c r="AO115" i="5"/>
  <c r="BG115" i="8"/>
  <c r="BF115" i="8"/>
  <c r="BK115" i="8"/>
  <c r="N115" i="7"/>
  <c r="BI115" i="8"/>
  <c r="BH115" i="8"/>
  <c r="BM115" i="8"/>
  <c r="BE116" i="8"/>
  <c r="BT115" i="8"/>
  <c r="CJ115" i="8" s="1"/>
  <c r="CN115" i="8" s="1"/>
  <c r="E116" i="1"/>
  <c r="BL115" i="8"/>
  <c r="A116" i="11"/>
  <c r="AC115" i="11" s="1"/>
  <c r="T115" i="8" s="1"/>
  <c r="CC115" i="8"/>
  <c r="CS115" i="8" s="1"/>
  <c r="CD115" i="8"/>
  <c r="CT115" i="8" s="1"/>
  <c r="BW115" i="8"/>
  <c r="CM115" i="8" s="1"/>
  <c r="BV115" i="8"/>
  <c r="BU115" i="8"/>
  <c r="AP115" i="5"/>
  <c r="DA116" i="8"/>
  <c r="DB116" i="8" s="1"/>
  <c r="AN115" i="5"/>
  <c r="W116" i="8"/>
  <c r="BD116" i="8"/>
  <c r="BS116" i="8" s="1"/>
  <c r="BZ116" i="8" s="1"/>
  <c r="BR116" i="8"/>
  <c r="BX116" i="8" s="1"/>
  <c r="CO116" i="8" s="1"/>
  <c r="CP116" i="8" s="1"/>
  <c r="AV116" i="5"/>
  <c r="B116" i="7"/>
  <c r="AE116" i="7" s="1"/>
  <c r="AG116" i="7" s="1"/>
  <c r="AI116" i="7" s="1"/>
  <c r="AI116" i="5"/>
  <c r="BT116" i="5"/>
  <c r="B116" i="9"/>
  <c r="W116" i="9" s="1"/>
  <c r="AB116" i="8"/>
  <c r="BJ116" i="8" s="1"/>
  <c r="AJ116" i="5"/>
  <c r="AC116" i="10" s="1"/>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AE127" i="9"/>
  <c r="AI127" i="9"/>
  <c r="N103" i="1"/>
  <c r="CQ115" i="8"/>
  <c r="CR115" i="8" s="1"/>
  <c r="S120" i="2"/>
  <c r="N121" i="2"/>
  <c r="R121" i="2"/>
  <c r="Q120" i="2"/>
  <c r="O122" i="2"/>
  <c r="J122" i="10"/>
  <c r="M121" i="2"/>
  <c r="P122" i="2"/>
  <c r="AK120" i="11" l="1"/>
  <c r="X116" i="10"/>
  <c r="AS120" i="5"/>
  <c r="E124" i="8"/>
  <c r="DE119" i="5"/>
  <c r="BD117" i="8"/>
  <c r="BS117" i="8" s="1"/>
  <c r="BY117" i="8" s="1"/>
  <c r="DG118" i="5" a="1"/>
  <c r="DG118" i="5" s="1"/>
  <c r="DF119" i="5"/>
  <c r="DB119" i="5"/>
  <c r="BN120" i="8"/>
  <c r="AD118" i="1"/>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BL116" i="8"/>
  <c r="AB117" i="8"/>
  <c r="BJ117" i="8" s="1"/>
  <c r="CU115" i="8"/>
  <c r="BG116" i="8"/>
  <c r="BM116" i="8"/>
  <c r="O115" i="8"/>
  <c r="BK116" i="8"/>
  <c r="BI116" i="8"/>
  <c r="BF116" i="8"/>
  <c r="CD116" i="8"/>
  <c r="CT116" i="8" s="1"/>
  <c r="N116" i="7"/>
  <c r="BH116" i="8"/>
  <c r="AP116" i="5"/>
  <c r="AR115" i="5"/>
  <c r="BY116" i="8"/>
  <c r="CQ116" i="8" s="1"/>
  <c r="CR116" i="8" s="1"/>
  <c r="B117" i="9"/>
  <c r="W117" i="9" s="1"/>
  <c r="AI117" i="5"/>
  <c r="AO116" i="5"/>
  <c r="W117" i="8"/>
  <c r="AV117" i="5"/>
  <c r="AW117" i="5"/>
  <c r="E117" i="1"/>
  <c r="B117" i="7"/>
  <c r="AE117" i="7" s="1"/>
  <c r="AG117" i="7" s="1"/>
  <c r="AI117" i="7" s="1"/>
  <c r="A117" i="10"/>
  <c r="AA117" i="10" s="1"/>
  <c r="CL114" i="8"/>
  <c r="CY114" i="8" s="1"/>
  <c r="G114" i="1" s="1"/>
  <c r="M114" i="8" s="1"/>
  <c r="D117" i="9"/>
  <c r="BP116" i="8"/>
  <c r="BO116" i="8"/>
  <c r="B116" i="14"/>
  <c r="Q116" i="7"/>
  <c r="BW116" i="8"/>
  <c r="CM116" i="8" s="1"/>
  <c r="AM116" i="5"/>
  <c r="BR117" i="8"/>
  <c r="BT117" i="8" s="1"/>
  <c r="CJ117" i="8" s="1"/>
  <c r="CN117" i="8" s="1"/>
  <c r="BE117" i="8"/>
  <c r="AJ117" i="5"/>
  <c r="AC117" i="10" s="1"/>
  <c r="A117" i="11"/>
  <c r="Z116" i="11" s="1"/>
  <c r="CF117" i="8"/>
  <c r="BT116" i="8"/>
  <c r="CJ116" i="8" s="1"/>
  <c r="CN116" i="8" s="1"/>
  <c r="AN116" i="5"/>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AB119" i="1"/>
  <c r="DI119" i="5"/>
  <c r="AE128" i="9"/>
  <c r="AI128" i="9"/>
  <c r="N104" i="1"/>
  <c r="S121" i="2"/>
  <c r="N122" i="2"/>
  <c r="R122" i="2"/>
  <c r="Q121" i="2"/>
  <c r="J123" i="10"/>
  <c r="M122" i="2"/>
  <c r="O123" i="2"/>
  <c r="P123" i="2"/>
  <c r="AK121" i="11" l="1"/>
  <c r="BO117" i="8"/>
  <c r="BZ117" i="8"/>
  <c r="CQ117" i="8" s="1"/>
  <c r="CR117" i="8" s="1"/>
  <c r="D118" i="9"/>
  <c r="BP117" i="8"/>
  <c r="X117" i="10"/>
  <c r="AS121" i="5"/>
  <c r="E125" i="8"/>
  <c r="DG119" i="5" a="1"/>
  <c r="DG119" i="5" s="1"/>
  <c r="DF120" i="5"/>
  <c r="DE120" i="5"/>
  <c r="DB120" i="5"/>
  <c r="BN121" i="8"/>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D119" i="1"/>
  <c r="AM121" i="1"/>
  <c r="AJ121" i="1"/>
  <c r="AH121" i="11"/>
  <c r="AR122" i="8"/>
  <c r="AD122" i="8"/>
  <c r="K123" i="11"/>
  <c r="A123" i="14"/>
  <c r="A123" i="7"/>
  <c r="R123" i="7" s="1"/>
  <c r="A123" i="5"/>
  <c r="A123" i="9"/>
  <c r="A123" i="2"/>
  <c r="A123" i="8"/>
  <c r="Y119" i="1"/>
  <c r="DJ120" i="5"/>
  <c r="AF119" i="1"/>
  <c r="CU116" i="8"/>
  <c r="BK117" i="8"/>
  <c r="BL117" i="8"/>
  <c r="CY115" i="8"/>
  <c r="G115" i="1" s="1"/>
  <c r="M115" i="8" s="1"/>
  <c r="AM117" i="5"/>
  <c r="BM117" i="8"/>
  <c r="BV117" i="8"/>
  <c r="BF117" i="8"/>
  <c r="BH117" i="8"/>
  <c r="BG117" i="8"/>
  <c r="BI117" i="8"/>
  <c r="N117" i="7"/>
  <c r="AQ116" i="5"/>
  <c r="AO117" i="5"/>
  <c r="Q117" i="7"/>
  <c r="B117" i="14"/>
  <c r="O116" i="8"/>
  <c r="AP117" i="5"/>
  <c r="BU117" i="8"/>
  <c r="BX117" i="8"/>
  <c r="CO117" i="8" s="1"/>
  <c r="CP117" i="8" s="1"/>
  <c r="BW117" i="8"/>
  <c r="CM117" i="8" s="1"/>
  <c r="AR116" i="5"/>
  <c r="AN117"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S118" i="8" s="1"/>
  <c r="BZ118" i="8" s="1"/>
  <c r="BE118" i="8"/>
  <c r="AF129" i="9"/>
  <c r="V119" i="2"/>
  <c r="J119" i="2"/>
  <c r="AW118" i="5"/>
  <c r="A118" i="10"/>
  <c r="AA118" i="10" s="1"/>
  <c r="B118" i="7"/>
  <c r="W118" i="8"/>
  <c r="AV118" i="5"/>
  <c r="E118" i="1"/>
  <c r="AJ118" i="5"/>
  <c r="AC118" i="10" s="1"/>
  <c r="B118" i="9"/>
  <c r="W118" i="9" s="1"/>
  <c r="AI118" i="5"/>
  <c r="A118" i="11"/>
  <c r="AB118" i="8"/>
  <c r="BJ118" i="8" s="1"/>
  <c r="BT118" i="5"/>
  <c r="CZ120" i="5"/>
  <c r="AB120" i="1"/>
  <c r="DI120" i="5"/>
  <c r="V120" i="2"/>
  <c r="AC119" i="1"/>
  <c r="DA119" i="5"/>
  <c r="AE129" i="9"/>
  <c r="AI129" i="9"/>
  <c r="N105" i="1"/>
  <c r="S122" i="2"/>
  <c r="N123" i="2"/>
  <c r="R123" i="2"/>
  <c r="Q122" i="2"/>
  <c r="M123" i="2"/>
  <c r="O124" i="2"/>
  <c r="P124" i="2"/>
  <c r="J124" i="10"/>
  <c r="AK122" i="11" l="1"/>
  <c r="X118" i="10"/>
  <c r="AS122" i="5"/>
  <c r="E126" i="8"/>
  <c r="DG120" i="5" a="1"/>
  <c r="DG120" i="5" s="1"/>
  <c r="DE121" i="5"/>
  <c r="CY116" i="8"/>
  <c r="G116" i="1" s="1"/>
  <c r="M116" i="8" s="1"/>
  <c r="DB121" i="5"/>
  <c r="CF119" i="8"/>
  <c r="AJ122" i="1"/>
  <c r="AF120" i="1"/>
  <c r="DH121" i="5"/>
  <c r="K124" i="11"/>
  <c r="A124" i="14"/>
  <c r="A124" i="7"/>
  <c r="R124" i="7" s="1"/>
  <c r="A124" i="5"/>
  <c r="A124" i="9"/>
  <c r="A124" i="2"/>
  <c r="A124" i="8"/>
  <c r="AR123" i="8"/>
  <c r="AD123" i="8"/>
  <c r="AE120" i="1"/>
  <c r="W120" i="1" s="1"/>
  <c r="AM122" i="1"/>
  <c r="AD120"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AK123" i="11"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BN122" i="8"/>
  <c r="CK117" i="8"/>
  <c r="CL117" i="8" s="1"/>
  <c r="CY117" i="8" s="1"/>
  <c r="G117" i="1" s="1"/>
  <c r="M117" i="8" s="1"/>
  <c r="AQ117" i="5"/>
  <c r="AR117" i="5"/>
  <c r="O117" i="8"/>
  <c r="BE119" i="8"/>
  <c r="AV119" i="5"/>
  <c r="A119" i="10"/>
  <c r="AA119" i="10" s="1"/>
  <c r="A119" i="11"/>
  <c r="N119" i="11" s="1"/>
  <c r="E119" i="1"/>
  <c r="AI119" i="5"/>
  <c r="B119" i="9"/>
  <c r="W119" i="9" s="1"/>
  <c r="AW119" i="5"/>
  <c r="BR119" i="8"/>
  <c r="BW119" i="8" s="1"/>
  <c r="CM119" i="8" s="1"/>
  <c r="B119" i="7"/>
  <c r="AE119" i="7" s="1"/>
  <c r="AG119" i="7" s="1"/>
  <c r="AI119" i="7" s="1"/>
  <c r="AJ119" i="5"/>
  <c r="AC119" i="10" s="1"/>
  <c r="AB119" i="8"/>
  <c r="BJ119" i="8" s="1"/>
  <c r="BD119" i="8"/>
  <c r="BS119" i="8" s="1"/>
  <c r="BY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BO118" i="8"/>
  <c r="BP118" i="8"/>
  <c r="BL118" i="8"/>
  <c r="BM118" i="8"/>
  <c r="BI118" i="8"/>
  <c r="BK118" i="8"/>
  <c r="BG118" i="8"/>
  <c r="BH118" i="8"/>
  <c r="N118" i="7"/>
  <c r="BF118" i="8"/>
  <c r="AF130" i="9"/>
  <c r="BY118" i="8"/>
  <c r="CQ118" i="8" s="1"/>
  <c r="CR118" i="8" s="1"/>
  <c r="C120" i="5"/>
  <c r="F120" i="5" s="1"/>
  <c r="AC117" i="11"/>
  <c r="T117" i="8" s="1"/>
  <c r="AB117" i="11"/>
  <c r="P117" i="8" s="1"/>
  <c r="AD117" i="11"/>
  <c r="AI117" i="1" s="1"/>
  <c r="AA117" i="11"/>
  <c r="AK117" i="1" s="1"/>
  <c r="N118" i="11"/>
  <c r="Z117" i="11"/>
  <c r="Y117" i="11"/>
  <c r="AH117" i="1" s="1"/>
  <c r="J120" i="2"/>
  <c r="AN118" i="5"/>
  <c r="AM118" i="5"/>
  <c r="CD118" i="8"/>
  <c r="CT118" i="8" s="1"/>
  <c r="AP118" i="5"/>
  <c r="AO118" i="5"/>
  <c r="AE118" i="7"/>
  <c r="AG118" i="7" s="1"/>
  <c r="Q118" i="7"/>
  <c r="CZ121" i="5"/>
  <c r="BT118" i="8"/>
  <c r="BU118" i="8"/>
  <c r="CC118" i="8"/>
  <c r="CS118" i="8" s="1"/>
  <c r="BX118" i="8"/>
  <c r="CO118" i="8" s="1"/>
  <c r="CP118" i="8" s="1"/>
  <c r="BV118" i="8"/>
  <c r="BW118" i="8"/>
  <c r="CM118" i="8" s="1"/>
  <c r="V121" i="2"/>
  <c r="AC120" i="1"/>
  <c r="DA120" i="5"/>
  <c r="AB121" i="1"/>
  <c r="DI121" i="5"/>
  <c r="AE130" i="9"/>
  <c r="AI130" i="9"/>
  <c r="N106" i="1"/>
  <c r="S123" i="2"/>
  <c r="N124" i="2"/>
  <c r="R124" i="2"/>
  <c r="Q123" i="2"/>
  <c r="J125" i="10"/>
  <c r="O125" i="2"/>
  <c r="P125" i="2"/>
  <c r="M124" i="2"/>
  <c r="X119" i="10" l="1"/>
  <c r="AS123" i="5"/>
  <c r="E127" i="8"/>
  <c r="DE122" i="5"/>
  <c r="DF122" i="5"/>
  <c r="DB122" i="5"/>
  <c r="AM123" i="1"/>
  <c r="DG121" i="5" a="1"/>
  <c r="DG121" i="5" s="1"/>
  <c r="AJ123" i="1"/>
  <c r="Y121" i="1"/>
  <c r="DJ122" i="5"/>
  <c r="AR124" i="8"/>
  <c r="AD124" i="8"/>
  <c r="DH122" i="5"/>
  <c r="BN123" i="8"/>
  <c r="AD121" i="1"/>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AK124" i="11"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BZ119" i="8"/>
  <c r="CQ119" i="8" s="1"/>
  <c r="CR119" i="8" s="1"/>
  <c r="AD118" i="11"/>
  <c r="AI118" i="1" s="1"/>
  <c r="Z118" i="11"/>
  <c r="Y118" i="11"/>
  <c r="AH118" i="1" s="1"/>
  <c r="AC118" i="11"/>
  <c r="T118" i="8" s="1"/>
  <c r="AB118" i="11"/>
  <c r="P118" i="8" s="1"/>
  <c r="B119" i="14"/>
  <c r="AO119" i="5"/>
  <c r="AA118" i="11"/>
  <c r="AK118" i="1" s="1"/>
  <c r="Q119" i="7"/>
  <c r="BV119" i="8"/>
  <c r="BX119" i="8"/>
  <c r="CO119" i="8" s="1"/>
  <c r="CP119" i="8" s="1"/>
  <c r="BU119" i="8"/>
  <c r="CC119" i="8"/>
  <c r="CS119" i="8" s="1"/>
  <c r="AP119" i="5"/>
  <c r="CD119" i="8"/>
  <c r="CT119" i="8" s="1"/>
  <c r="AN119" i="5"/>
  <c r="AM119" i="5"/>
  <c r="BP119" i="8"/>
  <c r="D120" i="9"/>
  <c r="BO119" i="8"/>
  <c r="N119" i="7"/>
  <c r="BK119" i="8"/>
  <c r="BI119" i="8"/>
  <c r="BH119" i="8"/>
  <c r="BG119" i="8"/>
  <c r="BM119" i="8"/>
  <c r="BL119" i="8"/>
  <c r="BF119" i="8"/>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120" i="7"/>
  <c r="AE120" i="7" s="1"/>
  <c r="AG120" i="7" s="1"/>
  <c r="BD120" i="8"/>
  <c r="AF131" i="9"/>
  <c r="CU118" i="8"/>
  <c r="A120" i="11"/>
  <c r="AC119" i="11" s="1"/>
  <c r="T119" i="8" s="1"/>
  <c r="B120" i="9"/>
  <c r="W120" i="9" s="1"/>
  <c r="E120" i="1"/>
  <c r="AB120" i="8"/>
  <c r="BJ120" i="8" s="1"/>
  <c r="AJ120" i="5"/>
  <c r="AC120" i="10" s="1"/>
  <c r="BT120" i="5"/>
  <c r="W120" i="8"/>
  <c r="AI120" i="5"/>
  <c r="A120" i="10"/>
  <c r="AA120" i="10" s="1"/>
  <c r="AW120" i="5"/>
  <c r="AV120" i="5"/>
  <c r="AR118" i="5"/>
  <c r="J121" i="2"/>
  <c r="C121" i="5"/>
  <c r="F121" i="5" s="1"/>
  <c r="CK118" i="8"/>
  <c r="AQ118" i="5"/>
  <c r="B118" i="14"/>
  <c r="AI118" i="7"/>
  <c r="CZ122" i="5"/>
  <c r="O118" i="8"/>
  <c r="AB122" i="1"/>
  <c r="DI122" i="5"/>
  <c r="J122" i="2"/>
  <c r="AC121" i="1"/>
  <c r="DA121" i="5"/>
  <c r="AE131" i="9"/>
  <c r="AI131" i="9"/>
  <c r="N107" i="1"/>
  <c r="S124" i="2"/>
  <c r="N125" i="2"/>
  <c r="R125" i="2"/>
  <c r="Q124" i="2"/>
  <c r="O126" i="2"/>
  <c r="P126" i="2"/>
  <c r="M125" i="2"/>
  <c r="J126" i="10"/>
  <c r="X120" i="10" l="1"/>
  <c r="AS124" i="5"/>
  <c r="E128" i="8"/>
  <c r="DE123" i="5"/>
  <c r="DG122" i="5" a="1"/>
  <c r="DG122" i="5" s="1"/>
  <c r="DF123" i="5"/>
  <c r="AJ124" i="1"/>
  <c r="AH124" i="11"/>
  <c r="BN124" i="8"/>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K125" i="11"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AD122" i="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O120" i="8"/>
  <c r="BP120" i="8"/>
  <c r="BL120" i="8"/>
  <c r="BM120" i="8"/>
  <c r="BI120" i="8"/>
  <c r="BK120" i="8"/>
  <c r="BG120" i="8"/>
  <c r="BH120" i="8"/>
  <c r="N120" i="7"/>
  <c r="BF120" i="8"/>
  <c r="B121" i="7"/>
  <c r="AE121" i="7" s="1"/>
  <c r="AG121" i="7" s="1"/>
  <c r="BD121" i="8"/>
  <c r="BS121" i="8" s="1"/>
  <c r="BZ121" i="8" s="1"/>
  <c r="AF132" i="9"/>
  <c r="B120" i="14"/>
  <c r="AD119" i="11"/>
  <c r="AI119" i="1" s="1"/>
  <c r="AP120" i="5"/>
  <c r="AB119" i="11"/>
  <c r="P119" i="8" s="1"/>
  <c r="Z119" i="11"/>
  <c r="AI120" i="7"/>
  <c r="AA119" i="11"/>
  <c r="AK119" i="1" s="1"/>
  <c r="Y119" i="11"/>
  <c r="AH119" i="1" s="1"/>
  <c r="N120" i="11"/>
  <c r="AI121" i="5"/>
  <c r="CD120" i="8"/>
  <c r="CT120" i="8" s="1"/>
  <c r="W121" i="8"/>
  <c r="A121" i="10"/>
  <c r="AA121" i="10" s="1"/>
  <c r="AN120" i="5"/>
  <c r="BW120" i="8"/>
  <c r="CM120" i="8" s="1"/>
  <c r="BT120" i="8"/>
  <c r="BV120" i="8"/>
  <c r="BU120" i="8"/>
  <c r="BX120" i="8"/>
  <c r="CO120" i="8" s="1"/>
  <c r="CP120" i="8" s="1"/>
  <c r="CC120" i="8"/>
  <c r="CS120" i="8" s="1"/>
  <c r="AO120" i="5"/>
  <c r="AM120" i="5"/>
  <c r="B121" i="9"/>
  <c r="W121" i="9" s="1"/>
  <c r="AB121" i="8"/>
  <c r="BJ121" i="8" s="1"/>
  <c r="AJ121" i="5"/>
  <c r="AC121" i="10" s="1"/>
  <c r="AW121" i="5"/>
  <c r="BT121" i="5"/>
  <c r="E121" i="1"/>
  <c r="A121" i="11"/>
  <c r="AV121" i="5"/>
  <c r="V122" i="2"/>
  <c r="C122" i="5"/>
  <c r="F122" i="5" s="1"/>
  <c r="CZ123" i="5"/>
  <c r="V123" i="2"/>
  <c r="AC122" i="1"/>
  <c r="DA122" i="5"/>
  <c r="AB123" i="1"/>
  <c r="DI123" i="5"/>
  <c r="AE132" i="9"/>
  <c r="AI132" i="9"/>
  <c r="N108" i="1"/>
  <c r="S125" i="2"/>
  <c r="N126" i="2"/>
  <c r="R126" i="2"/>
  <c r="Q125" i="2"/>
  <c r="M126" i="2"/>
  <c r="P127" i="2"/>
  <c r="J127" i="10"/>
  <c r="O127" i="2"/>
  <c r="X121" i="10" l="1"/>
  <c r="AS125" i="5"/>
  <c r="E129" i="8"/>
  <c r="DB124" i="5"/>
  <c r="DG123" i="5" a="1"/>
  <c r="DG123" i="5" s="1"/>
  <c r="DF124" i="5"/>
  <c r="DE124" i="5"/>
  <c r="AJ125" i="1"/>
  <c r="AF123" i="1"/>
  <c r="AD126" i="8"/>
  <c r="AR126" i="8"/>
  <c r="AD123" i="1"/>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BN125" i="8"/>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O121" i="8"/>
  <c r="BP121" i="8"/>
  <c r="BL121" i="8"/>
  <c r="BM121" i="8"/>
  <c r="BI121" i="8"/>
  <c r="BK121" i="8"/>
  <c r="BG121" i="8"/>
  <c r="BH121" i="8"/>
  <c r="N121" i="7"/>
  <c r="BF121" i="8"/>
  <c r="BT122" i="5"/>
  <c r="BD122" i="8"/>
  <c r="BP122" i="8" s="1"/>
  <c r="AF133" i="9"/>
  <c r="B121" i="14"/>
  <c r="BY121" i="8"/>
  <c r="CQ121" i="8" s="1"/>
  <c r="CR121" i="8" s="1"/>
  <c r="AR120" i="5"/>
  <c r="A122" i="10"/>
  <c r="AA122" i="10" s="1"/>
  <c r="CU120" i="8"/>
  <c r="E122" i="1"/>
  <c r="AN121" i="5"/>
  <c r="AM121" i="5"/>
  <c r="CK120" i="8"/>
  <c r="AI122" i="5"/>
  <c r="AI121" i="7"/>
  <c r="B122" i="9"/>
  <c r="W122" i="9" s="1"/>
  <c r="AB122" i="8"/>
  <c r="BJ122" i="8" s="1"/>
  <c r="AJ122" i="5"/>
  <c r="AC122" i="10" s="1"/>
  <c r="A122" i="11"/>
  <c r="AV122" i="5"/>
  <c r="O120" i="8"/>
  <c r="W122" i="8"/>
  <c r="B122" i="7"/>
  <c r="AQ120" i="5"/>
  <c r="CD121" i="8"/>
  <c r="CT121" i="8" s="1"/>
  <c r="CC121" i="8"/>
  <c r="CS121" i="8" s="1"/>
  <c r="BV121" i="8"/>
  <c r="BW121" i="8"/>
  <c r="CM121" i="8" s="1"/>
  <c r="BT121" i="8"/>
  <c r="BX121" i="8"/>
  <c r="CO121" i="8" s="1"/>
  <c r="CP121" i="8" s="1"/>
  <c r="BU121" i="8"/>
  <c r="AP121" i="5"/>
  <c r="AO121" i="5"/>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AE133" i="9"/>
  <c r="AI133" i="9"/>
  <c r="N109" i="1"/>
  <c r="S126" i="2"/>
  <c r="N127" i="2"/>
  <c r="R127" i="2"/>
  <c r="Q126" i="2"/>
  <c r="J128" i="10"/>
  <c r="M127" i="2"/>
  <c r="P128" i="2"/>
  <c r="O128" i="2"/>
  <c r="X122" i="10" l="1"/>
  <c r="AS126" i="5"/>
  <c r="E130" i="8"/>
  <c r="AH126" i="11"/>
  <c r="DG124" i="5" a="1"/>
  <c r="DG124" i="5" s="1"/>
  <c r="DE125" i="5"/>
  <c r="BN126" i="8"/>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D124" i="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BO122" i="8"/>
  <c r="BL122" i="8"/>
  <c r="BM122" i="8"/>
  <c r="BI122" i="8"/>
  <c r="BK122" i="8"/>
  <c r="AN122" i="5"/>
  <c r="BG122" i="8"/>
  <c r="BH122" i="8"/>
  <c r="N122" i="7"/>
  <c r="BF122" i="8"/>
  <c r="BD123" i="8"/>
  <c r="BS123" i="8" s="1"/>
  <c r="BZ123" i="8" s="1"/>
  <c r="BE123" i="8"/>
  <c r="AF134" i="9"/>
  <c r="AM122" i="5"/>
  <c r="AQ121" i="5"/>
  <c r="AO122" i="5"/>
  <c r="AR121" i="5"/>
  <c r="BU122" i="8"/>
  <c r="BT122" i="8"/>
  <c r="BX122" i="8"/>
  <c r="CO122" i="8" s="1"/>
  <c r="CP122" i="8" s="1"/>
  <c r="BW122" i="8"/>
  <c r="CM122" i="8" s="1"/>
  <c r="BV122" i="8"/>
  <c r="CD122" i="8"/>
  <c r="CT122" i="8" s="1"/>
  <c r="CU122" i="8" s="1"/>
  <c r="AP122" i="5"/>
  <c r="AB121" i="11"/>
  <c r="P121" i="8" s="1"/>
  <c r="N122" i="11"/>
  <c r="AC121" i="11"/>
  <c r="T121" i="8" s="1"/>
  <c r="AA121" i="11"/>
  <c r="AK121" i="1" s="1"/>
  <c r="Z121" i="11"/>
  <c r="Y121" i="11"/>
  <c r="AH121" i="1" s="1"/>
  <c r="AD121" i="11"/>
  <c r="AI121" i="1" s="1"/>
  <c r="AE122" i="7"/>
  <c r="AG122" i="7" s="1"/>
  <c r="Q122" i="7"/>
  <c r="O121" i="8"/>
  <c r="CU121" i="8"/>
  <c r="CK121" i="8"/>
  <c r="J124" i="2"/>
  <c r="V124" i="2"/>
  <c r="AW123" i="5"/>
  <c r="A123" i="11"/>
  <c r="AB123" i="8"/>
  <c r="BJ123" i="8" s="1"/>
  <c r="BT123" i="5"/>
  <c r="AV123" i="5"/>
  <c r="A123" i="10"/>
  <c r="AA123" i="10" s="1"/>
  <c r="B123" i="7"/>
  <c r="AJ123" i="5"/>
  <c r="AC123" i="10" s="1"/>
  <c r="E123" i="1"/>
  <c r="AI123" i="5"/>
  <c r="B123" i="9"/>
  <c r="W123" i="9" s="1"/>
  <c r="W123" i="8"/>
  <c r="CZ125" i="5"/>
  <c r="J125" i="2"/>
  <c r="AC124" i="1"/>
  <c r="DA124" i="5"/>
  <c r="AB125" i="1"/>
  <c r="DI125" i="5"/>
  <c r="AE134" i="9"/>
  <c r="AI134" i="9"/>
  <c r="N110" i="1"/>
  <c r="S127" i="2"/>
  <c r="N128" i="2"/>
  <c r="R128" i="2"/>
  <c r="Q127" i="2"/>
  <c r="P129" i="2"/>
  <c r="M128" i="2"/>
  <c r="J129" i="10"/>
  <c r="O129" i="2"/>
  <c r="X123" i="10" l="1"/>
  <c r="AS127" i="5"/>
  <c r="E131" i="8"/>
  <c r="DG125" i="5" a="1"/>
  <c r="DG125" i="5" s="1"/>
  <c r="AJ127" i="1"/>
  <c r="AH127" i="11"/>
  <c r="AM127" i="1"/>
  <c r="DF126" i="5"/>
  <c r="DE126" i="5"/>
  <c r="K129" i="11"/>
  <c r="A129" i="14"/>
  <c r="A129" i="8"/>
  <c r="A129" i="2"/>
  <c r="A129" i="9"/>
  <c r="A129" i="5"/>
  <c r="A129" i="7"/>
  <c r="R129" i="7" s="1"/>
  <c r="AD125" i="1"/>
  <c r="DB126" i="5"/>
  <c r="BN127" i="8"/>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J124" i="8" s="1"/>
  <c r="AW124" i="5"/>
  <c r="BT124" i="5"/>
  <c r="AV124" i="5"/>
  <c r="BR124" i="8"/>
  <c r="BU124" i="8" s="1"/>
  <c r="A124" i="11"/>
  <c r="N124" i="11" s="1"/>
  <c r="DA124" i="8"/>
  <c r="DB124" i="8" s="1"/>
  <c r="AI124" i="5"/>
  <c r="BE124" i="8"/>
  <c r="CF124" i="8"/>
  <c r="B124" i="9"/>
  <c r="W124" i="9" s="1"/>
  <c r="BD124" i="8"/>
  <c r="BP124" i="8" s="1"/>
  <c r="W124" i="8"/>
  <c r="AJ124" i="5"/>
  <c r="AC124" i="10" s="1"/>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BO123" i="8"/>
  <c r="BP123" i="8"/>
  <c r="BL123" i="8"/>
  <c r="BM123" i="8"/>
  <c r="BI123" i="8"/>
  <c r="BK123" i="8"/>
  <c r="BG123" i="8"/>
  <c r="BH123" i="8"/>
  <c r="N123" i="7"/>
  <c r="BF123" i="8"/>
  <c r="AF135" i="9"/>
  <c r="AQ122" i="5"/>
  <c r="CK122" i="8"/>
  <c r="BY123" i="8"/>
  <c r="CQ123" i="8" s="1"/>
  <c r="CR123" i="8" s="1"/>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N123" i="5"/>
  <c r="AM123" i="5"/>
  <c r="AP123" i="5"/>
  <c r="AO123" i="5"/>
  <c r="AB126" i="1"/>
  <c r="DI126" i="5"/>
  <c r="V126" i="2"/>
  <c r="AC125" i="1"/>
  <c r="DA125" i="5"/>
  <c r="AE135" i="9"/>
  <c r="AI135" i="9"/>
  <c r="N111" i="1"/>
  <c r="S128" i="2"/>
  <c r="N129" i="2"/>
  <c r="R129" i="2"/>
  <c r="Q128" i="2"/>
  <c r="J130" i="10"/>
  <c r="M129" i="2"/>
  <c r="O130" i="2"/>
  <c r="P130" i="2"/>
  <c r="X124" i="10" l="1"/>
  <c r="AS128" i="5"/>
  <c r="E132" i="8"/>
  <c r="DG126" i="5" a="1"/>
  <c r="DG126" i="5" s="1"/>
  <c r="DF127" i="5"/>
  <c r="DB127" i="5"/>
  <c r="DE127" i="5"/>
  <c r="AE126" i="1"/>
  <c r="W126" i="1" s="1"/>
  <c r="AM128" i="1"/>
  <c r="AJ128" i="1"/>
  <c r="Y126" i="1"/>
  <c r="DJ127" i="5"/>
  <c r="AH128" i="11"/>
  <c r="AD126" i="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BN128" i="8"/>
  <c r="AP124" i="5"/>
  <c r="BK124" i="8"/>
  <c r="BF124" i="8"/>
  <c r="BI124" i="8"/>
  <c r="N124" i="7"/>
  <c r="BM124" i="8"/>
  <c r="BH124" i="8"/>
  <c r="Z123" i="11"/>
  <c r="AC123" i="11"/>
  <c r="T123" i="8" s="1"/>
  <c r="B124" i="14"/>
  <c r="BO124" i="8"/>
  <c r="Q124" i="7"/>
  <c r="AM124" i="5"/>
  <c r="AO124" i="5"/>
  <c r="AD123" i="11"/>
  <c r="AI123" i="1" s="1"/>
  <c r="Y123" i="11"/>
  <c r="AH123" i="1" s="1"/>
  <c r="AB123" i="11"/>
  <c r="P123" i="8" s="1"/>
  <c r="AA123" i="11"/>
  <c r="AK123" i="1" s="1"/>
  <c r="BV124" i="8"/>
  <c r="CK124" i="8" s="1"/>
  <c r="BL124" i="8"/>
  <c r="BG124" i="8"/>
  <c r="CD124" i="8"/>
  <c r="CT124" i="8" s="1"/>
  <c r="BX124" i="8"/>
  <c r="CO124" i="8" s="1"/>
  <c r="CP124" i="8" s="1"/>
  <c r="CC124" i="8"/>
  <c r="CS124" i="8" s="1"/>
  <c r="BW124" i="8"/>
  <c r="CM124" i="8" s="1"/>
  <c r="BT124" i="8"/>
  <c r="CJ124" i="8" s="1"/>
  <c r="CN124" i="8" s="1"/>
  <c r="BS124" i="8"/>
  <c r="BZ124" i="8" s="1"/>
  <c r="D125" i="9"/>
  <c r="AN124" i="5"/>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AI125" i="5"/>
  <c r="BD125" i="8"/>
  <c r="BS125" i="8" s="1"/>
  <c r="BZ125" i="8" s="1"/>
  <c r="AF136" i="9"/>
  <c r="AB125" i="8"/>
  <c r="BJ125" i="8" s="1"/>
  <c r="B125" i="9"/>
  <c r="W125" i="9" s="1"/>
  <c r="AW125" i="5"/>
  <c r="E125" i="1"/>
  <c r="AJ125" i="5"/>
  <c r="AC125" i="10" s="1"/>
  <c r="B125" i="7"/>
  <c r="W125" i="8"/>
  <c r="BT125" i="5"/>
  <c r="AQ123" i="5"/>
  <c r="O123" i="8"/>
  <c r="AV125" i="5"/>
  <c r="A125" i="11"/>
  <c r="A125" i="10"/>
  <c r="AA125" i="10" s="1"/>
  <c r="CU123" i="8"/>
  <c r="CZ127" i="5"/>
  <c r="CK123" i="8"/>
  <c r="J126" i="2"/>
  <c r="C126" i="5"/>
  <c r="F126" i="5" s="1"/>
  <c r="B123" i="14"/>
  <c r="AI123" i="7"/>
  <c r="AR123" i="5"/>
  <c r="V127" i="2"/>
  <c r="AC126" i="1"/>
  <c r="DA126" i="5"/>
  <c r="AB127" i="1"/>
  <c r="DI127" i="5"/>
  <c r="AE136" i="9"/>
  <c r="AI136" i="9"/>
  <c r="N112" i="1"/>
  <c r="S129" i="2"/>
  <c r="N130" i="2"/>
  <c r="R130" i="2"/>
  <c r="Q129" i="2"/>
  <c r="M130" i="2"/>
  <c r="O131" i="2"/>
  <c r="J131" i="10"/>
  <c r="P131" i="2"/>
  <c r="X125" i="10" l="1"/>
  <c r="AS129" i="5"/>
  <c r="E133" i="8"/>
  <c r="DG127" i="5" a="1"/>
  <c r="DG127" i="5" s="1"/>
  <c r="DB128" i="5"/>
  <c r="AJ129" i="1"/>
  <c r="BN129" i="8"/>
  <c r="DE128" i="5"/>
  <c r="DF128" i="5"/>
  <c r="AF127" i="1"/>
  <c r="Y127" i="1"/>
  <c r="DJ128" i="5"/>
  <c r="K131" i="11"/>
  <c r="A131" i="14"/>
  <c r="A131" i="7"/>
  <c r="R131" i="7" s="1"/>
  <c r="A131" i="8"/>
  <c r="A131" i="2"/>
  <c r="A131" i="5"/>
  <c r="A131" i="9"/>
  <c r="AD127" i="1"/>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BO125" i="8"/>
  <c r="BP125" i="8"/>
  <c r="BL125" i="8"/>
  <c r="BM125" i="8"/>
  <c r="BI125" i="8"/>
  <c r="BK125" i="8"/>
  <c r="BG125" i="8"/>
  <c r="BH125" i="8"/>
  <c r="N125" i="7"/>
  <c r="BF125" i="8"/>
  <c r="AM125" i="5"/>
  <c r="AN125" i="5"/>
  <c r="BD126" i="8"/>
  <c r="BP126" i="8" s="1"/>
  <c r="BE126" i="8"/>
  <c r="AP125" i="5"/>
  <c r="AO125" i="5"/>
  <c r="BY125" i="8"/>
  <c r="CQ125" i="8" s="1"/>
  <c r="CR125"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J126" i="8" s="1"/>
  <c r="BT126" i="5"/>
  <c r="A126" i="10"/>
  <c r="AA126" i="10" s="1"/>
  <c r="B126" i="7"/>
  <c r="E126" i="1"/>
  <c r="B126" i="9"/>
  <c r="W126" i="9" s="1"/>
  <c r="AV126" i="5"/>
  <c r="W126" i="8"/>
  <c r="AJ126" i="5"/>
  <c r="AC126" i="10" s="1"/>
  <c r="AI126" i="5"/>
  <c r="J127" i="2"/>
  <c r="C127" i="5"/>
  <c r="F127" i="5" s="1"/>
  <c r="CZ128" i="5"/>
  <c r="AB128" i="1"/>
  <c r="DI128" i="5"/>
  <c r="J128" i="2"/>
  <c r="AC127" i="1"/>
  <c r="DA127" i="5"/>
  <c r="N113" i="1"/>
  <c r="S130" i="2"/>
  <c r="N131" i="2"/>
  <c r="R131" i="2"/>
  <c r="Q130" i="2"/>
  <c r="J132" i="10"/>
  <c r="P132" i="2"/>
  <c r="O132" i="2"/>
  <c r="M131" i="2"/>
  <c r="X126" i="10" l="1"/>
  <c r="AS130" i="5"/>
  <c r="E134" i="8"/>
  <c r="DG128" i="5" a="1"/>
  <c r="DG128" i="5" s="1"/>
  <c r="DE129" i="5"/>
  <c r="DB129" i="5"/>
  <c r="AH130" i="11"/>
  <c r="DH129" i="5"/>
  <c r="AE128" i="1"/>
  <c r="W128" i="1" s="1"/>
  <c r="BN130" i="8"/>
  <c r="AD131" i="8"/>
  <c r="AR131" i="8"/>
  <c r="AJ130" i="1"/>
  <c r="AM130" i="1"/>
  <c r="AD128"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BO126" i="8"/>
  <c r="BL126" i="8"/>
  <c r="BM126" i="8"/>
  <c r="BI126" i="8"/>
  <c r="BK126" i="8"/>
  <c r="AR125" i="5"/>
  <c r="BG126" i="8"/>
  <c r="BH126" i="8"/>
  <c r="N126" i="7"/>
  <c r="BF126" i="8"/>
  <c r="BD127" i="8"/>
  <c r="BS127" i="8" s="1"/>
  <c r="BY127" i="8" s="1"/>
  <c r="BE127" i="8"/>
  <c r="V128" i="2"/>
  <c r="B125" i="14"/>
  <c r="AI125" i="7"/>
  <c r="CK125" i="8"/>
  <c r="CU125" i="8"/>
  <c r="O125" i="8"/>
  <c r="Q126" i="7"/>
  <c r="AE126" i="7"/>
  <c r="AG126" i="7" s="1"/>
  <c r="C128" i="5"/>
  <c r="F128" i="5" s="1"/>
  <c r="AW127" i="5"/>
  <c r="AB127" i="8"/>
  <c r="BJ127" i="8" s="1"/>
  <c r="BT127" i="5"/>
  <c r="A127" i="10"/>
  <c r="AA127" i="10" s="1"/>
  <c r="B127" i="7"/>
  <c r="AV127" i="5"/>
  <c r="W127" i="8"/>
  <c r="E127" i="1"/>
  <c r="AJ127" i="5"/>
  <c r="AC127" i="10" s="1"/>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AN126" i="5"/>
  <c r="AM126" i="5"/>
  <c r="AP126" i="5"/>
  <c r="AO126" i="5"/>
  <c r="CD126" i="8"/>
  <c r="CT126" i="8" s="1"/>
  <c r="V129" i="2"/>
  <c r="AC128" i="1"/>
  <c r="DA128" i="5"/>
  <c r="AB129" i="1"/>
  <c r="DI129" i="5"/>
  <c r="N114" i="1"/>
  <c r="S131" i="2"/>
  <c r="N132" i="2"/>
  <c r="R132" i="2"/>
  <c r="Q131" i="2"/>
  <c r="P133" i="2"/>
  <c r="J133" i="10"/>
  <c r="O133" i="2"/>
  <c r="M132" i="2"/>
  <c r="BN131" i="8" l="1"/>
  <c r="X127" i="10"/>
  <c r="AS131" i="5"/>
  <c r="E135" i="8"/>
  <c r="AH131" i="11"/>
  <c r="DG129" i="5" a="1"/>
  <c r="DG129" i="5" s="1"/>
  <c r="DF130" i="5"/>
  <c r="AK131" i="11"/>
  <c r="DB130" i="5"/>
  <c r="AF129" i="1"/>
  <c r="Y129" i="1"/>
  <c r="DJ130" i="5"/>
  <c r="DE130" i="5"/>
  <c r="AR132" i="8"/>
  <c r="AD132" i="8"/>
  <c r="AD129" i="1"/>
  <c r="AJ131" i="1"/>
  <c r="AM131" i="1"/>
  <c r="AE129" i="1"/>
  <c r="W129" i="1" s="1"/>
  <c r="K133" i="11"/>
  <c r="A133" i="14"/>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BO127" i="8"/>
  <c r="BP127" i="8"/>
  <c r="BL127" i="8"/>
  <c r="BM127" i="8"/>
  <c r="BI127" i="8"/>
  <c r="BK127" i="8"/>
  <c r="BG127" i="8"/>
  <c r="BH127" i="8"/>
  <c r="N127" i="7"/>
  <c r="BF127" i="8"/>
  <c r="BD128" i="8"/>
  <c r="BS128" i="8" s="1"/>
  <c r="BY128" i="8" s="1"/>
  <c r="BE128" i="8"/>
  <c r="BZ127" i="8"/>
  <c r="CQ127" i="8" s="1"/>
  <c r="CR127" i="8" s="1"/>
  <c r="CK126" i="8"/>
  <c r="J129" i="2"/>
  <c r="CU126" i="8"/>
  <c r="C129" i="5"/>
  <c r="F129" i="5" s="1"/>
  <c r="AA126" i="11"/>
  <c r="AK126" i="1" s="1"/>
  <c r="Z126" i="11"/>
  <c r="AD126" i="11"/>
  <c r="AI126" i="1" s="1"/>
  <c r="AB126" i="11"/>
  <c r="P126" i="8" s="1"/>
  <c r="AC126" i="11"/>
  <c r="T126" i="8" s="1"/>
  <c r="Y126" i="11"/>
  <c r="AH126" i="1" s="1"/>
  <c r="N127" i="11"/>
  <c r="CZ130" i="5"/>
  <c r="AN127" i="5"/>
  <c r="AM127" i="5"/>
  <c r="AW128" i="5"/>
  <c r="AI128" i="5"/>
  <c r="A128" i="11"/>
  <c r="AB128" i="8"/>
  <c r="BJ128" i="8" s="1"/>
  <c r="BT128" i="5"/>
  <c r="A128" i="10"/>
  <c r="AA128" i="10" s="1"/>
  <c r="B128" i="7"/>
  <c r="AV128" i="5"/>
  <c r="W128" i="8"/>
  <c r="E128" i="1"/>
  <c r="AJ128" i="5"/>
  <c r="AC128" i="10" s="1"/>
  <c r="B128" i="9"/>
  <c r="W128" i="9" s="1"/>
  <c r="CD127" i="8"/>
  <c r="CT127" i="8" s="1"/>
  <c r="B126" i="14"/>
  <c r="AI126" i="7"/>
  <c r="AQ126" i="5"/>
  <c r="BT127" i="8"/>
  <c r="BU127" i="8"/>
  <c r="BV127" i="8"/>
  <c r="BX127" i="8"/>
  <c r="CO127" i="8" s="1"/>
  <c r="CP127" i="8" s="1"/>
  <c r="CC127" i="8"/>
  <c r="CS127" i="8" s="1"/>
  <c r="BW127" i="8"/>
  <c r="CM127" i="8" s="1"/>
  <c r="AE127" i="7"/>
  <c r="AG127" i="7" s="1"/>
  <c r="Q127" i="7"/>
  <c r="AR126" i="5"/>
  <c r="AP127" i="5"/>
  <c r="AO127" i="5"/>
  <c r="AB130" i="1"/>
  <c r="DI130" i="5"/>
  <c r="V130" i="2"/>
  <c r="AC129" i="1"/>
  <c r="DA129" i="5"/>
  <c r="N115" i="1"/>
  <c r="S132" i="2"/>
  <c r="N133" i="2"/>
  <c r="R133" i="2"/>
  <c r="Q132" i="2"/>
  <c r="M133" i="2"/>
  <c r="J134" i="10"/>
  <c r="P134" i="2"/>
  <c r="O134" i="2"/>
  <c r="X128" i="10" l="1"/>
  <c r="AS132" i="5"/>
  <c r="E136" i="8"/>
  <c r="AH132" i="11"/>
  <c r="DF131" i="5"/>
  <c r="DG130" i="5" a="1"/>
  <c r="DG130" i="5" s="1"/>
  <c r="AM132" i="1"/>
  <c r="K134" i="11"/>
  <c r="A134" i="14"/>
  <c r="A134" i="5"/>
  <c r="A134" i="9"/>
  <c r="A134" i="8"/>
  <c r="A134" i="7"/>
  <c r="R134" i="7" s="1"/>
  <c r="A134" i="2"/>
  <c r="DE131" i="5"/>
  <c r="DH131" i="5"/>
  <c r="AD130" i="1"/>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BN132" i="8"/>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BO128" i="8"/>
  <c r="BP128" i="8"/>
  <c r="BL128" i="8"/>
  <c r="BM128" i="8"/>
  <c r="BI128" i="8"/>
  <c r="BK128" i="8"/>
  <c r="BG128" i="8"/>
  <c r="BH128" i="8"/>
  <c r="N128" i="7"/>
  <c r="BF128" i="8"/>
  <c r="BD129" i="8"/>
  <c r="BS129" i="8" s="1"/>
  <c r="BZ129" i="8" s="1"/>
  <c r="BE129" i="8"/>
  <c r="CU127" i="8"/>
  <c r="BZ128" i="8"/>
  <c r="CQ128" i="8" s="1"/>
  <c r="CR128" i="8" s="1"/>
  <c r="O127" i="8"/>
  <c r="CK127" i="8"/>
  <c r="J130" i="2"/>
  <c r="B127" i="14"/>
  <c r="AI127" i="7"/>
  <c r="CZ131" i="5"/>
  <c r="AB127" i="11"/>
  <c r="P127" i="8" s="1"/>
  <c r="N128" i="11"/>
  <c r="AA127" i="11"/>
  <c r="AK127" i="1" s="1"/>
  <c r="Z127" i="11"/>
  <c r="AD127" i="11"/>
  <c r="AI127" i="1" s="1"/>
  <c r="AC127" i="11"/>
  <c r="T127" i="8" s="1"/>
  <c r="Y127" i="11"/>
  <c r="AH127" i="1" s="1"/>
  <c r="C130" i="5"/>
  <c r="F130" i="5" s="1"/>
  <c r="AN128" i="5"/>
  <c r="AM128" i="5"/>
  <c r="AW129" i="5"/>
  <c r="W129" i="8"/>
  <c r="AV129" i="5"/>
  <c r="B129" i="9"/>
  <c r="W129" i="9" s="1"/>
  <c r="A129" i="10"/>
  <c r="AA129" i="10" s="1"/>
  <c r="AJ129" i="5"/>
  <c r="AC129" i="10" s="1"/>
  <c r="AI129" i="5"/>
  <c r="A129" i="11"/>
  <c r="AB129" i="8"/>
  <c r="BJ129" i="8" s="1"/>
  <c r="BT129" i="5"/>
  <c r="B129" i="7"/>
  <c r="E129" i="1"/>
  <c r="BX128" i="8"/>
  <c r="CO128" i="8" s="1"/>
  <c r="CP128" i="8" s="1"/>
  <c r="CC128" i="8"/>
  <c r="CS128" i="8" s="1"/>
  <c r="BV128" i="8"/>
  <c r="BW128" i="8"/>
  <c r="CM128" i="8" s="1"/>
  <c r="BT128" i="8"/>
  <c r="BU128" i="8"/>
  <c r="CD128" i="8"/>
  <c r="CT128" i="8" s="1"/>
  <c r="AQ127" i="5"/>
  <c r="AP128" i="5"/>
  <c r="AO128" i="5"/>
  <c r="Q128" i="7"/>
  <c r="AE128" i="7"/>
  <c r="AG128" i="7" s="1"/>
  <c r="AR127" i="5"/>
  <c r="V131" i="2"/>
  <c r="AC130" i="1"/>
  <c r="DA130" i="5"/>
  <c r="AB131" i="1"/>
  <c r="DI131" i="5"/>
  <c r="N116" i="1"/>
  <c r="S133" i="2"/>
  <c r="N134" i="2"/>
  <c r="R134" i="2"/>
  <c r="Q133" i="2"/>
  <c r="O135" i="2"/>
  <c r="P135" i="2"/>
  <c r="J135" i="10"/>
  <c r="M134" i="2"/>
  <c r="X129" i="10" l="1"/>
  <c r="AH133" i="11"/>
  <c r="AE139" i="8"/>
  <c r="BN133" i="8"/>
  <c r="DE132" i="5"/>
  <c r="AK133" i="11"/>
  <c r="AM133" i="1"/>
  <c r="DG131" i="5" a="1"/>
  <c r="DG131" i="5" s="1"/>
  <c r="DB132" i="5"/>
  <c r="DF132" i="5"/>
  <c r="AD134" i="8"/>
  <c r="AR134" i="8"/>
  <c r="AD131" i="1"/>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BO129" i="8"/>
  <c r="BP129" i="8"/>
  <c r="BL129" i="8"/>
  <c r="BM129" i="8"/>
  <c r="BI129" i="8"/>
  <c r="BK129" i="8"/>
  <c r="BG129" i="8"/>
  <c r="BH129" i="8"/>
  <c r="N129" i="7"/>
  <c r="BF129" i="8"/>
  <c r="BD130" i="8"/>
  <c r="BS130" i="8" s="1"/>
  <c r="BY130" i="8" s="1"/>
  <c r="BE130" i="8"/>
  <c r="G132" i="5"/>
  <c r="AS133" i="5" s="1"/>
  <c r="BY129" i="8"/>
  <c r="CQ129" i="8" s="1"/>
  <c r="CR129" i="8" s="1"/>
  <c r="AW130" i="5"/>
  <c r="W130" i="8"/>
  <c r="AV130" i="5"/>
  <c r="B130" i="9"/>
  <c r="W130" i="9" s="1"/>
  <c r="AJ130" i="5"/>
  <c r="AC130" i="10" s="1"/>
  <c r="AI130" i="5"/>
  <c r="BT130" i="5"/>
  <c r="A130" i="11"/>
  <c r="AB130" i="8"/>
  <c r="BJ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N129" i="5"/>
  <c r="AM129" i="5"/>
  <c r="CD129" i="8"/>
  <c r="CT129" i="8" s="1"/>
  <c r="B128" i="14"/>
  <c r="AI128" i="7"/>
  <c r="AP129" i="5"/>
  <c r="AO129" i="5"/>
  <c r="AQ128" i="5"/>
  <c r="CK128" i="8"/>
  <c r="AE129" i="7"/>
  <c r="AG129" i="7" s="1"/>
  <c r="Q129" i="7"/>
  <c r="AR128" i="5"/>
  <c r="O128" i="8"/>
  <c r="AB132" i="1"/>
  <c r="DI132" i="5"/>
  <c r="AC131" i="1"/>
  <c r="DA131" i="5"/>
  <c r="N117" i="1"/>
  <c r="S134" i="2"/>
  <c r="N135" i="2"/>
  <c r="R135" i="2"/>
  <c r="Q134" i="2"/>
  <c r="M135" i="2"/>
  <c r="O136" i="2"/>
  <c r="J136" i="10"/>
  <c r="P136" i="2"/>
  <c r="X130" i="10" l="1"/>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BN134" i="8"/>
  <c r="DB133" i="5"/>
  <c r="Y132" i="1"/>
  <c r="DJ133" i="5"/>
  <c r="AE132" i="1"/>
  <c r="W132" i="1" s="1"/>
  <c r="AD135" i="8"/>
  <c r="AR135" i="8"/>
  <c r="AM134" i="1"/>
  <c r="AF132" i="1"/>
  <c r="AD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BO130" i="8"/>
  <c r="BP130" i="8"/>
  <c r="BL130" i="8"/>
  <c r="BM130" i="8"/>
  <c r="BI130" i="8"/>
  <c r="BK130" i="8"/>
  <c r="BG130" i="8"/>
  <c r="BH130" i="8"/>
  <c r="N130" i="7"/>
  <c r="BF130" i="8"/>
  <c r="BD131" i="8"/>
  <c r="BP131" i="8" s="1"/>
  <c r="BE131" i="8"/>
  <c r="CZ132" i="5"/>
  <c r="DG132" i="5" s="1" a="1"/>
  <c r="DG132" i="5" s="1"/>
  <c r="V132" i="2"/>
  <c r="D132" i="7"/>
  <c r="B132" i="10"/>
  <c r="G133" i="5"/>
  <c r="AS134" i="5" s="1"/>
  <c r="B132" i="5"/>
  <c r="AR129" i="5"/>
  <c r="CK129" i="8"/>
  <c r="O129" i="8"/>
  <c r="AQ129" i="5"/>
  <c r="BZ130" i="8"/>
  <c r="CQ130" i="8" s="1"/>
  <c r="CR130" i="8" s="1"/>
  <c r="CD130" i="8"/>
  <c r="CT130" i="8" s="1"/>
  <c r="B129" i="14"/>
  <c r="AI129" i="7"/>
  <c r="AE130" i="7"/>
  <c r="AG130" i="7" s="1"/>
  <c r="Q130" i="7"/>
  <c r="AP130" i="5"/>
  <c r="AO130" i="5"/>
  <c r="J132" i="2"/>
  <c r="N130" i="11"/>
  <c r="AD129" i="11"/>
  <c r="AI129" i="1" s="1"/>
  <c r="Z129" i="11"/>
  <c r="AB129" i="11"/>
  <c r="P129" i="8" s="1"/>
  <c r="AA129" i="11"/>
  <c r="AK129" i="1" s="1"/>
  <c r="AC129" i="11"/>
  <c r="T129" i="8" s="1"/>
  <c r="Y129" i="11"/>
  <c r="AH129" i="1" s="1"/>
  <c r="AW131" i="5"/>
  <c r="AB131" i="8"/>
  <c r="BJ131" i="8" s="1"/>
  <c r="B131" i="9"/>
  <c r="W131" i="9" s="1"/>
  <c r="E131" i="1"/>
  <c r="AV131" i="5"/>
  <c r="A131" i="10"/>
  <c r="AA131" i="10" s="1"/>
  <c r="BT131" i="5"/>
  <c r="AJ131" i="5"/>
  <c r="AC131" i="10" s="1"/>
  <c r="W131" i="8"/>
  <c r="B131" i="7"/>
  <c r="AI131" i="5"/>
  <c r="A131" i="11"/>
  <c r="C132" i="5"/>
  <c r="BU130" i="8"/>
  <c r="BX130" i="8"/>
  <c r="CO130" i="8" s="1"/>
  <c r="CP130" i="8" s="1"/>
  <c r="CC130" i="8"/>
  <c r="CS130" i="8" s="1"/>
  <c r="BV130" i="8"/>
  <c r="BT130" i="8"/>
  <c r="BW130" i="8"/>
  <c r="CM130" i="8" s="1"/>
  <c r="AM130" i="5"/>
  <c r="AN130" i="5"/>
  <c r="CU129" i="8"/>
  <c r="J133" i="2"/>
  <c r="AC132" i="1"/>
  <c r="DA132" i="5"/>
  <c r="AB133" i="1"/>
  <c r="DI133" i="5"/>
  <c r="N118" i="1"/>
  <c r="S135" i="2"/>
  <c r="S136" i="2"/>
  <c r="Q135" i="2"/>
  <c r="Q136" i="2"/>
  <c r="M136" i="2"/>
  <c r="AH135" i="11" l="1"/>
  <c r="X131" i="10"/>
  <c r="BN135" i="8"/>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BN136" i="8"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AD133" i="1"/>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BO131" i="8"/>
  <c r="BL131" i="8"/>
  <c r="BM131" i="8"/>
  <c r="BI131" i="8"/>
  <c r="BK131" i="8"/>
  <c r="BG131" i="8"/>
  <c r="BH131" i="8"/>
  <c r="N131" i="7"/>
  <c r="BF131" i="8"/>
  <c r="CZ133" i="5"/>
  <c r="DG133" i="5" s="1" a="1"/>
  <c r="DG133" i="5" s="1"/>
  <c r="F132" i="5"/>
  <c r="D133" i="7"/>
  <c r="B133" i="10"/>
  <c r="G134" i="5"/>
  <c r="AS135" i="5" s="1"/>
  <c r="B133" i="5"/>
  <c r="AQ130" i="5"/>
  <c r="CU130" i="8"/>
  <c r="AR130" i="5"/>
  <c r="CK130" i="8"/>
  <c r="C133" i="5"/>
  <c r="AE131" i="7"/>
  <c r="AG131" i="7" s="1"/>
  <c r="Q131" i="7"/>
  <c r="B130" i="14"/>
  <c r="AI130" i="7"/>
  <c r="V133" i="2"/>
  <c r="AP131" i="5"/>
  <c r="AO131" i="5"/>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AN131" i="5"/>
  <c r="AM131" i="5"/>
  <c r="O130" i="8"/>
  <c r="CD131" i="8"/>
  <c r="CT131" i="8" s="1"/>
  <c r="AB134" i="1"/>
  <c r="DI134" i="5"/>
  <c r="AC133" i="1"/>
  <c r="DA133" i="5"/>
  <c r="N119" i="1"/>
  <c r="AH136" i="11" l="1"/>
  <c r="AK136" i="11"/>
  <c r="DF135" i="5"/>
  <c r="DE135" i="5"/>
  <c r="AM136" i="1"/>
  <c r="DB135" i="5"/>
  <c r="DH136" i="5"/>
  <c r="DH135" i="5"/>
  <c r="AD135" i="1"/>
  <c r="AD134" i="1"/>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AW132" i="5"/>
  <c r="BD132" i="8"/>
  <c r="BS132" i="8" s="1"/>
  <c r="BZ132" i="8" s="1"/>
  <c r="V134" i="2"/>
  <c r="B132" i="7"/>
  <c r="Q132" i="7" s="1"/>
  <c r="BT132" i="5"/>
  <c r="A132" i="11"/>
  <c r="AD131" i="11" s="1"/>
  <c r="AI131" i="1" s="1"/>
  <c r="AV132" i="5"/>
  <c r="AI132" i="5"/>
  <c r="W132" i="8"/>
  <c r="B132" i="9"/>
  <c r="W132" i="9" s="1"/>
  <c r="A132" i="10"/>
  <c r="AA132" i="10" s="1"/>
  <c r="AJ132" i="5"/>
  <c r="AC132" i="10" s="1"/>
  <c r="AB132" i="8"/>
  <c r="BJ132" i="8" s="1"/>
  <c r="E132" i="1"/>
  <c r="F133" i="5"/>
  <c r="D134" i="7"/>
  <c r="B134" i="10"/>
  <c r="G135" i="5"/>
  <c r="AS136" i="5" s="1"/>
  <c r="B134" i="5"/>
  <c r="CZ134" i="5"/>
  <c r="DG134" i="5" s="1" a="1"/>
  <c r="DG134" i="5" s="1"/>
  <c r="CK131" i="8"/>
  <c r="AQ131" i="5"/>
  <c r="AR131" i="5"/>
  <c r="J134" i="2"/>
  <c r="C134" i="5"/>
  <c r="B131" i="14"/>
  <c r="AI131" i="7"/>
  <c r="CU131" i="8"/>
  <c r="O131" i="8"/>
  <c r="J135" i="2"/>
  <c r="AC134" i="1"/>
  <c r="DA134" i="5"/>
  <c r="AB135" i="1"/>
  <c r="DI135" i="5"/>
  <c r="N120" i="1"/>
  <c r="W136" i="1"/>
  <c r="X132" i="10" l="1"/>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AP132" i="5"/>
  <c r="CF133" i="8"/>
  <c r="BR133" i="8"/>
  <c r="BX133" i="8" s="1"/>
  <c r="CO133" i="8" s="1"/>
  <c r="CP133" i="8" s="1"/>
  <c r="BE133" i="8"/>
  <c r="BO132" i="8"/>
  <c r="BP132" i="8"/>
  <c r="BL132" i="8"/>
  <c r="BM132" i="8"/>
  <c r="BI132" i="8"/>
  <c r="BK132" i="8"/>
  <c r="BG132" i="8"/>
  <c r="BH132" i="8"/>
  <c r="N132" i="7"/>
  <c r="BF132" i="8"/>
  <c r="AV133" i="5"/>
  <c r="BD133" i="8"/>
  <c r="BS133" i="8" s="1"/>
  <c r="BZ133" i="8" s="1"/>
  <c r="CZ135" i="5"/>
  <c r="DG135" i="5" s="1" a="1"/>
  <c r="DG135" i="5" s="1"/>
  <c r="AA131" i="11"/>
  <c r="AK131" i="1" s="1"/>
  <c r="Y131" i="11"/>
  <c r="AH131" i="1" s="1"/>
  <c r="AC131" i="11"/>
  <c r="T131" i="8" s="1"/>
  <c r="AM132" i="5"/>
  <c r="AN132" i="5"/>
  <c r="Z131" i="11"/>
  <c r="N132" i="11"/>
  <c r="AB131" i="11"/>
  <c r="P131" i="8" s="1"/>
  <c r="A133" i="11"/>
  <c r="N133" i="11" s="1"/>
  <c r="B133" i="9"/>
  <c r="W133" i="9" s="1"/>
  <c r="AI133" i="5"/>
  <c r="AJ133" i="5"/>
  <c r="AC133" i="10" s="1"/>
  <c r="AE132" i="7"/>
  <c r="AG132" i="7" s="1"/>
  <c r="AO132" i="5"/>
  <c r="BT132" i="8"/>
  <c r="BT133" i="5"/>
  <c r="E133" i="1"/>
  <c r="BW132" i="8"/>
  <c r="CM132" i="8" s="1"/>
  <c r="BU132" i="8"/>
  <c r="BY132" i="8"/>
  <c r="CQ132" i="8" s="1"/>
  <c r="CR132" i="8" s="1"/>
  <c r="BV132" i="8"/>
  <c r="CC132" i="8"/>
  <c r="CS132" i="8" s="1"/>
  <c r="W133" i="8"/>
  <c r="AB133" i="8"/>
  <c r="BJ133" i="8" s="1"/>
  <c r="A133" i="10"/>
  <c r="AA133" i="10" s="1"/>
  <c r="AW133" i="5"/>
  <c r="B133" i="7"/>
  <c r="AE133" i="7" s="1"/>
  <c r="AG133" i="7" s="1"/>
  <c r="F134" i="5"/>
  <c r="B135" i="10"/>
  <c r="D135" i="7"/>
  <c r="G136" i="5"/>
  <c r="CZ136" i="5" s="1"/>
  <c r="DG136" i="5" s="1" a="1"/>
  <c r="DG136" i="5" s="1"/>
  <c r="B135" i="5"/>
  <c r="V135" i="2"/>
  <c r="C135" i="5"/>
  <c r="AB136" i="1"/>
  <c r="DI136" i="5"/>
  <c r="J136" i="2"/>
  <c r="AC135" i="1"/>
  <c r="DA135" i="5"/>
  <c r="N121" i="1"/>
  <c r="X133" i="10" l="1"/>
  <c r="CJ132" i="8"/>
  <c r="CN132" i="8" s="1"/>
  <c r="CU132" i="8"/>
  <c r="CD133" i="8"/>
  <c r="CT133" i="8" s="1"/>
  <c r="D134" i="9"/>
  <c r="DA134" i="8"/>
  <c r="DB134" i="8" s="1"/>
  <c r="AR132" i="5"/>
  <c r="CF134" i="8"/>
  <c r="BR134" i="8"/>
  <c r="BX134" i="8" s="1"/>
  <c r="CO134" i="8" s="1"/>
  <c r="CP134" i="8" s="1"/>
  <c r="BE134" i="8"/>
  <c r="BO133" i="8"/>
  <c r="BP133" i="8"/>
  <c r="BL133" i="8"/>
  <c r="BM133" i="8"/>
  <c r="BI133" i="8"/>
  <c r="BK133" i="8"/>
  <c r="BG133" i="8"/>
  <c r="BH133" i="8"/>
  <c r="N133" i="7"/>
  <c r="BF133" i="8"/>
  <c r="AO133" i="5"/>
  <c r="A134" i="10"/>
  <c r="AA134" i="10" s="1"/>
  <c r="BD134" i="8"/>
  <c r="BS134" i="8" s="1"/>
  <c r="AI132" i="7"/>
  <c r="BT133" i="8"/>
  <c r="CC133" i="8"/>
  <c r="CS133" i="8" s="1"/>
  <c r="AM133" i="5"/>
  <c r="AQ132" i="5"/>
  <c r="BW133" i="8"/>
  <c r="CM133" i="8" s="1"/>
  <c r="BV133" i="8"/>
  <c r="BU133" i="8"/>
  <c r="AP133" i="5"/>
  <c r="BY133" i="8"/>
  <c r="CQ133" i="8" s="1"/>
  <c r="CR133" i="8" s="1"/>
  <c r="AA132" i="11"/>
  <c r="AK132" i="1" s="1"/>
  <c r="Z132" i="11"/>
  <c r="AD132" i="11"/>
  <c r="AI132" i="1" s="1"/>
  <c r="AC132" i="11"/>
  <c r="T132" i="8" s="1"/>
  <c r="Y132" i="11"/>
  <c r="AH132" i="1" s="1"/>
  <c r="AB132" i="11"/>
  <c r="P132" i="8" s="1"/>
  <c r="A134" i="11"/>
  <c r="Y133" i="11" s="1"/>
  <c r="AH133" i="1" s="1"/>
  <c r="B132" i="14"/>
  <c r="AV134" i="5"/>
  <c r="E134" i="1"/>
  <c r="AJ134" i="5"/>
  <c r="AC134" i="10" s="1"/>
  <c r="CK132" i="8"/>
  <c r="O132" i="8"/>
  <c r="AB134" i="8"/>
  <c r="BJ134" i="8" s="1"/>
  <c r="Q133" i="7"/>
  <c r="AW134" i="5"/>
  <c r="AN133" i="5"/>
  <c r="F135" i="5"/>
  <c r="AI134" i="5"/>
  <c r="BT134" i="5"/>
  <c r="B134" i="7"/>
  <c r="Q134" i="7" s="1"/>
  <c r="W134" i="8"/>
  <c r="B134" i="9"/>
  <c r="W134" i="9" s="1"/>
  <c r="B136" i="5"/>
  <c r="B136" i="10"/>
  <c r="D136" i="7"/>
  <c r="V136" i="2"/>
  <c r="C136" i="5"/>
  <c r="B133" i="14"/>
  <c r="AI133" i="7"/>
  <c r="AC136" i="1"/>
  <c r="DA136" i="5"/>
  <c r="N122" i="1"/>
  <c r="X134" i="10" l="1"/>
  <c r="CL132" i="8"/>
  <c r="CY132" i="8" s="1"/>
  <c r="G132" i="1" s="1"/>
  <c r="M132" i="8" s="1"/>
  <c r="CJ133" i="8"/>
  <c r="CN133" i="8" s="1"/>
  <c r="CU133" i="8"/>
  <c r="D135" i="9"/>
  <c r="AQ133" i="5"/>
  <c r="DA135" i="8"/>
  <c r="DB135" i="8" s="1"/>
  <c r="CF135" i="8"/>
  <c r="BR135" i="8"/>
  <c r="BW135" i="8" s="1"/>
  <c r="CM135" i="8" s="1"/>
  <c r="BE135" i="8"/>
  <c r="BO134" i="8"/>
  <c r="BP134" i="8"/>
  <c r="BL134" i="8"/>
  <c r="BM134" i="8"/>
  <c r="BI134" i="8"/>
  <c r="BK134" i="8"/>
  <c r="BG134" i="8"/>
  <c r="BH134" i="8"/>
  <c r="N134" i="7"/>
  <c r="BF134" i="8"/>
  <c r="BD135" i="8"/>
  <c r="BS135" i="8" s="1"/>
  <c r="BY135" i="8" s="1"/>
  <c r="AP134" i="5"/>
  <c r="AO134" i="5"/>
  <c r="CK133" i="8"/>
  <c r="BU134" i="8"/>
  <c r="O133" i="8"/>
  <c r="AR133" i="5"/>
  <c r="AB133" i="11"/>
  <c r="P133" i="8" s="1"/>
  <c r="N134" i="11"/>
  <c r="AA133" i="11"/>
  <c r="AK133" i="1" s="1"/>
  <c r="AC133" i="11"/>
  <c r="T133" i="8" s="1"/>
  <c r="Z133" i="11"/>
  <c r="AD133" i="11"/>
  <c r="AI133" i="1" s="1"/>
  <c r="BW134" i="8"/>
  <c r="CM134" i="8" s="1"/>
  <c r="AB135" i="8"/>
  <c r="BJ135" i="8" s="1"/>
  <c r="BV134" i="8"/>
  <c r="E135" i="1"/>
  <c r="B135" i="9"/>
  <c r="W135" i="9" s="1"/>
  <c r="BT134" i="8"/>
  <c r="CC134" i="8"/>
  <c r="CS134" i="8" s="1"/>
  <c r="W135" i="8"/>
  <c r="B135" i="7"/>
  <c r="Q135" i="7" s="1"/>
  <c r="AJ135" i="5"/>
  <c r="AC135" i="10" s="1"/>
  <c r="AN134" i="5"/>
  <c r="AM134" i="5"/>
  <c r="A135" i="11"/>
  <c r="Y134" i="11" s="1"/>
  <c r="AH134" i="1" s="1"/>
  <c r="BT135" i="5"/>
  <c r="A135" i="10"/>
  <c r="AA135" i="10" s="1"/>
  <c r="AW135" i="5"/>
  <c r="AI135" i="5"/>
  <c r="AE134" i="7"/>
  <c r="AG134" i="7" s="1"/>
  <c r="CD134" i="8"/>
  <c r="CT134" i="8" s="1"/>
  <c r="AV135" i="5"/>
  <c r="F136" i="5"/>
  <c r="BZ134" i="8"/>
  <c r="BY134" i="8"/>
  <c r="AA1269" i="14"/>
  <c r="AA1270" i="14" s="1"/>
  <c r="N123" i="1"/>
  <c r="X135" i="10" l="1"/>
  <c r="CL133" i="8"/>
  <c r="CY133" i="8" s="1"/>
  <c r="G133" i="1" s="1"/>
  <c r="M133" i="8" s="1"/>
  <c r="CJ134" i="8"/>
  <c r="CN134" i="8" s="1"/>
  <c r="BT135" i="8"/>
  <c r="D136" i="9"/>
  <c r="BV135" i="8"/>
  <c r="DA136" i="8"/>
  <c r="DB136" i="8" s="1"/>
  <c r="BU135" i="8"/>
  <c r="CC135" i="8"/>
  <c r="CS135" i="8" s="1"/>
  <c r="CF136" i="8"/>
  <c r="BR136" i="8"/>
  <c r="BV136" i="8" s="1"/>
  <c r="BE136" i="8"/>
  <c r="BO135" i="8"/>
  <c r="BP135" i="8"/>
  <c r="AR134" i="5"/>
  <c r="BL135" i="8"/>
  <c r="BM135" i="8"/>
  <c r="BI135" i="8"/>
  <c r="BK135" i="8"/>
  <c r="BG135" i="8"/>
  <c r="BH135" i="8"/>
  <c r="N135" i="7"/>
  <c r="BF135" i="8"/>
  <c r="BX135" i="8"/>
  <c r="CO135" i="8" s="1"/>
  <c r="CP135" i="8" s="1"/>
  <c r="BD136" i="8"/>
  <c r="BS136" i="8" s="1"/>
  <c r="BY136" i="8" s="1"/>
  <c r="B134" i="14"/>
  <c r="AQ134" i="5"/>
  <c r="AE135" i="7"/>
  <c r="AG135" i="7" s="1"/>
  <c r="E136" i="1"/>
  <c r="CK134" i="8"/>
  <c r="CU134" i="8"/>
  <c r="BZ135" i="8"/>
  <c r="CQ135" i="8" s="1"/>
  <c r="CR135" i="8" s="1"/>
  <c r="AC134" i="11"/>
  <c r="T134" i="8" s="1"/>
  <c r="N135" i="11"/>
  <c r="AB134" i="11"/>
  <c r="P134" i="8" s="1"/>
  <c r="AA134" i="11"/>
  <c r="AK134" i="1" s="1"/>
  <c r="O134" i="8"/>
  <c r="AP135" i="5"/>
  <c r="AO135" i="5"/>
  <c r="AI134" i="7"/>
  <c r="AM135" i="5"/>
  <c r="AN135" i="5"/>
  <c r="Z134" i="11"/>
  <c r="AD134" i="11"/>
  <c r="AI134" i="1" s="1"/>
  <c r="CD135" i="8"/>
  <c r="CT135" i="8" s="1"/>
  <c r="AJ136" i="5"/>
  <c r="AC136" i="10" s="1"/>
  <c r="A136" i="10"/>
  <c r="AA136" i="10" s="1"/>
  <c r="AB136" i="8"/>
  <c r="BJ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X136" i="10" l="1"/>
  <c r="BT136" i="8"/>
  <c r="CJ136" i="8" s="1"/>
  <c r="CN136" i="8" s="1"/>
  <c r="CL134" i="8"/>
  <c r="CY134" i="8" s="1"/>
  <c r="G134" i="1" s="1"/>
  <c r="M134" i="8" s="1"/>
  <c r="CJ135" i="8"/>
  <c r="CN135" i="8" s="1"/>
  <c r="CK135" i="8"/>
  <c r="CC136" i="8"/>
  <c r="CS136" i="8" s="1"/>
  <c r="BX136" i="8"/>
  <c r="CO136" i="8" s="1"/>
  <c r="CP136" i="8" s="1"/>
  <c r="BU136" i="8"/>
  <c r="CK136" i="8" s="1"/>
  <c r="CU135" i="8"/>
  <c r="BW136" i="8"/>
  <c r="CM136" i="8" s="1"/>
  <c r="BO136" i="8"/>
  <c r="BP136" i="8"/>
  <c r="BL136" i="8"/>
  <c r="BM136" i="8"/>
  <c r="BI136" i="8"/>
  <c r="BK136" i="8"/>
  <c r="BG136" i="8"/>
  <c r="BH136" i="8"/>
  <c r="N136" i="7"/>
  <c r="BF136" i="8"/>
  <c r="AI135" i="7"/>
  <c r="B135" i="14"/>
  <c r="BZ136" i="8"/>
  <c r="CQ136" i="8" s="1"/>
  <c r="CR136" i="8" s="1"/>
  <c r="AR135" i="5"/>
  <c r="AQ135" i="5"/>
  <c r="O135" i="8"/>
  <c r="AA136" i="11"/>
  <c r="AK136" i="1" s="1"/>
  <c r="Y136" i="11"/>
  <c r="AH136" i="1" s="1"/>
  <c r="AC136" i="11"/>
  <c r="T136" i="8" s="1"/>
  <c r="AD136" i="11"/>
  <c r="AI136" i="1" s="1"/>
  <c r="Z136" i="11"/>
  <c r="AP136" i="5"/>
  <c r="Q136" i="7"/>
  <c r="AO136" i="5"/>
  <c r="CD136" i="8"/>
  <c r="CT136" i="8" s="1"/>
  <c r="Z135" i="11"/>
  <c r="AD135" i="11"/>
  <c r="AI135" i="1" s="1"/>
  <c r="AB135" i="11"/>
  <c r="P135" i="8" s="1"/>
  <c r="Y135" i="11"/>
  <c r="AH135" i="1" s="1"/>
  <c r="AM136" i="5"/>
  <c r="AC135" i="11"/>
  <c r="T135" i="8" s="1"/>
  <c r="AN136" i="5"/>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I61" i="4" l="1"/>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c r="E121" i="11" s="1"/>
  <c r="BM120" i="1" l="1"/>
  <c r="M122" i="1"/>
  <c r="F122" i="11" s="1"/>
  <c r="AU122" i="1"/>
  <c r="AT122" i="1"/>
  <c r="BM121" i="1"/>
  <c r="L122" i="1"/>
  <c r="E122" i="11" s="1"/>
  <c r="AQ123" i="8"/>
  <c r="AW123" i="1" s="1"/>
  <c r="AP123" i="8"/>
  <c r="M123" i="1" l="1"/>
  <c r="F123" i="11" s="1"/>
  <c r="AU123" i="1"/>
  <c r="AT123" i="1"/>
  <c r="AP124" i="8"/>
  <c r="L123" i="1"/>
  <c r="E123" i="11" s="1"/>
  <c r="AQ124" i="8"/>
  <c r="AW124" i="1" s="1"/>
  <c r="BM122" i="1"/>
  <c r="M124" i="1" l="1"/>
  <c r="F124" i="11" s="1"/>
  <c r="AT124" i="1"/>
  <c r="AU124" i="1"/>
  <c r="L124" i="1"/>
  <c r="E124" i="11" s="1"/>
  <c r="AQ125" i="8"/>
  <c r="AW125" i="1" s="1"/>
  <c r="BM123" i="1"/>
  <c r="AP125" i="8"/>
  <c r="M125" i="1" l="1"/>
  <c r="F125" i="11" s="1"/>
  <c r="AU125" i="1"/>
  <c r="AT125" i="1"/>
  <c r="AP126" i="8"/>
  <c r="BM124" i="1"/>
  <c r="AQ126" i="8"/>
  <c r="AW126" i="1" s="1"/>
  <c r="L125" i="1"/>
  <c r="E125" i="11" s="1"/>
  <c r="M126" i="1" l="1"/>
  <c r="F126" i="11" s="1"/>
  <c r="AT126" i="1"/>
  <c r="AU126" i="1"/>
  <c r="AP127" i="8"/>
  <c r="AQ127" i="8"/>
  <c r="AW127" i="1" s="1"/>
  <c r="BM125" i="1"/>
  <c r="L126" i="1"/>
  <c r="E126" i="11" s="1"/>
  <c r="M127" i="1" l="1"/>
  <c r="F127" i="11" s="1"/>
  <c r="AU127" i="1"/>
  <c r="AT127" i="1"/>
  <c r="AQ128" i="8"/>
  <c r="AW128" i="1" s="1"/>
  <c r="BM126" i="1"/>
  <c r="L127" i="1"/>
  <c r="E127" i="11" s="1"/>
  <c r="AP128" i="8"/>
  <c r="M128" i="1" l="1"/>
  <c r="F128" i="11" s="1"/>
  <c r="AU128" i="1"/>
  <c r="AT128" i="1"/>
  <c r="AQ129" i="8"/>
  <c r="AW129" i="1" s="1"/>
  <c r="AP129" i="8"/>
  <c r="BM127" i="1"/>
  <c r="L128" i="1"/>
  <c r="E128" i="11" s="1"/>
  <c r="M129" i="1" l="1"/>
  <c r="F129" i="11" s="1"/>
  <c r="AU129" i="1"/>
  <c r="AT129" i="1"/>
  <c r="BM128" i="1"/>
  <c r="AP130" i="8"/>
  <c r="L129" i="1"/>
  <c r="E129" i="11" s="1"/>
  <c r="AQ130" i="8"/>
  <c r="AW130" i="1" s="1"/>
  <c r="M130" i="1" l="1"/>
  <c r="F130" i="11" s="1"/>
  <c r="AU130" i="1"/>
  <c r="AT130" i="1"/>
  <c r="BM129" i="1"/>
  <c r="AQ131" i="8"/>
  <c r="AW131" i="1" s="1"/>
  <c r="L130" i="1"/>
  <c r="E130" i="11" s="1"/>
  <c r="AP131" i="8"/>
  <c r="M131" i="1" l="1"/>
  <c r="F131" i="11" s="1"/>
  <c r="AU131" i="1"/>
  <c r="AT131" i="1"/>
  <c r="BM130" i="1"/>
  <c r="AQ132" i="8"/>
  <c r="AW132" i="1" s="1"/>
  <c r="L131" i="1"/>
  <c r="E131" i="11" s="1"/>
  <c r="AP132" i="8"/>
  <c r="M132" i="1" l="1"/>
  <c r="F132" i="11" s="1"/>
  <c r="AT132" i="1"/>
  <c r="AU132" i="1"/>
  <c r="AQ133" i="8"/>
  <c r="AW133" i="1" s="1"/>
  <c r="AP133" i="8"/>
  <c r="BM131" i="1"/>
  <c r="L132" i="1"/>
  <c r="E132" i="11" s="1"/>
  <c r="M133" i="1" l="1"/>
  <c r="F133" i="11" s="1"/>
  <c r="AU133" i="1"/>
  <c r="AT133" i="1"/>
  <c r="AQ134" i="8"/>
  <c r="AW134" i="1" s="1"/>
  <c r="BM132" i="1"/>
  <c r="L133" i="1"/>
  <c r="E133" i="11" s="1"/>
  <c r="AP134" i="8"/>
  <c r="M134" i="1" l="1"/>
  <c r="F134" i="11" s="1"/>
  <c r="AU134" i="1"/>
  <c r="AT134" i="1"/>
  <c r="AB1269" i="14"/>
  <c r="AB1270" i="14" s="1"/>
  <c r="AP135" i="8"/>
  <c r="BM133" i="1"/>
  <c r="L134" i="1"/>
  <c r="E134" i="11" s="1"/>
  <c r="AQ135" i="8"/>
  <c r="AW135" i="1" s="1"/>
  <c r="M135" i="1" l="1"/>
  <c r="F135" i="11" s="1"/>
  <c r="AU135" i="1"/>
  <c r="AT135" i="1"/>
  <c r="AQ136" i="8"/>
  <c r="AW136" i="1" s="1"/>
  <c r="L135" i="1"/>
  <c r="E135" i="11" s="1"/>
  <c r="BM134" i="1"/>
  <c r="AP136" i="8"/>
  <c r="M136" i="1" l="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<sst xmlns="http://schemas.openxmlformats.org/spreadsheetml/2006/main" count="2898" uniqueCount="1110">
  <si>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</si>
  <si>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</si>
  <si>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</si>
  <si>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</si>
  <si>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</si>
  <si>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</si>
  <si>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</si>
  <si>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</si>
  <si>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</si>
  <si>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</si>
  <si>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</si>
  <si>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</si>
  <si>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</si>
  <si>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</si>
  <si>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</si>
  <si>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</si>
  <si>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</si>
  <si>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</si>
  <si>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</si>
  <si>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</si>
  <si>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</si>
  <si>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</si>
  <si>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</si>
  <si>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</si>
  <si>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</si>
  <si>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</si>
  <si>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</si>
  <si>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</si>
  <si>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</si>
  <si>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</si>
  <si>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</si>
  <si>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</si>
  <si>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</si>
  <si>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</si>
  <si>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</si>
  <si>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</si>
  <si>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</si>
  <si>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</si>
  <si>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</si>
  <si>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</si>
  <si>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</si>
  <si>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</si>
  <si>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</si>
  <si>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</si>
  <si>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</si>
  <si>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</si>
  <si>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</si>
  <si>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</si>
  <si>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</si>
  <si>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</si>
  <si>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</si>
  <si>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</si>
  <si>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</si>
  <si>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</si>
  <si>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</si>
  <si>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</si>
  <si>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</si>
  <si>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</si>
  <si>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</si>
  <si>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</si>
  <si>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</si>
  <si>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</si>
  <si>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</si>
  <si>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</si>
  <si>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</si>
  <si>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</si>
  <si>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</si>
  <si>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</si>
  <si>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</si>
  <si>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</si>
  <si>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</si>
  <si>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</si>
  <si>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</si>
  <si>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</si>
  <si>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</si>
  <si>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</si>
  <si>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</si>
  <si>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</si>
  <si>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</si>
  <si>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</si>
  <si>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</si>
  <si>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</si>
  <si>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</si>
  <si>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</si>
  <si>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</si>
  <si>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</si>
  <si>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</si>
  <si>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</si>
  <si>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</si>
  <si>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</si>
  <si>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</si>
  <si>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</si>
  <si>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</si>
  <si>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</si>
  <si>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</si>
  <si>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</si>
  <si>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</si>
  <si>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</si>
  <si>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</si>
  <si>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</si>
  <si>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</si>
  <si>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</si>
  <si>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</si>
  <si>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</si>
  <si>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</si>
  <si>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</si>
  <si>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</si>
  <si>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</si>
  <si>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</si>
  <si>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</si>
  <si>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</si>
  <si>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</si>
  <si>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</si>
  <si>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</si>
  <si>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</si>
  <si>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</si>
  <si>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</si>
  <si>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</si>
  <si>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</si>
  <si>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</si>
  <si>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</si>
  <si>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</si>
  <si>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</si>
  <si>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</si>
  <si>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</si>
  <si>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</si>
  <si>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</si>
  <si>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</si>
  <si>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</si>
  <si>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</si>
  <si>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</si>
  <si>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</si>
  <si>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</si>
  <si>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</si>
  <si>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</si>
  <si>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</si>
  <si>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</si>
  <si>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</si>
  <si>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</si>
  <si>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</si>
  <si>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</si>
  <si>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</si>
  <si>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</si>
  <si>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</si>
  <si>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</si>
  <si>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</si>
  <si>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</si>
  <si>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</si>
  <si>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</si>
  <si>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</si>
  <si>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</si>
  <si>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</si>
  <si>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</si>
  <si>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</si>
  <si>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</si>
  <si>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</si>
  <si>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</si>
  <si>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</si>
  <si>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</si>
  <si>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</si>
  <si>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</si>
  <si>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</si>
  <si>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</si>
  <si>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</si>
  <si>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</si>
  <si>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</si>
  <si>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</si>
  <si>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</si>
  <si>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</si>
  <si>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</si>
  <si>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</si>
  <si>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</si>
  <si>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</si>
  <si>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</si>
  <si>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</si>
  <si>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</si>
  <si>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</si>
  <si>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</si>
  <si>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</si>
  <si>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</si>
  <si>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</si>
  <si>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</si>
  <si>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</si>
  <si>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</si>
  <si>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</si>
  <si>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</si>
  <si>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</si>
  <si>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</si>
  <si>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</si>
  <si>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</si>
  <si>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</si>
  <si>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</si>
  <si>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</si>
  <si>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</si>
  <si>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</si>
  <si>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</si>
  <si>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</si>
  <si>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</si>
  <si>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</si>
  <si>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</si>
  <si>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</si>
  <si>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</si>
  <si>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</si>
  <si>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</si>
  <si>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</si>
  <si>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</si>
  <si>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</si>
  <si>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</si>
  <si>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</si>
  <si>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</si>
  <si>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</si>
  <si>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</si>
  <si>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</si>
  <si>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</si>
  <si>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</si>
  <si>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</si>
  <si>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</si>
  <si>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</si>
  <si>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</si>
  <si>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</si>
  <si>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</si>
  <si>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</si>
  <si>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</si>
  <si>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</si>
  <si>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</si>
  <si>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</si>
  <si>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</si>
  <si>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</si>
  <si>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</si>
  <si>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</si>
  <si>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</si>
  <si>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</si>
  <si>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</si>
  <si>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</si>
  <si>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</si>
  <si>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</si>
  <si>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</si>
  <si>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</si>
  <si>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</si>
  <si>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</si>
  <si>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</si>
  <si>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</si>
  <si>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</si>
  <si>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</si>
  <si>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</si>
  <si>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</si>
  <si>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</si>
  <si>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</si>
  <si>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</si>
  <si>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</si>
  <si>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</si>
  <si>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</si>
  <si>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</si>
  <si>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</si>
  <si>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</si>
  <si>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</si>
  <si>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</si>
  <si>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</si>
  <si>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</si>
  <si>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</si>
  <si>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</si>
  <si>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</si>
  <si>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</si>
  <si>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</si>
  <si>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</si>
  <si>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</si>
  <si>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</si>
  <si>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</si>
  <si>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</si>
  <si>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</si>
  <si>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</si>
  <si>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</si>
  <si>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</si>
  <si>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</si>
  <si>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</si>
  <si>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</si>
  <si>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</si>
  <si>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</si>
  <si>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</si>
  <si>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</si>
  <si>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</si>
  <si>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</si>
  <si>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</si>
  <si>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</si>
  <si>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</si>
  <si>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</si>
  <si>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</si>
  <si>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</si>
  <si>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</si>
  <si>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</si>
  <si>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</si>
  <si>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</si>
  <si>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</si>
  <si>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</si>
  <si>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</si>
  <si>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</si>
  <si>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</si>
  <si>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</si>
  <si>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</si>
  <si>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</si>
  <si>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</si>
  <si>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</si>
  <si>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</si>
  <si>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</si>
  <si>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</si>
  <si>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</si>
  <si>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</si>
  <si>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</si>
  <si>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</si>
  <si>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</si>
  <si>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</si>
  <si>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</si>
  <si>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</si>
  <si>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</si>
  <si>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</si>
  <si>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</si>
  <si>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</si>
  <si>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</si>
  <si>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</si>
  <si>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</si>
  <si>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</si>
  <si>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</si>
  <si>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</si>
  <si>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</si>
  <si>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</si>
  <si>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</si>
  <si>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</si>
  <si>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</si>
  <si>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</si>
  <si>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</si>
  <si>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</si>
  <si>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</si>
  <si>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</si>
  <si>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</si>
  <si>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</si>
  <si>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</si>
  <si>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</si>
  <si>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</si>
  <si>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</si>
  <si>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</si>
  <si>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</si>
  <si>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</si>
  <si>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</si>
  <si>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</si>
  <si>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</si>
  <si>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</si>
  <si>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</si>
  <si>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</si>
  <si>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</si>
  <si>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</si>
  <si>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</si>
  <si>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</si>
  <si>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</si>
  <si>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</si>
  <si>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</si>
  <si>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</si>
  <si>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</si>
  <si>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</si>
  <si>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</si>
  <si>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</si>
  <si>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</si>
  <si>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</si>
  <si>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</si>
  <si>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</si>
  <si>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</si>
  <si>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</si>
  <si>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</si>
  <si>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</si>
  <si>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</si>
  <si>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</si>
  <si>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</si>
  <si>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</si>
  <si>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</si>
  <si>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</si>
  <si>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</si>
  <si>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</si>
  <si>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</si>
  <si>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</si>
  <si>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</si>
  <si>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</si>
  <si>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</si>
  <si>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</si>
  <si>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</si>
  <si>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</si>
  <si>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</si>
  <si>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</si>
  <si>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</si>
  <si>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</si>
  <si>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</si>
  <si>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</si>
  <si>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</si>
  <si>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</si>
  <si>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</si>
  <si>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</si>
  <si>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</si>
  <si>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</si>
  <si>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</si>
  <si>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</si>
  <si>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</si>
  <si>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</si>
  <si>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</si>
  <si>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</si>
  <si>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</si>
  <si>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</si>
  <si>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</si>
  <si>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</si>
  <si>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</si>
  <si>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</si>
  <si>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</si>
  <si>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</si>
  <si>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</si>
  <si>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</si>
  <si>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</si>
  <si>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</si>
  <si>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</si>
  <si>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</si>
  <si>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</si>
  <si>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</si>
  <si>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</si>
  <si>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</si>
  <si>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</si>
  <si>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</si>
  <si>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</si>
  <si>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</si>
  <si>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</si>
  <si>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</si>
  <si>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</si>
  <si>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</si>
  <si>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</si>
  <si>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</si>
  <si>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</si>
  <si>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</si>
  <si>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</si>
  <si>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</si>
  <si>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</si>
  <si>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</si>
  <si>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</si>
  <si>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</si>
  <si>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</si>
  <si>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</si>
  <si>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</si>
  <si>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</si>
  <si>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</si>
  <si>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</si>
  <si>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</si>
  <si>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</si>
  <si>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</si>
  <si>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</si>
  <si>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</si>
  <si>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</si>
  <si>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</si>
  <si>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</si>
  <si>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</si>
  <si>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</si>
  <si>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</si>
  <si>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</si>
  <si>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</si>
  <si>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</si>
  <si>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</si>
  <si>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</si>
  <si>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</si>
  <si>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</si>
  <si>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</si>
  <si>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</si>
  <si>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</si>
  <si>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</si>
  <si>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</si>
  <si>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</si>
  <si>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</si>
  <si>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</si>
  <si>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</si>
  <si>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</si>
  <si>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</si>
  <si>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</si>
  <si>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</si>
  <si>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</si>
  <si>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</si>
  <si>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</si>
  <si>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</si>
  <si>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</si>
  <si>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</si>
  <si>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</si>
  <si>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</si>
  <si>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</si>
  <si>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</si>
  <si>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</si>
  <si>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</si>
  <si>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</si>
  <si>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</si>
  <si>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</si>
  <si>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</si>
  <si>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</si>
  <si>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</si>
  <si>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</si>
  <si>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</si>
  <si>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</si>
  <si>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</si>
  <si>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</si>
  <si>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</si>
  <si>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</si>
  <si>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</si>
  <si>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</si>
  <si>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</si>
  <si>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</si>
  <si>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</si>
  <si>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</si>
  <si>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</si>
  <si>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</si>
  <si>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</si>
  <si>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</si>
  <si>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</si>
  <si>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</si>
  <si>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</si>
  <si>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</si>
  <si>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</si>
  <si>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</si>
  <si>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</si>
  <si>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</si>
  <si>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</si>
  <si>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</si>
  <si>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</si>
  <si>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</si>
  <si>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</si>
  <si>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</si>
  <si>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</si>
  <si>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</si>
  <si>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</si>
  <si>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</si>
  <si>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</si>
  <si>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</si>
  <si>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</si>
  <si>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</si>
  <si>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</si>
  <si>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</si>
  <si>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</si>
  <si>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</si>
  <si>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</si>
  <si>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</si>
  <si>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</si>
  <si>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</si>
  <si>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</si>
  <si>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</si>
  <si>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</si>
  <si>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</si>
  <si>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</si>
  <si>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</si>
  <si>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</si>
  <si>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</si>
  <si>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</si>
  <si>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</si>
  <si>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</si>
  <si>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</si>
  <si>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</si>
  <si>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</si>
  <si>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</si>
  <si>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</si>
  <si>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</si>
  <si>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</si>
  <si>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</si>
  <si>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</si>
  <si>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</si>
  <si>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</si>
  <si>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</si>
  <si>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</si>
  <si>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</si>
  <si>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</si>
  <si>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</si>
  <si>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</si>
  <si>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+10% resource theft, -10% spy losses</t>
  </si>
  <si>
    <t>1-9</t>
  </si>
  <si>
    <t>-2.5% food consumption</t>
  </si>
  <si>
    <t>1-10</t>
  </si>
  <si>
    <t>-10% spell cost</t>
  </si>
  <si>
    <t>1-11</t>
  </si>
  <si>
    <t>2-1</t>
  </si>
  <si>
    <t>2-2</t>
  </si>
  <si>
    <t>2-3</t>
  </si>
  <si>
    <t>-5% construction platinum cost</t>
  </si>
  <si>
    <t>2-4</t>
  </si>
  <si>
    <t>-20% theft losses</t>
  </si>
  <si>
    <t>2-5</t>
  </si>
  <si>
    <t>+1% max population, -12.5% spy losses</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</si>
  <si>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</si>
  <si>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</si>
  <si>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</si>
  <si>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</si>
  <si>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</si>
  <si>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</si>
  <si>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</si>
  <si>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</si>
  <si>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</si>
  <si>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</si>
  <si>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</si>
  <si>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</si>
  <si>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</si>
  <si>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</si>
  <si>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</si>
  <si>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</si>
  <si>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</si>
  <si>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</si>
  <si>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</si>
  <si>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</si>
  <si>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</si>
  <si>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</si>
  <si>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</si>
  <si>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</si>
  <si>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</si>
  <si>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</si>
  <si>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</si>
  <si>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</si>
  <si>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</si>
  <si>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</si>
  <si>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</si>
  <si>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</si>
  <si>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</si>
  <si>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</si>
  <si>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+2.5% food production, -10% lightning bolt damage</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</si>
  <si>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</si>
  <si>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</si>
  <si>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</si>
  <si>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</si>
  <si>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</si>
  <si>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</si>
  <si>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</si>
  <si>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</si>
  <si>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</si>
  <si>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</si>
  <si>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</si>
  <si>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</si>
  <si>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</si>
  <si>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</si>
  <si>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</si>
  <si>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</si>
  <si>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</si>
  <si>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</si>
  <si>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</si>
  <si>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</si>
  <si>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</si>
  <si>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</si>
  <si>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</si>
  <si>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</si>
  <si>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</si>
  <si>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</si>
  <si>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</si>
  <si>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</si>
  <si>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</si>
  <si>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</si>
  <si>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</si>
  <si>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</si>
  <si>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</si>
  <si>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</si>
  <si>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</si>
  <si>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</si>
  <si>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</si>
  <si>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</si>
  <si>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gem production, +7.5% ore production</t>
  </si>
  <si>
    <t xml:space="preserve"> +5% platinum production</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</si>
  <si>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</si>
  <si>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</si>
  <si>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</si>
  <si>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</si>
  <si>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</si>
  <si>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</si>
  <si>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</si>
  <si>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</si>
  <si>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</si>
  <si>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</si>
  <si>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</si>
  <si>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</si>
  <si>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</si>
  <si>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</si>
  <si>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</si>
  <si>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</si>
  <si>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</si>
  <si>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</si>
  <si>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</si>
  <si>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</si>
  <si>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</si>
  <si>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</si>
  <si>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</si>
  <si>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</si>
  <si>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</si>
  <si>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</si>
  <si>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</si>
  <si>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</si>
  <si>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food production, -10</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</si>
  <si>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</si>
  <si>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</si>
  <si>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</si>
  <si>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</si>
  <si>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</si>
  <si>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</si>
  <si>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</si>
  <si>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</si>
  <si>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</si>
  <si>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</si>
  <si>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</si>
  <si>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</si>
  <si>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</si>
  <si>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</si>
  <si>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</si>
  <si>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</si>
  <si>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</si>
  <si>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</si>
  <si>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</si>
  <si>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</si>
  <si>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</si>
  <si>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</si>
  <si>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</si>
  <si>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</si>
  <si>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</si>
  <si>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</si>
  <si>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</si>
  <si>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</si>
  <si>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</si>
  <si>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</si>
  <si>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</si>
  <si>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</si>
  <si>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</si>
  <si>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</si>
  <si>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</si>
  <si>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Explorer's Luck</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</si>
  <si>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</si>
  <si>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</si>
  <si>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</si>
  <si>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</si>
  <si>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</si>
  <si>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</si>
  <si>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</si>
  <si>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</si>
  <si>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</si>
  <si>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</si>
  <si>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</si>
  <si>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</si>
  <si>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</si>
  <si>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</si>
  <si>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Maelstrom</t>
  </si>
  <si>
    <t>Explorer's Guile</t>
  </si>
  <si>
    <t>Fearless Adventurers</t>
  </si>
  <si>
    <t>Arcane Bloodlines</t>
  </si>
  <si>
    <t>Shipwright's Ingenuity</t>
  </si>
  <si>
    <t>Trick of the Light</t>
  </si>
  <si>
    <t>Opulence</t>
  </si>
  <si>
    <t>Midas's Fountain</t>
  </si>
  <si>
    <t>Master of Strategy</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</si>
  <si>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</si>
  <si>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</si>
  <si>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</si>
  <si>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</si>
  <si>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</si>
  <si>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</si>
  <si>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</si>
  <si>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</si>
  <si>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</si>
  <si>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</si>
  <si>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</si>
  <si>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</si>
  <si>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Carpenter's Expertise</t>
  </si>
  <si>
    <t>Surveyor's Sense</t>
  </si>
  <si>
    <t>Siege Weaponry</t>
  </si>
  <si>
    <t>Survivalist Mentality</t>
  </si>
  <si>
    <t>Reinforced Bulwarks</t>
  </si>
  <si>
    <t>Military Culture</t>
  </si>
  <si>
    <t>Wavehacker</t>
  </si>
  <si>
    <t>Ares' Favor</t>
  </si>
  <si>
    <t>Rations</t>
  </si>
  <si>
    <t>Spy Network</t>
  </si>
  <si>
    <t>Battle Commanders</t>
  </si>
  <si>
    <t>Bunk Beds</t>
  </si>
  <si>
    <t>Public Baths</t>
  </si>
  <si>
    <t>Centralized Intelligence</t>
  </si>
  <si>
    <t>Carpenter's Knowhow</t>
  </si>
  <si>
    <t>Ancestral Knowledge</t>
  </si>
  <si>
    <t>Surveyor's Insight</t>
  </si>
  <si>
    <t>Carpenter's Touch</t>
  </si>
  <si>
    <t>Battle Tactics</t>
  </si>
  <si>
    <t>+10% wonder damage from all sources</t>
  </si>
  <si>
    <t>-10% construction lumber cost</t>
  </si>
  <si>
    <t>-2.5% construction platinum cost, -2.5% explore platinum cost</t>
  </si>
  <si>
    <t>+1.5 wizard refresh rate</t>
  </si>
  <si>
    <t>-15% food decay, lumber rot, mana drain</t>
  </si>
  <si>
    <t>-2.5% explore platinum cost, -1 explore draftee cost</t>
  </si>
  <si>
    <t>-3% military training cost</t>
  </si>
  <si>
    <t>-7.5% explore platinum cost, -2 explore draftee cost</t>
  </si>
  <si>
    <t>Infamy can now be accrued on targets in your Royal Guard range.</t>
  </si>
  <si>
    <t>-1 hour duration on non-war blackop spells</t>
  </si>
  <si>
    <t>-20% lumber rot, -10% construction lumber cost</t>
  </si>
  <si>
    <t>+1.5 spy/wizard strength regen</t>
  </si>
  <si>
    <t>-5% construction platinum cost, -5% construction lumber cost, +5 boat capacity</t>
  </si>
  <si>
    <t>+1% max population, +10% population growth rate</t>
  </si>
  <si>
    <t>+7.5% prestige gain, -5% casualties</t>
  </si>
  <si>
    <t>+1.5 spy refresh rate</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</si>
  <si>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</si>
  <si>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</si>
  <si>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</si>
  <si>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</si>
  <si>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</si>
  <si>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</si>
  <si>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</si>
  <si>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</si>
  <si>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Infamy on RG targets</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</si>
  <si>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</si>
  <si>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</si>
  <si>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</si>
  <si>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</si>
  <si>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</si>
  <si>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</si>
  <si>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</si>
  <si>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</si>
  <si>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</si>
  <si>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</si>
  <si>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</si>
  <si>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</si>
  <si>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</si>
  <si>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</si>
  <si>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</si>
  <si>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</si>
  <si>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</si>
  <si>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</si>
  <si>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</si>
  <si>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</si>
  <si>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</si>
  <si>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</si>
  <si>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</si>
  <si>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</si>
  <si>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</si>
  <si>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</si>
  <si>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</si>
  <si>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</si>
  <si>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</si>
  <si>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</si>
  <si>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</si>
  <si>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</si>
  <si>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</si>
  <si>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</si>
  <si>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</si>
  <si>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</si>
  <si>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</si>
  <si>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</si>
  <si>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</si>
  <si>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</si>
  <si>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</si>
  <si>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</si>
  <si>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</si>
  <si>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</si>
  <si>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</si>
  <si>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</si>
  <si>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</si>
  <si>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</si>
  <si>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</si>
  <si>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</si>
  <si>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</si>
  <si>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</si>
  <si>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</si>
  <si>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</si>
  <si>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</si>
  <si>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</si>
  <si>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</si>
  <si>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</si>
  <si>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</si>
  <si>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</si>
  <si>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</si>
  <si>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</si>
  <si>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</si>
  <si>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</si>
  <si>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</si>
  <si>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</si>
  <si>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</si>
  <si>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</si>
  <si>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</si>
  <si>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</si>
  <si>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</si>
  <si>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</si>
  <si>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</si>
  <si>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</si>
  <si>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</si>
  <si>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</si>
  <si>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</si>
  <si>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</si>
  <si>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</si>
  <si>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</si>
  <si>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</si>
  <si>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</si>
  <si>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</si>
  <si>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</si>
  <si>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</si>
  <si>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</si>
  <si>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</si>
  <si>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</si>
  <si>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</si>
  <si>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</si>
  <si>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</si>
  <si>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</si>
  <si>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</si>
  <si>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</si>
  <si>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</si>
  <si>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</si>
  <si>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</si>
  <si>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</si>
  <si>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</si>
  <si>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</si>
  <si>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</si>
  <si>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</si>
  <si>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</si>
  <si>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</si>
  <si>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</si>
  <si>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</si>
  <si>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</si>
  <si>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</si>
  <si>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</si>
  <si>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</si>
  <si>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</si>
  <si>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</si>
  <si>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</si>
  <si>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</si>
  <si>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</si>
  <si>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</si>
  <si>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</si>
  <si>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</si>
  <si>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</si>
  <si>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</si>
  <si>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</si>
  <si>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</si>
  <si>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</si>
  <si>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</si>
  <si>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</si>
  <si>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</si>
  <si>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</si>
  <si>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</si>
  <si>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</si>
  <si>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</si>
  <si>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</si>
  <si>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</si>
  <si>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</si>
  <si>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</si>
  <si>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</si>
  <si>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</si>
  <si>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</si>
  <si>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</si>
  <si>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</si>
  <si>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</si>
  <si>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</si>
  <si>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</si>
  <si>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</si>
  <si>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</si>
  <si>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</si>
  <si>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</si>
  <si>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</si>
  <si>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</si>
  <si>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</si>
  <si>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</si>
  <si>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</si>
  <si>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</si>
  <si>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</si>
  <si>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</si>
  <si>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</si>
  <si>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</si>
  <si>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</si>
  <si>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</si>
  <si>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</si>
  <si>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</si>
  <si>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</si>
  <si>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</si>
  <si>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</si>
  <si>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</si>
  <si>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</si>
  <si>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</si>
  <si>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</si>
  <si>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</si>
  <si>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</si>
  <si>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</si>
  <si>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</si>
  <si>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</si>
  <si>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</si>
  <si>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</si>
  <si>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</si>
  <si>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</si>
  <si>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</si>
  <si>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</si>
  <si>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</si>
  <si>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</si>
  <si>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</si>
  <si>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</si>
  <si>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</si>
  <si>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</si>
  <si>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</si>
  <si>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</si>
  <si>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</si>
  <si>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</si>
  <si>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</si>
  <si>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</si>
  <si>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</si>
  <si>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</si>
  <si>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</si>
  <si>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</si>
  <si>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</si>
  <si>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</si>
  <si>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</si>
  <si>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</si>
  <si>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</si>
  <si>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</si>
  <si>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</si>
  <si>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</si>
  <si>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</si>
  <si>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</si>
  <si>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</si>
  <si>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</si>
  <si>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</si>
  <si>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</si>
  <si>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</si>
  <si>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</si>
  <si>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</si>
  <si>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</si>
  <si>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</si>
  <si>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</si>
  <si>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</si>
  <si>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</si>
  <si>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</si>
  <si>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</si>
  <si>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</si>
  <si>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</si>
  <si>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</si>
  <si>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</si>
  <si>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</si>
  <si>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</si>
  <si>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</si>
  <si>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</si>
  <si>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</si>
  <si>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</si>
  <si>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</si>
  <si>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</si>
  <si>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</si>
  <si>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</si>
  <si>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</si>
  <si>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</si>
  <si>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</si>
  <si>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</si>
  <si>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</si>
  <si>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</si>
  <si>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</si>
  <si>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</si>
  <si>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</si>
  <si>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</si>
  <si>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</si>
  <si>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</si>
  <si>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</si>
  <si>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</si>
  <si>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</si>
  <si>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</si>
  <si>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</si>
  <si>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</si>
  <si>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</si>
  <si>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</si>
  <si>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</si>
  <si>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</si>
  <si>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</si>
  <si>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</si>
  <si>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</si>
  <si>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</si>
  <si>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</si>
  <si>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</si>
  <si>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</si>
  <si>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Select the tech by typing in 1 in column H (Select tech). Type in the hour at which you want to manage that tech.</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</si>
  <si>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</si>
  <si>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</si>
  <si>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</si>
  <si>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</si>
  <si>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</si>
  <si>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</si>
  <si>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</si>
  <si>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</si>
  <si>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</si>
  <si>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</si>
  <si>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</si>
  <si>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</si>
  <si>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</si>
  <si>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</si>
  <si>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</si>
  <si>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</si>
  <si>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</si>
  <si>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</si>
  <si>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</si>
  <si>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</si>
  <si>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</si>
  <si>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</si>
  <si>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</si>
  <si>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</si>
  <si>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</si>
  <si>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</si>
  <si>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</si>
  <si>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</si>
  <si>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</si>
  <si>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</si>
  <si>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</si>
  <si>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</si>
  <si>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</si>
  <si>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</si>
  <si>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</si>
  <si>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</si>
  <si>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</si>
  <si>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</si>
  <si>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</si>
  <si>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</si>
  <si>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</si>
  <si>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</si>
  <si>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</si>
  <si>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</si>
  <si>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</si>
  <si>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OD Round 24 - Test</t>
  </si>
  <si>
    <t>Investments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</si>
</sst>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59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calculatedColumnFormula>
    </tableColumn>
    <tableColumn id="39" xr3:uid="{A20AFB6A-97AA-4F9B-B043-38AA0D9E8CB2}" name="CPA Lumber -DB" dataDxfId="619" totalsRowDxfId="618">
      <calculatedColumnFormula>ROUNDDOWN( (1 - MIN(facs_constr_factor*TblConstr[[#This Row],[Facs -DB]],facs_constr_max)) * (1 + tech_1_11*TblTech[[#This Row],[11-1]] + tech_6_3_2*TblTech[[#This Row],[6-3]] + tech_5_2_3*TblTech[[#This Row],[5-2]]) * TblConstr[[#This Row],[RCPA Lumber]],0)</calculatedColumnFormula>
    </tableColumn>
    <tableColumn id="40" xr3:uid="{95587742-3784-404A-9437-CD6C20587B4F}" name="CPA Platinum DB" dataDxfId="617" totalsRowDxfId="616">
      <calculatedColumnFormula>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calculatedColumnFormula>
    </tableColumn>
    <tableColumn id="41" xr3:uid="{15C632B7-926C-4076-A877-6D078E469E57}" name="CPA Lumber DB" dataDxfId="615" totalsRowDxfId="614">
      <calculatedColumnFormula>ROUNDDOWN( (1 - MIN(facs_constr_factor*TblConstr[[#This Row],[Facs DB]],facs_constr_max)) * (1 + tech_1_11*TblTech[[#This Row],[1-11]] + tech_6_3_2*TblTech[[#This Row],[6-3]] + tech_5_2_3*TblTech[[#This Row],[5-2]]) * TblConstr[[#This Row],[RCPA Lumber]],0)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ROUND((MAX(TblConstr[[#This Row],[Buildings]],250,0.75*TblConstr[[#This Row],[Land]])-250) * 1.53 + 850,0)</calculatedColumnFormula>
    </tableColumn>
    <tableColumn id="48" xr3:uid="{745E4D31-3689-4F62-A15B-2D5399E746CA}" name="RCPA Lumber" dataDxfId="601" totalsRowDxfId="600">
      <calculatedColumnFormula>ROUND((MAX(TblConstr[[#This Row],[Buildings]],250,0.75*TblConstr[[#This Row],[Land]])-250) * 0.35+87.5,0)</calculatedColumnFormula>
    </tableColumn>
    <tableColumn id="49" xr3:uid="{619C112A-EE5A-4710-AF52-5843FF4DB054}" name="…" dataDxfId="599" totalsRowDxfId="598"/>
    <tableColumn id="50" xr3:uid="{F2846ED2-FD2C-4B82-8D89-DEC4D6C89C45}" name="Tot Hom" dataDxfId="597" totalsRowDxfId="596">
      <calculatedColumnFormula array="1">IF(TblConstr[[#This Row],[Hour]:[Hour]]&gt;12,OFFSET(TblConstr[[#This Row],[Hom]],-12,0),0)+OFFSET(TblConstr[[#This Row],[Tot Hom]],-1,0)-TblConstr[[#This Row],[Dest Hom]]</calculatedColumnFormula>
    </tableColumn>
    <tableColumn id="51" xr3:uid="{3A820279-E5AD-460C-8EA2-56927C664532}" name="Tot Alc" dataDxfId="595" totalsRowDxfId="594">
      <calculatedColumnFormula array="1">IF(TblConstr[[#This Row],[Hour]:[Hour]]&gt;12,OFFSET(TblConstr[[#This Row],[Alc]],-12,0),0)+OFFSET(TblConstr[[#This Row],[Tot Alc]],-1,0)-TblConstr[[#This Row],[Dest Alc]]</calculatedColumnFormula>
    </tableColumn>
    <tableColumn id="52" xr3:uid="{2F201F1F-E604-470C-A21C-EF43882A5460}" name="Tot Farm" dataDxfId="593" totalsRowDxfId="592">
      <calculatedColumnFormula array="1">IF(TblConstr[[#This Row],[Hour]:[Hour]]&gt;12,OFFSET(TblConstr[[#This Row],[Far]],-12,0),0)+OFFSET(TblConstr[[#This Row],[Tot Farm]],-1,0)-TblConstr[[#This Row],[Dest Farm]]</calculatedColumnFormula>
    </tableColumn>
    <tableColumn id="53" xr3:uid="{CF25F1ED-4CEE-4702-9FD7-472555CAE1E7}" name="Tot Smi" dataDxfId="591" totalsRowDxfId="590">
      <calculatedColumnFormula array="1">IF(TblConstr[[#This Row],[Hour]:[Hour]]&gt;12,OFFSET(TblConstr[[#This Row],[Smi]],-12,0),0)+OFFSET(TblConstr[[#This Row],[Tot Smi]],-1,0)-TblConstr[[#This Row],[Dest Smi]]</calculatedColumnFormula>
    </tableColumn>
    <tableColumn id="54" xr3:uid="{AA2380E5-3483-49DB-91B7-F7447D6C17A7}" name="Tot Mas" dataDxfId="589" totalsRowDxfId="588">
      <calculatedColumnFormula array="1">IF(TblConstr[[#This Row],[Hour]:[Hour]]&gt;12,OFFSET(TblConstr[[#This Row],[Mas]],-12,0),0)+OFFSET(TblConstr[[#This Row],[Tot Mas]],-1,0)-TblConstr[[#This Row],[Dest Mas]]</calculatedColumnFormula>
    </tableColumn>
    <tableColumn id="55" xr3:uid="{9983477D-EC22-4053-88C9-D53436C89351}" name="Tot Ly" dataDxfId="587" totalsRowDxfId="586">
      <calculatedColumnFormula array="1">IF(TblConstr[[#This Row],[Hour]:[Hour]]&gt;12,OFFSET(TblConstr[[#This Row],[Ly]],-12,0),0)+OFFSET(TblConstr[[#This Row],[Tot Ly]],-1,0)-TblConstr[[#This Row],[Dest Ly]]</calculatedColumnFormula>
    </tableColumn>
    <tableColumn id="56" xr3:uid="{0A8A610F-D674-4772-9EB7-EC610164DF60}" name="Tot Hav" dataDxfId="585" totalsRowDxfId="584">
      <calculatedColumnFormula array="1">IF(TblConstr[[#This Row],[Hour]:[Hour]]&gt;12,OFFSET(TblConstr[[#This Row],[Hav]],-12,0),0)+OFFSET(TblConstr[[#This Row],[Tot Hav]],-1,0)-TblConstr[[#This Row],[Dest Hav]]</calculatedColumnFormula>
    </tableColumn>
    <tableColumn id="57" xr3:uid="{40570349-3AA5-42B4-9820-CC736C2D1B3D}" name="Tot OM" dataDxfId="583" totalsRowDxfId="582">
      <calculatedColumnFormula array="1">IF(TblConstr[[#This Row],[Hour]:[Hour]]&gt;12,OFFSET(TblConstr[[#This Row],[OM]],-12,0),0)+OFFSET(TblConstr[[#This Row],[Tot OM]],-1,0)-TblConstr[[#This Row],[Dest OM]]</calculatedColumnFormula>
    </tableColumn>
    <tableColumn id="58" xr3:uid="{D7C1895E-C93F-4CEE-BB20-88F13C3DA864}" name="Tot GN" dataDxfId="581" totalsRowDxfId="580">
      <calculatedColumnFormula array="1">IF(TblConstr[[#This Row],[Hour]:[Hour]]&gt;12,OFFSET(TblConstr[[#This Row],[GN]],-12,0),0)+OFFSET(TblConstr[[#This Row],[Tot GN]],-1,0)-TblConstr[[#This Row],[Dest GN]]</calculatedColumnFormula>
    </tableColumn>
    <tableColumn id="59" xr3:uid="{6C106580-CB33-4C2F-8B4D-856AC68AA85B}" name="Tot Fac" dataDxfId="579" totalsRowDxfId="578">
      <calculatedColumnFormula array="1">IF(TblConstr[[#This Row],[Hour]:[Hour]]&gt;12,OFFSET(TblConstr[[#This Row],[Fac]],-12,0),0)+OFFSET(TblConstr[[#This Row],[Tot Fac]],-1,0)-TblConstr[[#This Row],[Dest Fac]]</calculatedColumnFormula>
    </tableColumn>
    <tableColumn id="60" xr3:uid="{D3A39C76-EE6D-4C40-B64E-12EE496ACF75}" name="Tot GT" dataDxfId="577" totalsRowDxfId="576">
      <calculatedColumnFormula array="1">IF(TblConstr[[#This Row],[Hour]:[Hour]]&gt;12,OFFSET(TblConstr[[#This Row],[GT]],-12,0),0)+OFFSET(TblConstr[[#This Row],[Tot GT]],-1,0)-TblConstr[[#This Row],[Dest GT]]</calculatedColumnFormula>
    </tableColumn>
    <tableColumn id="61" xr3:uid="{3C88629E-DBB8-4626-8826-42DE21B8CCF3}" name="Tot Bar" dataDxfId="575" totalsRowDxfId="574">
      <calculatedColumnFormula array="1">IF(TblConstr[[#This Row],[Hour]:[Hour]]&gt;12,OFFSET(TblConstr[[#This Row],[Bar]],-12,0),0)+OFFSET(TblConstr[[#This Row],[Tot Bar]],-1,0)-TblConstr[[#This Row],[Dest Bar]]</calculatedColumnFormula>
    </tableColumn>
    <tableColumn id="62" xr3:uid="{9B339DEA-0599-4758-9D02-2BCE3EA7ACC3}" name="Tot Shr" dataDxfId="573" totalsRowDxfId="572">
      <calculatedColumnFormula array="1">IF(TblConstr[[#This Row],[Hour]:[Hour]]&gt;12,OFFSET(TblConstr[[#This Row],[Shr]],-12,0),0)+OFFSET(TblConstr[[#This Row],[Tot Shr]],-1,0)-TblConstr[[#This Row],[Dest Shr]]</calculatedColumnFormula>
    </tableColumn>
    <tableColumn id="63" xr3:uid="{BC8AAD30-881D-4FF0-9567-7FF1D9791913}" name="Tot Tow" dataDxfId="571" totalsRowDxfId="570">
      <calculatedColumnFormula array="1">IF(TblConstr[[#This Row],[Hour]:[Hour]]&gt;12,OFFSET(TblConstr[[#This Row],[Tow]],-12,0),0)+OFFSET(TblConstr[[#This Row],[Tot Tow]],-1,0)-TblConstr[[#This Row],[Dest Tow]]</calculatedColumnFormula>
    </tableColumn>
    <tableColumn id="64" xr3:uid="{59A3F80D-5052-4FDF-AF65-62DB182FD6A6}" name="Tot Tem" dataDxfId="569" totalsRowDxfId="568">
      <calculatedColumnFormula array="1">IF(TblConstr[[#This Row],[Hour]:[Hour]]&gt;12,OFFSET(TblConstr[[#This Row],[Tem]],-12,0),0)+OFFSET(TblConstr[[#This Row],[Tot Tem]],-1,0)-TblConstr[[#This Row],[Dest Tem]]</calculatedColumnFormula>
    </tableColumn>
    <tableColumn id="65" xr3:uid="{00A352BB-E75B-4E3F-AC3D-1D0DC0813148}" name="Tot WG" dataDxfId="567" totalsRowDxfId="566">
      <calculatedColumnFormula array="1">IF(TblConstr[[#This Row],[Hour]:[Hour]]&gt;12,OFFSET(TblConstr[[#This Row],[WG]],-12,0),0)+OFFSET(TblConstr[[#This Row],[Tot WG]],-1,0)-TblConstr[[#This Row],[Dest WG]]</calculatedColumnFormula>
    </tableColumn>
    <tableColumn id="66" xr3:uid="{AC79E3B7-8BF6-4AEF-AACC-9BCCADEEE9EC}" name="Tot DM" dataDxfId="565" totalsRowDxfId="564">
      <calculatedColumnFormula array="1">IF(TblConstr[[#This Row],[Hour]:[Hour]]&gt;12,OFFSET(TblConstr[[#This Row],[DM]],-12,0),0)+OFFSET(TblConstr[[#This Row],[Tot DM]],-1,0)-TblConstr[[#This Row],[Dest DM]]</calculatedColumnFormula>
    </tableColumn>
    <tableColumn id="67" xr3:uid="{0CFFF054-0F8D-4B14-9366-77ABD3382DE4}" name="Tot Sch" dataDxfId="563" totalsRowDxfId="562">
      <calculatedColumnFormula array="1">IF(TblConstr[[#This Row],[Hour]:[Hour]]&gt;12,OFFSET(TblConstr[[#This Row],[Sch]],-12,0),0)+OFFSET(TblConstr[[#This Row],[Tot Sch]],-1,0)-TblConstr[[#This Row],[Dest Sch]]</calculatedColumnFormula>
    </tableColumn>
    <tableColumn id="68" xr3:uid="{EEBD7864-CCF1-4E52-A4D7-93474D156483}" name="Tot Doc" dataDxfId="561" totalsRowDxfId="560">
      <calculatedColumnFormula array="1">IF(TblConstr[[#This Row],[Hour]:[Hour]]&gt;12,OFFSET(TblConstr[[#This Row],[Doc]],-12,0),0)+OFFSET(TblConstr[[#This Row],[Tot Doc]],-1,0)-TblConstr[[#This Row],[Dest Doc]]</calculatedColumnFormula>
    </tableColumn>
    <tableColumn id="69" xr3:uid="{9CB7D1EC-8231-4E29-AF89-78480EAACCBE}" name="…." dataDxfId="559" totalsRowDxfId="558"/>
    <tableColumn id="70" xr3:uid="{8AB60EC6-2503-4C64-93B5-EF0A15817646}" name="….." dataDxfId="557" totalsRowDxfId="556"/>
    <tableColumn id="71" xr3:uid="{E322C618-2AF7-4E39-8C00-05DB78D1E3E1}" name="Land (2)" dataDxfId="555" totalsRowDxfId="554">
      <calculatedColumnFormula>TblConstr[[#This Row],[Land]]</calculatedColumnFormula>
    </tableColumn>
    <tableColumn id="72" xr3:uid="{03634B5C-154E-4AC8-80E1-BA13BC9D96CD}" name="Time (2)" dataDxfId="553" totalsRowDxfId="552">
      <calculatedColumnFormula>TblImps[[#This Row],[Time]]</calculatedColumnFormula>
    </tableColumn>
    <tableColumn id="73" xr3:uid="{B2BF9056-6EBE-4C01-A8BD-B72B49E563E4}" name="…..." dataDxfId="551" totalsRowDxfId="550"/>
    <tableColumn id="74" xr3:uid="{E1DF0DF3-108E-4B1D-AD0D-B0438E0119B4}" name="Dest Hom" dataDxfId="549" totalsRowDxfId="548"/>
    <tableColumn id="75" xr3:uid="{E9A56C16-CD83-4CF4-801D-3F07F7F4410E}" name="Dest Alc" dataDxfId="547" totalsRowDxfId="546"/>
    <tableColumn id="76" xr3:uid="{83CFBDA2-FADE-4B08-B33E-9C2E9F9BF768}" name="Dest Farm" dataDxfId="545" totalsRowDxfId="544"/>
    <tableColumn id="77" xr3:uid="{19187257-0444-44F4-9D3D-6D0323F40019}" name="Dest Smi" dataDxfId="543" totalsRowDxfId="542"/>
    <tableColumn id="78" xr3:uid="{868AFE18-6FA1-48AB-ABF5-2F2AEFE5F988}" name="Dest Mas" dataDxfId="541" totalsRowDxfId="540"/>
    <tableColumn id="79" xr3:uid="{177B6B53-2F11-4209-8387-13A45749227F}" name="Dest Ly" dataDxfId="539" totalsRowDxfId="538"/>
    <tableColumn id="80" xr3:uid="{7546C506-76A9-4C40-A0E7-9A9D9E5AABE5}" name="Dest Hav" dataDxfId="537" totalsRowDxfId="536"/>
    <tableColumn id="81" xr3:uid="{ADDB86A6-E781-4DBE-8117-6F690916DDFA}" name="Dest OM" dataDxfId="535" totalsRowDxfId="534"/>
    <tableColumn id="82" xr3:uid="{B9BF98EC-18BF-465D-9531-8B38D89E91A0}" name="Dest GN" dataDxfId="533" totalsRowDxfId="532"/>
    <tableColumn id="83" xr3:uid="{E7A6D253-F3B2-42C8-99DD-B144C58FC0C5}" name="Dest Fac" dataDxfId="531" totalsRowDxfId="530"/>
    <tableColumn id="84" xr3:uid="{17104BBD-FC27-4D10-B29C-0273D3241FF4}" name="Dest GT" dataDxfId="529" totalsRowDxfId="528"/>
    <tableColumn id="85" xr3:uid="{99559D62-4D78-440A-98FE-DEBB129B435F}" name="Dest Bar" dataDxfId="527" totalsRowDxfId="526"/>
    <tableColumn id="86" xr3:uid="{9B2EEB8C-2FE8-47EE-A3E2-DC10DB45C7AB}" name="Dest Shr" dataDxfId="525" totalsRowDxfId="524"/>
    <tableColumn id="87" xr3:uid="{514D2AAA-E6E3-475E-9F65-8C732A78896D}" name="Dest Tow" dataDxfId="523" totalsRowDxfId="522"/>
    <tableColumn id="88" xr3:uid="{FAB7F148-62FD-4A01-9E52-E72AB5D98A80}" name="Dest Tem" dataDxfId="521" totalsRowDxfId="520"/>
    <tableColumn id="89" xr3:uid="{51F0AAF8-EA25-41BB-8274-29128D8E9309}" name="Dest WG" dataDxfId="519" totalsRowDxfId="518"/>
    <tableColumn id="90" xr3:uid="{B5DD0E4A-F9DA-46DF-AC1D-4C082F96D4FD}" name="Dest DM" dataDxfId="517" totalsRowDxfId="516"/>
    <tableColumn id="91" xr3:uid="{8374E536-FAFB-4695-B2E9-40E6A61A9D8E}" name="Dest Sch" dataDxfId="515" totalsRowDxfId="514"/>
    <tableColumn id="92" xr3:uid="{AB6E075B-E076-40E6-B2ED-7DBD5C2545B9}" name="Dest Doc" dataDxfId="513" totalsRowDxfId="512"/>
    <tableColumn id="93" xr3:uid="{A4B6EEF5-D4D4-4B9E-B020-F892CB1DC5F1}" name="…...." dataDxfId="511" totalsRowDxfId="510"/>
    <tableColumn id="94" xr3:uid="{A8785F66-A063-4182-BB5F-F2E489C44B8C}" name="Ch_Plain" dataDxfId="509" totalsRowDxfId="50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7" totalsRowDxfId="50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5" totalsRowDxfId="50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3" totalsRowDxfId="50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1" totalsRowDxfId="50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499" totalsRowDxfId="49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7" totalsRowDxfId="49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5" totalsRowDxfId="494">
      <calculatedColumnFormula>IF(Explore!S4=1,20) - TblConstr[[#This Row],[Hom]] + TblConstr[[#This Row],[Dest Hom]]</calculatedColumnFormula>
    </tableColumn>
    <tableColumn id="102" xr3:uid="{A18B5339-7B5E-4FF1-B44C-54D91E2619B1}" name="…....." dataDxfId="493" totalsRowDxfId="492"/>
    <tableColumn id="103" xr3:uid="{4E3EEDB6-D8CB-4DA1-AC9F-29019C9A6FFC}" name="Total Plain" dataDxfId="491" totalsRowDxfId="490"/>
    <tableColumn id="104" xr3:uid="{669C7BA0-B3F2-47DA-B10D-81C2466FF6F3}" name="Total Forest" dataDxfId="489" totalsRowDxfId="488"/>
    <tableColumn id="105" xr3:uid="{B6EE778A-6E52-44FF-8691-B86F1650C2C2}" name="Total Mountain" dataDxfId="487" totalsRowDxfId="486"/>
    <tableColumn id="106" xr3:uid="{5FF89BD6-7921-4110-AD96-EA8B54555F1C}" name="Total Hill" dataDxfId="485" totalsRowDxfId="484"/>
    <tableColumn id="107" xr3:uid="{F920559E-5C73-4899-BC53-A9BA9E7DFC0C}" name="Total Swamp" dataDxfId="483" totalsRowDxfId="482"/>
    <tableColumn id="108" xr3:uid="{6462BCCF-F375-4DEC-B000-637E1187AA5E}" name="Total Cavern" dataDxfId="481" totalsRowDxfId="480"/>
    <tableColumn id="109" xr3:uid="{D966B8E0-E2CD-4374-AF05-B86C330B3BD4}" name="Total Water" dataDxfId="479" totalsRowDxfId="478"/>
    <tableColumn id="110" xr3:uid="{170A4E12-F563-448F-8964-EB5CA71BA3AF}" name="Homeland" dataDxfId="477" totalsRowDxfId="47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5" totalsRowDxfId="474"/>
    <tableColumn id="114" xr3:uid="{EDC1B5E1-1E93-4946-BEC7-453EF5B18C9F}" name="Farms" dataDxfId="473" totalsRowDxfId="472">
      <calculatedColumnFormula>MAX(BA4-BA3,0)</calculatedColumnFormula>
    </tableColumn>
    <tableColumn id="115" xr3:uid="{1D02A65C-E8F6-4B66-A5EB-3699A9BE61C5}" name="Docks" totalsRowFunction="sum" dataDxfId="471" totalsRowDxfId="47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1" dataDxfId="460" tableBorderDxfId="45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8">
      <calculatedColumnFormula>TblRezone[[#This Row],[Hour]]</calculatedColumnFormula>
    </tableColumn>
    <tableColumn id="2" xr3:uid="{DFB120B6-BC70-4091-A005-99D4961CB538}" name="Land" dataDxfId="457">
      <calculatedColumnFormula>TblConstr[[#This Row],[Land]]</calculatedColumnFormula>
    </tableColumn>
    <tableColumn id="3" xr3:uid="{05C32193-1764-4A8E-B877-789E51BD1927}" name="." dataDxfId="456"/>
    <tableColumn id="4" xr3:uid="{2DBA3229-29BD-4F1F-B6CD-9E822C9071D7}" name="Plains" dataDxfId="455">
      <calculatedColumnFormula>TblConstr[[#This Row],[Plain]]</calculatedColumnFormula>
    </tableColumn>
    <tableColumn id="5" xr3:uid="{3D1FE633-D61E-4157-92AE-5E68F0C48770}" name="Forest" dataDxfId="454">
      <calculatedColumnFormula>TblConstr[[#This Row],[Forest]]</calculatedColumnFormula>
    </tableColumn>
    <tableColumn id="6" xr3:uid="{D9ABEDC6-9211-428A-B587-3CA9C3BF9744}" name="Mountn" dataDxfId="453">
      <calculatedColumnFormula>TblConstr[[#This Row],[Mountain]]</calculatedColumnFormula>
    </tableColumn>
    <tableColumn id="7" xr3:uid="{190BAA64-9D9E-4080-878D-BF035387620E}" name="Hills" dataDxfId="452">
      <calculatedColumnFormula>TblConstr[[#This Row],[Hill]]</calculatedColumnFormula>
    </tableColumn>
    <tableColumn id="8" xr3:uid="{812744CE-DEB7-4A8A-8374-CD5852E8C168}" name="Swamp" dataDxfId="451">
      <calculatedColumnFormula>TblConstr[[#This Row],[Swamp]]</calculatedColumnFormula>
    </tableColumn>
    <tableColumn id="9" xr3:uid="{96D79F63-015A-4655-975B-A1C99185A034}" name="Caverns" dataDxfId="450">
      <calculatedColumnFormula>TblConstr[[#This Row],[Cavern]]</calculatedColumnFormula>
    </tableColumn>
    <tableColumn id="10" xr3:uid="{607DA3E5-8D4A-44F4-A35C-DDAF32BE627C}" name="Water" dataDxfId="449">
      <calculatedColumnFormula>TblConstr[[#This Row],[Water]]</calculatedColumnFormula>
    </tableColumn>
    <tableColumn id="11" xr3:uid="{12EC2AC2-5FD3-4D82-8C37-DB70DCC56DC2}" name="Column2" dataDxfId="448"/>
    <tableColumn id="12" xr3:uid="{B171FE82-C8DE-44A1-89CE-409ED8DDD9D4}" name="Column3" dataDxfId="447"/>
    <tableColumn id="13" xr3:uid="{8C0085EE-E99F-4C98-9D66-144A50E3623C}" name="Column4" dataDxfId="446"/>
    <tableColumn id="14" xr3:uid="{5686D8FB-FF86-4148-AF9E-C03A97A84AF3}" name="Smithies" dataDxfId="445" dataCellStyle="Percent">
      <calculatedColumnFormula>TblMili[[#This Row],[Smithies]]</calculatedColumnFormula>
    </tableColumn>
    <tableColumn id="15" xr3:uid="{A0DC0A41-1987-4EE6-99BA-624DB6ACB9BF}" name="Employm." dataDxfId="444" dataCellStyle="Percent">
      <calculatedColumnFormula>TblPop[[#This Row],[Employment]]</calculatedColumnFormula>
    </tableColumn>
    <tableColumn id="16" xr3:uid="{7B85DEA6-C72D-4EAB-B18F-155B3A80E27B}" name="Popul." dataDxfId="443" dataCellStyle="Percent">
      <calculatedColumnFormula>TblImps[[#This Row],[Population]]</calculatedColumnFormula>
    </tableColumn>
    <tableColumn id="17" xr3:uid="{0BE33934-A790-4489-A3A2-E553E3C4AAEE}" name="Land (2)" dataDxfId="442">
      <calculatedColumnFormula>TblExplore[[#This Row],[Land]]</calculatedColumnFormula>
    </tableColumn>
    <tableColumn id="18" xr3:uid="{1EE849E8-6296-4479-BDA2-30E4622212E0}" name="Hour (2)" dataDxfId="441">
      <calculatedColumnFormula>TblExplore[[#This Row],[Hour]]</calculatedColumnFormula>
    </tableColumn>
    <tableColumn id="19" xr3:uid="{802EC67C-58E0-4E2B-9471-52B76B3F516A}" name="Land Bonus" dataDxfId="440"/>
    <tableColumn id="20" xr3:uid="{B1DC4E54-695A-4FE1-A303-67B047732E38}" name="Plains Explore" dataDxfId="439"/>
    <tableColumn id="21" xr3:uid="{28A63039-E9F4-4C91-BC61-38AFA90CBBA3}" name="Forest Explore" dataDxfId="438"/>
    <tableColumn id="22" xr3:uid="{52A3F218-67B7-4353-9DCD-90E402F80D3A}" name="Mountain Explore" dataDxfId="437"/>
    <tableColumn id="23" xr3:uid="{CADD78BB-1A84-4EF1-B568-74D7A7333BED}" name="Hill Explore" dataDxfId="436"/>
    <tableColumn id="24" xr3:uid="{86B12DCD-5E50-4631-800C-3D06D0C8407F}" name="Swamp Explore" dataDxfId="435"/>
    <tableColumn id="25" xr3:uid="{41A3F8D1-C19F-4B01-A125-BD6C5BE75F1D}" name="Cavern Explore" dataDxfId="434"/>
    <tableColumn id="26" xr3:uid="{DD83E77E-8C71-44A7-BF29-B8595544CC0D}" name="Water Explore" dataDxfId="433"/>
    <tableColumn id="27" xr3:uid="{6F68BDB2-663F-44CE-A108-1184CFBBBFB9}" name="Time" dataDxfId="432">
      <calculatedColumnFormula>TblImps[[#This Row],[Real time]]</calculatedColumnFormula>
    </tableColumn>
    <tableColumn id="28" xr3:uid="{0FBA88C1-4190-4A95-897B-20B88A072234}" name="Draftees" dataDxfId="431">
      <calculatedColumnFormula>TblMili[[#This Row],[Draftees]]</calculatedColumnFormula>
    </tableColumn>
    <tableColumn id="29" xr3:uid="{4EFD1992-02FD-4356-A327-EBEED01908DD}" name="Platinum" dataDxfId="430">
      <calculatedColumnFormula>TblProd[[#This Row],[Platinum]]</calculatedColumnFormula>
    </tableColumn>
    <tableColumn id="30" xr3:uid="{3D9A7B33-B273-4A01-8F7D-822B1BEB344B}" name=".." dataDxfId="429"/>
    <tableColumn id="31" xr3:uid="{EDB0F070-B31D-4B00-90A6-0A190E3CA80B}" name="Land-DB" dataDxfId="428">
      <calculatedColumnFormula>TblExplore[[#This Row],[Land]]-TblExplore[[#This Row],[Land Bonus]]*20</calculatedColumnFormula>
    </tableColumn>
    <tableColumn id="32" xr3:uid="{B94D1074-50E9-44F1-8957-6BE450DE4BF0}" name="Plat/acre" dataDxfId="427">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5">
      <calculatedColumnFormula>SUM(TblExplore[[#This Row],[Plains Explore]:[Water Explore]])*TblExplore[[#This Row],[Plat/acre]]</calculatedColumnFormula>
    </tableColumn>
    <tableColumn id="35" xr3:uid="{61575F8F-5343-43C9-858D-AF8501368779}" name="Draftees (2)" dataDxfId="424">
      <calculatedColumnFormula>SUM(TblExplore[[#This Row],[Plains Explore]:[Water Explore]])*TblExplore[[#This Row],[Draftees/acre]]</calculatedColumnFormula>
    </tableColumn>
    <tableColumn id="36" xr3:uid="{BD4C2C0C-7F81-4BE8-9828-9CFCFFAFF394}" name="Max Explore" dataDxfId="42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3" dataDxfId="412" tableBorderDxfId="41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0">
      <calculatedColumnFormula>TblConstr[[#This Row],[Land]]</calculatedColumnFormula>
    </tableColumn>
    <tableColumn id="2" xr3:uid="{09D3C0EB-2481-406C-ABC2-3B9FE0683D68}" name="Plains" dataDxfId="409">
      <calculatedColumnFormula>TblConstr[[#This Row],[Plain]]</calculatedColumnFormula>
    </tableColumn>
    <tableColumn id="3" xr3:uid="{E95763D4-88E5-487A-9912-CB5FED512375}" name="Forest" dataDxfId="408">
      <calculatedColumnFormula>TblConstr[[#This Row],[Forest]]</calculatedColumnFormula>
    </tableColumn>
    <tableColumn id="4" xr3:uid="{62B2173B-885E-48E7-B615-089739267B8E}" name="Mountains" dataDxfId="407">
      <calculatedColumnFormula>TblConstr[[#This Row],[Mountain]]</calculatedColumnFormula>
    </tableColumn>
    <tableColumn id="5" xr3:uid="{4FA61465-41A2-4497-AB2D-7B63B7113E12}" name="Hills" dataDxfId="406">
      <calculatedColumnFormula>TblConstr[[#This Row],[Hill]]</calculatedColumnFormula>
    </tableColumn>
    <tableColumn id="6" xr3:uid="{FC27A0D5-6BB5-414B-8DEB-98AD07E7EBFF}" name="Swamp" dataDxfId="405">
      <calculatedColumnFormula>TblConstr[[#This Row],[Swamp]]</calculatedColumnFormula>
    </tableColumn>
    <tableColumn id="7" xr3:uid="{E95EDCE9-4D0A-4F4F-80D0-F52A495BDAE2}" name="Caverns" dataDxfId="404">
      <calculatedColumnFormula>TblConstr[[#This Row],[Cavern]]</calculatedColumnFormula>
    </tableColumn>
    <tableColumn id="8" xr3:uid="{4D162EFF-D831-41C8-9A17-B9113296E43B}" name="Water" dataDxfId="403">
      <calculatedColumnFormula>TblConstr[[#This Row],[Water]]</calculatedColumnFormula>
    </tableColumn>
    <tableColumn id="9" xr3:uid="{D55A4201-089D-415F-8D4D-3ECCCB36C63A}" name="." dataDxfId="402"/>
    <tableColumn id="10" xr3:uid="{DD5BAECA-959B-44B4-BFE4-04100EF42CEE}" name="Hour" dataDxfId="401">
      <calculatedColumnFormula>J3+1</calculatedColumnFormula>
    </tableColumn>
    <tableColumn id="11" xr3:uid="{BBC04AC2-481C-43B9-8F7E-DA11BD9865DF}" name="Time" dataDxfId="400">
      <calculatedColumnFormula>TblImps[[#This Row],[Real time]]</calculatedColumnFormula>
    </tableColumn>
    <tableColumn id="12" xr3:uid="{D6C776EF-706C-4E21-B5A7-00C9AD08F8F2}" name="Plains Rezone" dataDxfId="399"/>
    <tableColumn id="13" xr3:uid="{8517A176-425D-4D28-9953-4EC1AA93C82D}" name="Forest Rezone" dataDxfId="398"/>
    <tableColumn id="14" xr3:uid="{6C6986FB-4B34-4620-9F5C-E204CA007C29}" name="Mountain Rezone" dataDxfId="397"/>
    <tableColumn id="15" xr3:uid="{A238C8DA-37C8-4B93-BDB9-803627A51455}" name="Hill Rezone" dataDxfId="396"/>
    <tableColumn id="16" xr3:uid="{6F93D167-46BB-49F9-99E2-4FE4FA89F6F6}" name="Swamp Rezone" dataDxfId="395"/>
    <tableColumn id="17" xr3:uid="{2891557D-037E-43FE-B080-6B5406778FAE}" name="Cavern Rezone" dataDxfId="394"/>
    <tableColumn id="18" xr3:uid="{C6630C4B-97F3-4512-833F-587ADB90804D}" name="Water Rezone" dataDxfId="393"/>
    <tableColumn id="19" xr3:uid="{71938840-BA0F-4F0E-90C2-866B3EEED32E}" name="Total acres" dataDxfId="392">
      <calculatedColumnFormula>SUMIF(TblRezone[[#This Row],[Plains Rezone]:[Water Rezone]],"&gt;0")</calculatedColumnFormula>
    </tableColumn>
    <tableColumn id="20" xr3:uid="{A48C796B-764B-4744-95D2-0DB5292F5562}" name="Ok?" dataDxfId="391">
      <calculatedColumnFormula>IF(SUM(TblRezone[[#This Row],[Plains Rezone]:[Water Rezone]])=0,"Ok","Nope")</calculatedColumnFormula>
    </tableColumn>
    <tableColumn id="21" xr3:uid="{2EBFAAC1-440A-44F3-A930-C229C35B9BD3}" name=".." dataDxfId="390"/>
    <tableColumn id="22" xr3:uid="{2020F260-8DB5-44E6-A131-B44D79AF6B62}" name="Platinum" dataDxfId="389">
      <calculatedColumnFormula>TblProd[[#This Row],[Platinum]]</calculatedColumnFormula>
    </tableColumn>
    <tableColumn id="23" xr3:uid="{81A5A213-A750-4DD5-8456-6B104D493CA4}" name="…" dataDxfId="388"/>
    <tableColumn id="24" xr3:uid="{8EF28125-DA30-4482-ADE4-2B916A90CAD2}" name="Plat/acre" dataDxfId="387">
      <calculatedColumnFormula>ROUNDUP( (1-MIN(ROUND(facs_rezone_factor*TblRezone[[#This Row],[Facs]],4),facs_rezone_max)) * (1+ tech_6_4*TblTech[[#This Row],[6-4]] + tech_10_2*TblTech[[#This Row],[10-2]]) * (1 - IF(TblMagic[[#This Row],[Active Mechanical Genius]]&gt;0,mech_genius_bonus,0)) * TblRezone[[#This Row],[Plat/acre*]]*(1+race_rezone_cost),0)</calculatedColumnFormula>
    </tableColumn>
    <tableColumn id="25" xr3:uid="{A6596C08-8682-4F56-9948-6EAE9CD50153}" name="Platinum cost" dataDxfId="386">
      <calculatedColumnFormula>TblRezone[[#This Row],[Total acres]]*TblRezone[[#This Row],[Plat/acre]]</calculatedColumnFormula>
    </tableColumn>
    <tableColumn id="26" xr3:uid="{685D7DEA-DD3C-4385-BEC6-C5DBEEE6B44D}" name="…." dataDxfId="385"/>
    <tableColumn id="27" xr3:uid="{44BE000A-0846-46D4-B9B4-8728EC5881AB}" name="Plat/acre*" dataDxfId="384">
      <calculatedColumnFormula>250+0.6*(TblRezone[[#This Row],[Land]]-250)</calculatedColumnFormula>
    </tableColumn>
    <tableColumn id="28" xr3:uid="{3AFBA97F-9340-4669-BF68-67D7B351BBD4}" name="….." dataDxfId="383"/>
    <tableColumn id="29" xr3:uid="{D8C9DC04-80EE-49BF-BEDB-6FEC536A5F93}" name="Facs" dataDxfId="38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4" dataDxfId="372" headerRowBorderDxfId="373" tableBorderDxfId="37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0">
      <calculatedColumnFormula>TblRezone[[#This Row],[Hour]]</calculatedColumnFormula>
    </tableColumn>
    <tableColumn id="2" xr3:uid="{EAC413AF-EC0E-4C34-B6C3-F5AE2181B0A0}" name="Military" dataDxfId="369">
      <calculatedColumnFormula>SUM(TblMili[[#This Row],[Unit 1]:[Archmages]])+SUM(TblMili[[#This Row],[Train Unit 1]:[Train Unit 4]])+TblMili[[#This Row],[Draftees]]</calculatedColumnFormula>
    </tableColumn>
    <tableColumn id="3" xr3:uid="{B9847F02-8883-462E-B245-62A25138A973}" name="Military%" dataDxfId="368">
      <calculatedColumnFormula>TblPop[[#This Row],[Military%]]</calculatedColumnFormula>
    </tableColumn>
    <tableColumn id="4" xr3:uid="{873B66D3-9A4C-4CF2-ADD1-BF3696F9A721}" name="." dataDxfId="367"/>
    <tableColumn id="5" xr3:uid="{FC5A3C7C-0387-4B98-9BB7-AC3A387EAFF0}" name="Unit 1" dataDxfId="366">
      <calculatedColumnFormula>OFFSET(TblMili[[#This Row],[Unit 1]],-1,0) - TblMili[[#This Row],[Release Unit 1]]</calculatedColumnFormula>
    </tableColumn>
    <tableColumn id="6" xr3:uid="{A8BE2C9D-1318-46BD-B50B-D87014E90395}" name="Unit 2" dataDxfId="365">
      <calculatedColumnFormula>OFFSET(TblMili[[#This Row],[Unit 2]],-1,0)-TblMili[[#This Row],[Release Unit 2]]</calculatedColumnFormula>
    </tableColumn>
    <tableColumn id="7" xr3:uid="{49487FD4-4EF4-4722-A4A4-FCC0DD98F9F2}" name="Unit 3" dataDxfId="364">
      <calculatedColumnFormula>OFFSET(TblMili[[#This Row],[Unit 3]],-1,0)-TblMili[[#This Row],[Release Unit 3]]</calculatedColumnFormula>
    </tableColumn>
    <tableColumn id="8" xr3:uid="{739E7790-2960-445C-A5B2-C6064A881CDF}" name="Unit 4" dataDxfId="363">
      <calculatedColumnFormula>OFFSET(TblMili[[#This Row],[Unit 4]],-1,0)-TblMili[[#This Row],[Release Unit 4]]</calculatedColumnFormula>
    </tableColumn>
    <tableColumn id="9" xr3:uid="{0DB25EC0-D296-415A-BF65-DA60D7174CD2}" name="Spies" dataDxfId="362">
      <calculatedColumnFormula>OFFSET(TblMili[[#This Row],[Spies]],-1,0)-TblMili[[#This Row],[Release Spies]]</calculatedColumnFormula>
    </tableColumn>
    <tableColumn id="10" xr3:uid="{1B32AEAE-0DB3-4DD4-8543-1BD37596FD6C}" name="Wizards" dataDxfId="361">
      <calculatedColumnFormula>OFFSET(TblMili[[#This Row],[Wizards]],-1,0)-TblMili[[#This Row],[Release Wizards]]-TblMili[[#This Row],[Train Arch]]</calculatedColumnFormula>
    </tableColumn>
    <tableColumn id="11" xr3:uid="{ED512AF5-16B2-421C-BF95-07157DB57B9D}" name="Archmages" dataDxfId="360">
      <calculatedColumnFormula>OFFSET(TblMili[[#This Row],[Archmages]],-1,0)-TblMili[[#This Row],[Release Arch]]</calculatedColumnFormula>
    </tableColumn>
    <tableColumn id="12" xr3:uid="{CADE9B79-5861-46C5-8C69-B19C0F0551CF}" name=".." dataDxfId="359"/>
    <tableColumn id="13" xr3:uid="{18901E43-A967-4D1C-A56F-B4449A6C28E5}" name="Networth" dataDxfId="358">
      <calculatedColumnFormula>TblProd[[#This Row],[Networth]]</calculatedColumnFormula>
    </tableColumn>
    <tableColumn id="14" xr3:uid="{2F50B0FF-1C90-493E-BE67-86AFE22B6059}" name="…" dataDxfId="357"/>
    <tableColumn id="15" xr3:uid="{800A8F5F-B777-4995-AD6F-4DF929E0A477}" name="Raw" dataDxfId="356">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4">
      <calculatedColumnFormula>TblMili[[#This Row],[Raw]]*(1+TblMili[[#This Row],[Mods_Off]])</calculatedColumnFormula>
    </tableColumn>
    <tableColumn id="18" xr3:uid="{49AD1BCC-C9BC-46CD-8B38-93838D61E9DD}" name="Non Draft" dataDxfId="353">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2">
      <calculatedColumnFormula>TblMili[[#This Row],[Non Draft]]+TblMili[[#This Row],[Draftees]]</calculatedColumnFormula>
    </tableColumn>
    <tableColumn id="20" xr3:uid="{C64B2C83-F9B3-427D-8326-C6954139623D}" name="Mods_Def" dataDxfId="35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0" dataCellStyle="Comma">
      <calculatedColumnFormula>TblMili[[#This Row],[Non Draft]] * (1 + TblMili[[#This Row],[Mods_Def]])</calculatedColumnFormula>
    </tableColumn>
    <tableColumn id="22" xr3:uid="{EA8914C0-CD98-4E5C-A923-EA0F9E30F1EA}" name="Draft (mod)" dataDxfId="349">
      <calculatedColumnFormula>TblMili[[#This Row],[Draft]] * (1 + TblMili[[#This Row],[Mods_Def]])</calculatedColumnFormula>
    </tableColumn>
    <tableColumn id="23" xr3:uid="{EAC9356D-CE42-4256-BB93-BF208B480555}" name="Land" dataDxfId="348">
      <calculatedColumnFormula>TblConstr[[#This Row],[Land]]</calculatedColumnFormula>
    </tableColumn>
    <tableColumn id="24" xr3:uid="{D4A87242-2EDC-47D9-8CA4-84D822469E1B}" name="Set" dataDxfId="347"/>
    <tableColumn id="25" xr3:uid="{448088C9-E1C1-47E6-9443-BE83ECC5C2F2}" name="Draftrate" dataDxfId="346" dataCellStyle="Percent">
      <calculatedColumnFormula>IF(TblMili[[#This Row],[Set]]&lt;&gt;"",TblMili[[#This Row],[Set]],OFFSET(TblMili[[#This Row],[Draftrate]],-1,0))</calculatedColumnFormula>
    </tableColumn>
    <tableColumn id="26" xr3:uid="{EE8F6844-A68F-416E-B5A0-7B6FA4C5DE98}" name="Draftees" dataDxfId="34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4"/>
    <tableColumn id="28" xr3:uid="{0B20A7CE-7BB6-4469-889B-DF744233C462}" name="Smithies" dataDxfId="343" dataCellStyle="Percent">
      <calculatedColumnFormula>(TblConstr[[#This Row],[Tot Smi]]+TblConstr[[#This Row],[Dest Smi]])/(TblConstr[[#This Row],[Land]]-TblExplore[[#This Row],[Land Bonus]]*20)</calculatedColumnFormula>
    </tableColumn>
    <tableColumn id="29" xr3:uid="{A03A8504-EBEF-4639-9EE4-238592848C94}" name="….." dataDxfId="342"/>
    <tableColumn id="30" xr3:uid="{4B521A36-EE77-42BE-850C-0D858F3717A6}" name="Hour (2)" dataDxfId="341">
      <calculatedColumnFormula>TblMili[[#This Row],[Hour]]</calculatedColumnFormula>
    </tableColumn>
    <tableColumn id="31" xr3:uid="{D44FE507-2C86-49D9-BC07-83C7B27BB255}" name="Time" dataDxfId="340">
      <calculatedColumnFormula>TblExplore[[#This Row],[Time]]</calculatedColumnFormula>
    </tableColumn>
    <tableColumn id="32" xr3:uid="{0DAD6AB9-2259-4821-8771-37863F1ED4CC}" name="Train Unit 1" dataDxfId="339"/>
    <tableColumn id="33" xr3:uid="{0E43B866-578B-4060-84D1-01656CB368A4}" name="Train Unit 2" dataDxfId="338"/>
    <tableColumn id="34" xr3:uid="{3AAC979B-4FF3-4EFF-8F6E-BD28BBE2B8BD}" name="Train Unit 3" dataDxfId="337"/>
    <tableColumn id="35" xr3:uid="{EC6B8083-BC72-4376-9760-2275CF62C1A6}" name="Train Unit 4" dataDxfId="336"/>
    <tableColumn id="36" xr3:uid="{DE15CA92-2C69-4205-88B3-DE37F5AAF9A6}" name="Train Spies" dataDxfId="335"/>
    <tableColumn id="37" xr3:uid="{97770C71-624D-4E73-A8AD-D79927F45908}" name="Train Wiz" dataDxfId="334"/>
    <tableColumn id="38" xr3:uid="{4E456233-AA67-4D90-9179-339EBD335F62}" name="Train Arch" dataDxfId="333"/>
    <tableColumn id="39" xr3:uid="{29C90460-5421-4EA7-A4CB-BDA1C40BF8A1}" name="…..." dataDxfId="332"/>
    <tableColumn id="40" xr3:uid="{2C04ED42-9AAF-4375-A8D4-18DA4B397FAA}" name="Platinum" dataDxfId="331">
      <calculatedColumnFormula>TblProd[[#This Row],[Platinum]]</calculatedColumnFormula>
    </tableColumn>
    <tableColumn id="41" xr3:uid="{122C6EDE-4C24-4A3C-9FA2-6A7942348604}" name="Secondary recource" dataDxfId="330">
      <calculatedColumnFormula>INDEX(TblProd[[#Headers],[Lumber]]:TblProd[[#This Row],[Ore]],COUNTA(TblProd[[#Headers],[Lumber]]:TblProd[[#This Row],[Lumber]]),MATCH(Military!$AO$2,TblProd[[#Headers],[Lumber]:[Ore]],0))</calculatedColumnFormula>
    </tableColumn>
    <tableColumn id="42" xr3:uid="{AD4D72D1-3860-48CA-B3DA-ADFB8307154A}" name="Plat Cost" dataDxfId="32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7">
      <calculatedColumnFormula>TblMili[[#This Row],[Hour]]</calculatedColumnFormula>
    </tableColumn>
    <tableColumn id="45" xr3:uid="{20B1F70F-03BF-43F5-9126-6B2FF45FE149}" name="Time " dataDxfId="326">
      <calculatedColumnFormula>TblMili[[#This Row],[Time]]</calculatedColumnFormula>
    </tableColumn>
    <tableColumn id="46" xr3:uid="{32831987-A30D-4329-BB1C-DB47E6B77B54}" name="Draftees22" dataDxfId="325">
      <calculatedColumnFormula>TblMili[[#This Row],[Draftees]]</calculatedColumnFormula>
    </tableColumn>
    <tableColumn id="47" xr3:uid="{7EBE7BE4-37D1-4B52-B049-F9BE4ABBBADC}" name="Release Draft" dataDxfId="324"/>
    <tableColumn id="48" xr3:uid="{C3BB0EE7-6180-4099-B663-EFA3F1503DB3}" name="Release Unit 1" dataDxfId="323"/>
    <tableColumn id="49" xr3:uid="{EDF7E463-807D-4CE2-B63E-18766260768C}" name="Release Unit 2" dataDxfId="322"/>
    <tableColumn id="50" xr3:uid="{A1BE9DD8-455A-4FAA-8154-5BB2D1A53261}" name="Release Unit 3" dataDxfId="321"/>
    <tableColumn id="51" xr3:uid="{4FE1D56E-EA47-4DF6-B5A4-E78C1D5F5774}" name="Release Unit 4" dataDxfId="320"/>
    <tableColumn id="52" xr3:uid="{F0F9CB78-BA40-4031-AC17-0AB88B159B60}" name="Release Spies" dataDxfId="319"/>
    <tableColumn id="53" xr3:uid="{3CC7AC8A-814F-42C4-B491-A6DFD7A4A93E}" name="Release Wizards" dataDxfId="318"/>
    <tableColumn id="54" xr3:uid="{BCB616C3-3465-4473-B27B-B25584160E71}" name="Release Arch" dataDxfId="317"/>
    <tableColumn id="55" xr3:uid="{6B6EC03F-2A6A-47EB-A7F1-0DFE335A330A}" name="Column31" dataDxfId="316"/>
    <tableColumn id="56" xr3:uid="{71F6F49D-CD22-4E5F-BBB5-61150307312C}" name="WG's" dataDxfId="315">
      <calculatedColumnFormula>TblConstr[[#This Row],[Tot WG]]/TblConstr[[#This Row],[Land]]</calculatedColumnFormula>
    </tableColumn>
    <tableColumn id="57" xr3:uid="{B8AC3F70-AED4-4E5E-9FFD-FF94CB39B791}" name="FH's" dataDxfId="314">
      <calculatedColumnFormula>TblConstr[[#This Row],[Tot Hav]]/TblConstr[[#This Row],[Land]]</calculatedColumnFormula>
    </tableColumn>
    <tableColumn id="58" xr3:uid="{140FE3B0-18E6-43AA-A625-E817354E2D53}" name="OP Plat" dataDxfId="313">
      <calculatedColumnFormula>ROUNDUP((1-MIN(TblMili[[#This Row],[Smithies]]*smithy_bonus,smithy_bonus_cap))*(1+ tech_3_5*TblTech[[#This Row],[3-5]] + tech_5_3*TblTech[[#This Row],[5-3]] + tech_5_5*TblTech[[#This Row],[5-5]])*spec_op_plat,0)</calculatedColumnFormula>
    </tableColumn>
    <tableColumn id="59" xr3:uid="{B3DC62EE-FF2C-4E5B-940B-C61A27B65585}" name="OP Ore" dataDxfId="312">
      <calculatedColumnFormula>ROUNDUP(IF(race="Gnome",1,(1-MIN(TblMili[[#This Row],[Smithies]]*smithy_bonus,smithy_bonus_cap))*(1+ tech_3_5*TblTech[[#This Row],[3-5]] + tech_5_3*TblTech[[#This Row],[5-3]] + tech_5_5*TblTech[[#This Row],[5-5]]))*spec_op_ore,0)</calculatedColumnFormula>
    </tableColumn>
    <tableColumn id="60" xr3:uid="{8AA2D26B-2110-4B26-8880-40E87C912F04}" name="DP Plat" dataDxfId="311">
      <calculatedColumnFormula>ROUNDUP((1-MIN(TblMili[[#This Row],[Smithies]]*smithy_bonus,smithy_bonus_cap))*(1+ tech_3_5*TblTech[[#This Row],[3-5]] + tech_5_3*TblTech[[#This Row],[5-3]] + tech_5_5*TblTech[[#This Row],[5-5]])*spec_dp_plat,0)</calculatedColumnFormula>
    </tableColumn>
    <tableColumn id="61" xr3:uid="{012597E1-2950-447A-82E0-6B69C911BA2E}" name="DP Ore" dataDxfId="310">
      <calculatedColumnFormula>ROUNDUP(IF(race="Gnome",1,(1-MIN(TblMili[[#This Row],[Smithies]]*smithy_bonus,smithy_bonus_cap))*(1+ tech_3_5*TblTech[[#This Row],[3-5]] + tech_5_3*TblTech[[#This Row],[5-3]] + tech_5_5*TblTech[[#This Row],[5-5]]))*spec_dp_ore,0)</calculatedColumnFormula>
    </tableColumn>
    <tableColumn id="62" xr3:uid="{9D5E1AB5-0235-4EFB-B5E7-DBD807976D93}" name="E1 Plat" dataDxfId="309">
      <calculatedColumnFormula>ROUNDUP((1-MIN(TblMili[[#This Row],[Smithies]]*smithy_bonus,smithy_bonus_cap))*(1+ tech_3_5*TblTech[[#This Row],[3-5]] + tech_5_3*TblTech[[#This Row],[5-3]] + tech_5_5*TblTech[[#This Row],[5-5]])*elite1_plat,0)</calculatedColumnFormula>
    </tableColumn>
    <tableColumn id="63" xr3:uid="{1223D64C-BFD3-4914-8034-2BE996DF8A20}" name="E1 Ore" dataDxfId="308">
      <calculatedColumnFormula>ROUNDUP(IF(race="Gnome",1,(1-MIN(TblMili[[#This Row],[Smithies]]*smithy_bonus,smithy_bonus_cap))*(1+ tech_3_5*TblTech[[#This Row],[3-5]] + tech_5_3*TblTech[[#This Row],[5-3]] + tech_5_5*TblTech[[#This Row],[5-5]]))*elite1_ore,0)</calculatedColumnFormula>
    </tableColumn>
    <tableColumn id="64" xr3:uid="{21068645-9A68-4A26-8C4A-1B604A650C88}" name="E2 Plat" dataDxfId="307">
      <calculatedColumnFormula>ROUNDUP((1-MIN(TblMili[[#This Row],[Smithies]]*smithy_bonus,smithy_bonus_cap))*(1+ tech_3_5*TblTech[[#This Row],[3-5]] + tech_5_3*TblTech[[#This Row],[5-3]] + tech_5_5*TblTech[[#This Row],[5-5]])*elite2_plat,0)</calculatedColumnFormula>
    </tableColumn>
    <tableColumn id="65" xr3:uid="{9F61240D-A81D-40C6-8B88-EE0340533351}" name="E2 Ore" dataDxfId="306">
      <calculatedColumnFormula>ROUNDUP(IF(race="Gnome",1,(1-MIN(TblMili[[#This Row],[Smithies]]*smithy_bonus,smithy_bonus_cap))*(1+ tech_3_5*TblTech[[#This Row],[3-5]] + tech_5_3*TblTech[[#This Row],[5-3]] + tech_5_5*TblTech[[#This Row],[5-5]]))*elite2_ore,0)</calculatedColumnFormula>
    </tableColumn>
    <tableColumn id="66" xr3:uid="{18996F1D-EA30-4CE6-9DF8-3AAADAC482ED}" name="Spie cost" dataDxfId="305">
      <calculatedColumnFormula>ROUNDUP((1+ tech_1_9*TblTech[[#This Row],[1-9]] + tech_9_1*TblTech[[#This Row],[9-1]])*spy_plat,0)</calculatedColumnFormula>
    </tableColumn>
    <tableColumn id="67" xr3:uid="{CDB40042-773A-4CE1-B670-B62BC884A947}" name="Wizzies cost" dataDxfId="304">
      <calculatedColumnFormula>ROUNDUP((1+ tech_1_9_2*TblTech[[#This Row],[1-9]] + tech_9_1_2*TblTech[[#This Row],[9-1]] -MIN(ROUND(wg_wiz_cost_bonus*TblMili[[#This Row],[WG''s]],4),wg_wiz_cost_cap))*wizard_plat,0)</calculatedColumnFormula>
    </tableColumn>
    <tableColumn id="68" xr3:uid="{1053234A-AE18-4A82-94FC-D94692087DE3}" name="AMs cost" dataDxfId="303">
      <calculatedColumnFormula>ROUNDUP((1+ tech_1_9_2*TblTech[[#This Row],[1-9]] + tech_9_1_2*TblTech[[#This Row],[9-1]] -MIN(ROUND(wg_wiz_cost_bonus*TblMili[[#This Row],[WG''s]],4),wg_wiz_cost_cap))*archmage_plat,0)</calculatedColumnFormula>
    </tableColumn>
    <tableColumn id="69" xr3:uid="{9D11DA92-CF6B-4838-B51B-494833977486}" name="…2" dataDxfId="302"/>
    <tableColumn id="70" xr3:uid="{1F713D65-CE26-4E75-AF9C-1E2610D02FB6}" name="Hill" dataDxfId="301">
      <calculatedColumnFormula>TblConstr[[#This Row],[Homeland]]/TblConstr[[#This Row],[Land]]</calculatedColumnFormula>
    </tableColumn>
    <tableColumn id="71" xr3:uid="{FBD620E0-8F97-4BED-916D-A8962B459E13}" name="WG" dataDxfId="300">
      <calculatedColumnFormula>TblMili[[#This Row],[WG''s]]</calculatedColumnFormula>
    </tableColumn>
    <tableColumn id="72" xr3:uid="{0F482B90-6164-42A0-AC1A-EB6CBE2239E0}" name="Mystic" dataDxfId="299">
      <calculatedColumnFormula>IF(mystic_cap="none",TblMili[[#This Row],[Hill]]/mystic_bonus,MIN(mystic_cap,TblMili[[#This Row],[Hill]]/mystic_bonus))</calculatedColumnFormula>
    </tableColumn>
    <tableColumn id="73" xr3:uid="{2FD25056-5068-463F-8553-3D2CFBDBD80D}" name="Druid (op)" dataDxfId="298">
      <calculatedColumnFormula>IF(druid_op_cap="none",TblMili[[#This Row],[Hill]]/druid_op_bonus,MIN(druid_op_cap,TblMili[[#This Row],[Hill]]/druid_op_bonus))</calculatedColumnFormula>
    </tableColumn>
    <tableColumn id="74" xr3:uid="{53018DF3-E735-41C7-A3D0-8E634866C57E}" name="Druid (dp)" dataDxfId="297">
      <calculatedColumnFormula>IF(druid_dp_cap="none",TblMili[[#This Row],[Hill]]/druid_dp_bonus,MIN(druid_dp_cap,TblMili[[#This Row],[Hill]]/druid_dp_bonus))</calculatedColumnFormula>
    </tableColumn>
    <tableColumn id="75" xr3:uid="{7F4EE74D-9905-4DF0-A5F6-DDC9D0115356}" name="Dryad" dataDxfId="296">
      <calculatedColumnFormula>MIN(dryad_cap,TblMili[[#This Row],[Hill]]/dryad_bonus)</calculatedColumnFormula>
    </tableColumn>
    <tableColumn id="76" xr3:uid="{E7F9826C-05CD-49D4-95DF-ECCD467D1341}" name="Rockapult" dataDxfId="295">
      <calculatedColumnFormula>MIN(rocka_cap,TblMili[[#This Row],[Hill]]/rocka_bonus)</calculatedColumnFormula>
    </tableColumn>
    <tableColumn id="77" xr3:uid="{A26FFF73-DC56-4E66-8A0E-51A9C837AE8D}" name="Adept" dataDxfId="294">
      <calculatedColumnFormula>MIN(adept_op_cap,TblMili[[#This Row],[WG]]/adept_op_bonus)</calculatedColumnFormula>
    </tableColumn>
    <tableColumn id="78" xr3:uid="{A5F9372F-5EBA-4E5A-AB3F-5A786DE5FEB0}" name="Column35" dataDxfId="293">
      <calculatedColumnFormula>MIN(adept_dp_cap,TblMili[[#This Row],[WG]]/adept_dp_bonus)</calculatedColumnFormula>
    </tableColumn>
    <tableColumn id="79" xr3:uid="{FF50DABE-A375-4222-848D-9C4D1D0FC999}" name="Beasts" dataDxfId="292">
      <calculatedColumnFormula>MIN(TblMili[[#This Row],[Unit 3]],TblMili[[#This Row],[Unit 4]])*2</calculatedColumnFormula>
    </tableColumn>
    <tableColumn id="80" xr3:uid="{FFCDA044-2FD9-4119-B82B-7914D887B7F4}" name="Overlords" dataDxfId="291">
      <calculatedColumnFormula>MIN(TblMili[[#This Row],[Unit 1]],TblMili[[#This Row],[Unit 4]])*2</calculatedColumnFormula>
    </tableColumn>
    <tableColumn id="81" xr3:uid="{00DE2C4D-2323-42A0-B749-2FB5F4E28DBF}" name="Frost Mage" dataDxfId="290">
      <calculatedColumnFormula>MIN(frost_mage_cap,TblMili[[#This Row],[Hill]]/frost_mage_bonus)</calculatedColumnFormula>
    </tableColumn>
    <tableColumn id="82" xr3:uid="{BB055F70-3593-48E8-A32F-2C3BC4E6D218}" name="Ice Elemental" dataDxfId="289">
      <calculatedColumnFormula>MIN(ice_elem_cap,TblMili[[#This Row],[Raw (2)]]*ice_elem_bonus)</calculatedColumnFormula>
    </tableColumn>
    <tableColumn id="83" xr3:uid="{1158BE59-7C9D-4D41-AE99-4249CB18E29F}" name="Orc" dataDxfId="288">
      <calculatedColumnFormula>MIN(bone_breaker_cap,250/bone_breaker_bonus)</calculatedColumnFormula>
    </tableColumn>
    <tableColumn id="84" xr3:uid="{76252BAC-90E5-49A7-B5F9-E399F71EA45D}" name="Nox" dataDxfId="287">
      <calculatedColumnFormula>MIN(nox_nightshade_cap,TblConstr[[#This Row],[Homeland]]/TblConstr[[#This Row],[Land]]/nox_nightshade_swamp_bonus)</calculatedColumnFormula>
    </tableColumn>
    <tableColumn id="85" xr3:uid="{1DFCAA2E-8651-447E-895D-82655A45DF53}" name="Column36" dataDxfId="286"/>
    <tableColumn id="86" xr3:uid="{2B117F31-500F-4EF5-A943-EA4E7192FD0F}" name="Column37" dataDxfId="285"/>
    <tableColumn id="87" xr3:uid="{F3D20B86-D78F-4794-87F9-C555822D3041}" name="Column38" dataDxfId="284"/>
    <tableColumn id="88" xr3:uid="{BDEF093C-2660-4215-8999-F98F4344DFB8}" name="Mystic bonus" dataDxfId="283">
      <calculatedColumnFormula>MIN(6,TblMili[[#This Row],[Mystic]]+Races!$F$19)*1.8 +  IF(TblMili[[#This Row],[Mystic]]+Races!$F$19&gt;6,(TblMili[[#This Row],[Mystic]]+Races!$F$19-6)*0.2,0) - Races!$I$19</calculatedColumnFormula>
    </tableColumn>
    <tableColumn id="89" xr3:uid="{46F4DC63-3122-4751-919D-25DE59A7EF66}" name="Druid bonus" dataDxfId="28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1">
      <calculatedColumnFormula>TblMili[[#This Row],[Mystic bonus]]*TblMili[[#This Row],[Unit 3]]+TblMili[[#This Row],[Druid bonus]]*TblMili[[#This Row],[Unit 4]]</calculatedColumnFormula>
    </tableColumn>
    <tableColumn id="91" xr3:uid="{4EE98187-D861-41F7-99BA-17048C4D8D34}" name="Dryad bonus" dataDxfId="280">
      <calculatedColumnFormula>MIN(6,TblMili[[#This Row],[Dryad]]+Races!$F$35)*1.8 +  IF(TblMili[[#This Row],[Dryad]]+Races!$F$35&gt;6,(TblMili[[#This Row],[Dryad]]+Races!$F$35-6)*0.2,0) - Races!$I$19</calculatedColumnFormula>
    </tableColumn>
    <tableColumn id="92" xr3:uid="{4D0FBA77-63EB-4AF7-AA3C-BF4D432786D2}" name="Sylvan bonus" dataDxfId="279">
      <calculatedColumnFormula>sylvan*(TblMili[[#This Row],[Mystic bonus]]*TblMili[[#This Row],[Unit 3]])</calculatedColumnFormula>
    </tableColumn>
    <tableColumn id="93" xr3:uid="{9CB7A2CE-8BEC-402B-B1F0-5A1153673E45}" name="Rockapult bonus" dataDxfId="27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7">
      <calculatedColumnFormula>gnome*(TblMili[[#This Row],[Rockapult bonus]]*TblMili[[#This Row],[Unit 3]])</calculatedColumnFormula>
    </tableColumn>
    <tableColumn id="95" xr3:uid="{A02C2188-BFCD-4178-8B64-B969D4D2D97B}" name="Adept bonus" dataDxfId="276">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5">
      <calculatedColumnFormula>dark_elf*(TblMili[[#This Row],[Adept bonus]]*TblMili[[#This Row],[Unit 3]])</calculatedColumnFormula>
    </tableColumn>
    <tableColumn id="97" xr3:uid="{19730E51-BC55-444F-8E03-4B3A51C0E3D8}" name="Frost Mage bonus" dataDxfId="27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2">
      <calculatedColumnFormula>TblMili[[#This Row],[Frost Mage bonus]]*TblMili[[#This Row],[Unit 3]]+TblMili[[#This Row],[Ice Elemental bonus]]*TblMili[[#This Row],[Unit 4]]</calculatedColumnFormula>
    </tableColumn>
    <tableColumn id="100" xr3:uid="{A2072E36-3982-4B78-93F1-3B2C7DD41EB6}" name="Column46" dataDxfId="271"/>
    <tableColumn id="101" xr3:uid="{AA2C19ED-CD7C-4497-8949-4735D8380A50}" name="Column47" dataDxfId="270"/>
    <tableColumn id="102" xr3:uid="{045A1C5D-FFD7-4F37-8C55-3E1C6325D69C}" name="Column48" dataDxfId="269"/>
    <tableColumn id="103" xr3:uid="{CA1D4487-36A8-42BE-AAE8-1C025B923059}" name="Networth (2)" dataDxfId="26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7"/>
    <tableColumn id="105" xr3:uid="{628D592A-8396-4FB0-BFC1-BC7CA81586EE}" name="Raw (2)" dataDxfId="266">
      <calculatedColumnFormula>(TblMili[[#This Row],[Wizards]]+2*TblMili[[#This Row],[Archmages]])/TblConstr[[#This Row],[Land]]</calculatedColumnFormula>
    </tableColumn>
    <tableColumn id="106" xr3:uid="{016BFDB0-CD57-41C0-AF17-CB540C2E962C}" name="Modded (2)" dataDxfId="26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6" dataDxfId="254" headerRowBorderDxfId="255" tableBorderDxfId="25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2">
      <calculatedColumnFormula>TblRezone[[#This Row],[Hour]]</calculatedColumnFormula>
    </tableColumn>
    <tableColumn id="2" xr3:uid="{E160E2FF-C983-4A55-B03E-684BAA5D56D7}" name="Land" dataDxfId="251">
      <calculatedColumnFormula>TblConstr[[#This Row],[Land]]</calculatedColumnFormula>
    </tableColumn>
    <tableColumn id="3" xr3:uid="{CEA3931F-9B77-4317-A7C7-C5D0214A12BA}" name="Mana" dataDxfId="250">
      <calculatedColumnFormula>TblProd[[#This Row],[Mana]]</calculatedColumnFormula>
    </tableColumn>
    <tableColumn id="4" xr3:uid="{D383CA2D-65F3-4634-A1DD-E4ECA1CC96C8}" name="Wiz str" dataDxfId="24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8">
      <calculatedColumnFormula>OFFSET(TblMagic[[#This Row],[Time]],-1,0)+1/24</calculatedColumnFormula>
    </tableColumn>
    <tableColumn id="6" xr3:uid="{6625E0CA-37E1-457D-817F-784FA6A7A47B}" name="Pop" dataDxfId="247">
      <calculatedColumnFormula>TblImps[[#This Row],[Population]]</calculatedColumnFormula>
    </tableColumn>
    <tableColumn id="7" xr3:uid="{74B4A440-273D-4100-B1BC-91171D1D20B6}" name="Gaia's Watch" dataDxfId="246"/>
    <tableColumn id="8" xr3:uid="{43E4A01F-74F7-4C30-9D8A-3079A04763B9}" name="Mining Strength" dataDxfId="245"/>
    <tableColumn id="9" xr3:uid="{1A92950C-8F89-409E-9002-FCC57F75ADE0}" name="Ares Call" dataDxfId="244"/>
    <tableColumn id="10" xr3:uid="{A04C0737-02D0-4DAA-B9D7-324E3D59498C}" name="Midas Touch" dataDxfId="243"/>
    <tableColumn id="11" xr3:uid="{028D46F5-0AAD-49F8-AC48-D5E2C41FD4C2}" name="Harmony" dataDxfId="242"/>
    <tableColumn id="12" xr3:uid="{42548E68-C2D5-44CD-99FA-6AD40E64E185}" name="Miner's Sight" dataDxfId="241"/>
    <tableColumn id="13" xr3:uid="{D64F8C18-3DBE-4D7A-8AA3-C35E04DD6CAC}" name="Mechanical Genius" dataDxfId="240"/>
    <tableColumn id="14" xr3:uid="{0165862E-59ED-45FB-BD5A-0C7DCAA39217}" name="Frenzy" dataDxfId="239"/>
    <tableColumn id="15" xr3:uid="{762B30AD-670D-48C3-94F1-2BA1DC4089CC}" name="Killing Rage / Bloodrage" dataDxfId="238"/>
    <tableColumn id="16" xr3:uid="{0162EA56-857C-4157-A7AB-4D90C9EA47F1}" name="Gaia's Blessing" dataDxfId="237"/>
    <tableColumn id="17" xr3:uid="{6D83302D-974B-4742-8BDA-D99BB673F6D7}" name="Howling" dataDxfId="236"/>
    <tableColumn id="18" xr3:uid="{081EE08A-AA95-4648-9376-F68D04887352}" name="Blizzard" dataDxfId="235"/>
    <tableColumn id="19" xr3:uid="{3BCC0361-67FB-4576-8296-8E91F374A4A4}" name="Alchemists Flame" dataDxfId="234"/>
    <tableColumn id="20" xr3:uid="{CFB1AFFE-0570-4E81-B96B-5EE870CC5038}" name="Nightfall / Crusade" dataDxfId="233"/>
    <tableColumn id="21" xr3:uid="{4F53D2F5-E2E8-4AEE-975D-5B925FA589B0}" name="Useless spell" dataDxfId="232"/>
    <tableColumn id="22" xr3:uid="{E7040239-1040-4E8C-8EEB-3D517AC825BD}" name="." dataDxfId="231"/>
    <tableColumn id="23" xr3:uid="{8F45EE21-92D1-4622-B103-16B477DF630B}" name="Mana cost" dataDxfId="230">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29">
      <calculatedColumnFormula>SUMIF(TblMagic[[#This Row],[Gaia''s Watch]:[Useless spell]],1)*0.05</calculatedColumnFormula>
    </tableColumn>
    <tableColumn id="25" xr3:uid="{2466DF86-89FE-4172-9850-F9FBAE56839D}" name=".." dataDxfId="228"/>
    <tableColumn id="26" xr3:uid="{F8559349-C288-4EC3-B38A-23771E549D1D}" name="Active Gaia's Watch" dataDxfId="227">
      <calculatedColumnFormula>IF(TblMagic[[#This Row],[Gaia''s Watch]],12,IF(OFFSET(TblMagic[[#This Row],[Active Gaia''s Watch]],-1,0)&gt;0,OFFSET(TblMagic[[#This Row],[Active Gaia''s Watch]],-1,0)-1,0))</calculatedColumnFormula>
    </tableColumn>
    <tableColumn id="27" xr3:uid="{00F45689-4686-422F-8E94-89C18992B261}" name="Active Mining Strength" dataDxfId="22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5">
      <calculatedColumnFormula>IF(TblMagic[[#This Row],[Ares Call]],12,IF(OFFSET(TblMagic[[#This Row],[Active Ares Call]],-1,0)&gt;0,OFFSET(TblMagic[[#This Row],[Active Ares Call]],-1,0)-1,0))</calculatedColumnFormula>
    </tableColumn>
    <tableColumn id="29" xr3:uid="{BCC9ACB6-69AC-4DA1-B07D-F4802162CEF5}" name="Active Midas Touch" dataDxfId="224">
      <calculatedColumnFormula>IF(TblMagic[[#This Row],[Midas Touch]],12,IF(OFFSET(TblMagic[[#This Row],[Active Midas Touch]],-1,0)&gt;0,OFFSET(TblMagic[[#This Row],[Active Midas Touch]],-1,0)-1,0))</calculatedColumnFormula>
    </tableColumn>
    <tableColumn id="30" xr3:uid="{D13DA239-CC1B-41FD-A41B-68906B10F262}" name="Active Harmony" dataDxfId="223">
      <calculatedColumnFormula>IF(TblMagic[[#This Row],[Harmony]],12,IF(OFFSET(TblMagic[[#This Row],[Active Harmony]],-1,0)&gt;0,OFFSET(TblMagic[[#This Row],[Active Harmony]],-1,0)-1,0))</calculatedColumnFormula>
    </tableColumn>
    <tableColumn id="31" xr3:uid="{10D4FEA0-0AA8-4F31-8F5A-8576AE611BDA}" name="Active Miner's Sight" dataDxfId="22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0">
      <calculatedColumnFormula>IF(TblMagic[[#This Row],[Frenzy]],12,IF(OFFSET(TblMagic[[#This Row],[Active Frenzy]],-1,0)&gt;0,OFFSET(TblMagic[[#This Row],[Active Frenzy]],-1,0)-1,0))</calculatedColumnFormula>
    </tableColumn>
    <tableColumn id="34" xr3:uid="{3460E27B-FD4A-47FC-A87F-BAFED0FCC033}" name="Active Warsong / Killing Rage / Bloodrage" dataDxfId="21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8">
      <calculatedColumnFormula>IF(TblMagic[[#This Row],[Gaia''s Blessing]],12,IF(OFFSET(TblMagic[[#This Row],[Active Gaia''s Blessing]],-1,0)&gt;0,OFFSET(TblMagic[[#This Row],[Active Gaia''s Blessing]],-1,0)-1,0))</calculatedColumnFormula>
    </tableColumn>
    <tableColumn id="36" xr3:uid="{DB2BE469-2BE3-4333-BFBC-C2857399E743}" name="Active Howling" dataDxfId="217">
      <calculatedColumnFormula>IF(TblMagic[[#This Row],[Howling]],12,IF(OFFSET(TblMagic[[#This Row],[Active Howling]],-1,0)&gt;0,OFFSET(TblMagic[[#This Row],[Active Howling]],-1,0)-1,0))</calculatedColumnFormula>
    </tableColumn>
    <tableColumn id="37" xr3:uid="{F5838FA3-8068-44AA-A6A2-758F46E5F78D}" name="Active Blizzard" dataDxfId="216">
      <calculatedColumnFormula>IF(TblMagic[[#This Row],[Blizzard]],12,IF(OFFSET(TblMagic[[#This Row],[Active Blizzard]],-1,0)&gt;0,OFFSET(TblMagic[[#This Row],[Active Blizzard]],-1,0)-1,0))</calculatedColumnFormula>
    </tableColumn>
    <tableColumn id="38" xr3:uid="{11215FCC-A994-4C4E-835C-F365C4B7BDF8}" name="Active Alchemists Flame" dataDxfId="21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3" dataDxfId="21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1">
      <calculatedColumnFormula>TblRezone[[#This Row],[Hour]]</calculatedColumnFormula>
    </tableColumn>
    <tableColumn id="3" xr3:uid="{DA4A1ACF-68D6-4564-BB1C-C3C3172606A1}" name="Land" dataDxfId="210">
      <calculatedColumnFormula>TblExplore[[#This Row],[Land-DB]]</calculatedColumnFormula>
    </tableColumn>
    <tableColumn id="4" xr3:uid="{05D0DCAF-595D-47DB-9D6C-DB4A543CF655}" name="Techpoints" dataDxfId="209">
      <calculatedColumnFormula>TblProd[[#This Row],[Techpoints]]</calculatedColumnFormula>
    </tableColumn>
    <tableColumn id="5" xr3:uid="{B8D24105-AE76-4A7C-9D26-589CB9891ED4}" name="Cost" dataDxfId="208">
      <calculatedColumnFormula>TblProd[[#This Row],[Required]]</calculatedColumnFormula>
    </tableColumn>
    <tableColumn id="93" xr3:uid="{2ABEB4AB-3FE9-4283-8DD1-DADEE729E1F4}" name="." dataDxfId="207"/>
    <tableColumn id="9" xr3:uid="{94ADF196-65A4-42D5-B9F1-902A2448736A}" name="Activate @ hour" dataDxfId="206"/>
    <tableColumn id="10" xr3:uid="{41EC03BC-D935-4DB1-9358-D7E68CB11DA3}" name="Number" dataDxfId="205"/>
    <tableColumn id="19" xr3:uid="{8781F361-D9CA-4DDC-83D1-8F9FCDC61FD4}" name="Tech name" dataDxfId="204"/>
    <tableColumn id="11" xr3:uid="{ED497BC4-A3FE-4968-980C-41E3E397E8F1}" name="Gains" dataDxfId="203"/>
    <tableColumn id="20" xr3:uid="{B66F94F3-B0AC-4CC0-9E7C-4CF7E4C92EEE}" name=".." dataDxfId="202"/>
    <tableColumn id="21" xr3:uid="{4775993E-7C72-4134-8A78-3FB7DCE45728}" name="…" dataDxfId="201">
      <calculatedColumnFormula>IF(TblTech[[#This Row],[Sum of tech]]&lt;&gt;OFFSET(TblTech[[#This Row],[Sum of tech]],-1,0),1,0)</calculatedColumnFormula>
    </tableColumn>
    <tableColumn id="22" xr3:uid="{DFF59F63-FD6B-45DE-9EEF-3899A7D747EF}" name="Sum of tech" dataDxfId="200">
      <calculatedColumnFormula>COUNTIF(TblTech[[#This Row],[1-1]:[11-1]],1)</calculatedColumnFormula>
    </tableColumn>
    <tableColumn id="23" xr3:uid="{26B2ED42-21EF-41D3-8431-65B8DCB84C2C}" name="1-1" dataDxfId="199">
      <calculatedColumnFormula array="1">IF(AND(M$2&lt;&gt;0,TblTech[[#This Row],[Hour]:[Hour]]&gt;=M$2),1,0)</calculatedColumnFormula>
    </tableColumn>
    <tableColumn id="24" xr3:uid="{50258140-FB02-4B3A-8985-9EF35792D437}" name="1-2" dataDxfId="198">
      <calculatedColumnFormula array="1">IF(AND(N$2&lt;&gt;0,TblTech[[#This Row],[Hour]:[Hour]]&gt;=N$2),1,0)</calculatedColumnFormula>
    </tableColumn>
    <tableColumn id="25" xr3:uid="{7124BFDC-5B72-4806-BD66-A9B40B96E890}" name="1-3" dataDxfId="197">
      <calculatedColumnFormula array="1">IF(AND(O$2&lt;&gt;0,TblTech[[#This Row],[Hour]:[Hour]]&gt;=O$2),1,0)</calculatedColumnFormula>
    </tableColumn>
    <tableColumn id="26" xr3:uid="{7F0A139B-B30E-4409-9274-8016025EA227}" name="1-4" dataDxfId="196">
      <calculatedColumnFormula array="1">IF(AND(P$2&lt;&gt;0,TblTech[[#This Row],[Hour]:[Hour]]&gt;=P$2),1,0)</calculatedColumnFormula>
    </tableColumn>
    <tableColumn id="27" xr3:uid="{29B9EAE2-227D-4807-9E41-445565CAAFF7}" name="1-5" dataDxfId="195">
      <calculatedColumnFormula array="1">IF(AND(Q$2&lt;&gt;0,TblTech[[#This Row],[Hour]:[Hour]]&gt;=Q$2),1,0)</calculatedColumnFormula>
    </tableColumn>
    <tableColumn id="28" xr3:uid="{43587F1E-C217-44F9-817A-0114F7F48D02}" name="1-6" dataDxfId="194">
      <calculatedColumnFormula array="1">IF(AND(R$2&lt;&gt;0,TblTech[[#This Row],[Hour]:[Hour]]&gt;=R$2),1,0)</calculatedColumnFormula>
    </tableColumn>
    <tableColumn id="29" xr3:uid="{0524F9E6-09EC-4986-B7A6-35B925952E60}" name="1-7" dataDxfId="193">
      <calculatedColumnFormula array="1">IF(AND(S$2&lt;&gt;0,TblTech[[#This Row],[Hour]:[Hour]]&gt;=S$2),1,0)</calculatedColumnFormula>
    </tableColumn>
    <tableColumn id="30" xr3:uid="{188B6808-99A1-4A91-A689-87097F62C1C1}" name="1-8" dataDxfId="192">
      <calculatedColumnFormula array="1">IF(AND(T$2&lt;&gt;0,TblTech[[#This Row],[Hour]:[Hour]]&gt;=T$2),1,0)</calculatedColumnFormula>
    </tableColumn>
    <tableColumn id="31" xr3:uid="{DC02C18F-47C9-4A23-8F34-9E02A677D29B}" name="1-9" dataDxfId="191">
      <calculatedColumnFormula array="1">IF(AND(U$2&lt;&gt;0,TblTech[[#This Row],[Hour]:[Hour]]&gt;=U$2),1,0)</calculatedColumnFormula>
    </tableColumn>
    <tableColumn id="32" xr3:uid="{21B6A564-7028-4932-914B-F32A59CAEC67}" name="1-10" dataDxfId="190">
      <calculatedColumnFormula array="1">IF(AND(V$2&lt;&gt;0,TblTech[[#This Row],[Hour]:[Hour]]&gt;=V$2),1,0)</calculatedColumnFormula>
    </tableColumn>
    <tableColumn id="33" xr3:uid="{BE08B152-511E-4680-AD58-AFCC2777EE65}" name="1-11" dataDxfId="189">
      <calculatedColumnFormula array="1">IF(AND(W$2&lt;&gt;0,TblTech[[#This Row],[Hour]:[Hour]]&gt;=W$2),1,0)</calculatedColumnFormula>
    </tableColumn>
    <tableColumn id="34" xr3:uid="{F0B67B28-DF8B-4FF4-BE8F-BD953642450D}" name="2-1" dataDxfId="188">
      <calculatedColumnFormula array="1">IF(AND(X$2&lt;&gt;0,TblTech[[#This Row],[Hour]:[Hour]]&gt;=X$2),1,0)</calculatedColumnFormula>
    </tableColumn>
    <tableColumn id="35" xr3:uid="{E1C38FB5-1814-43BE-8628-9E331159B491}" name="2-2" dataDxfId="187">
      <calculatedColumnFormula array="1">IF(AND(Y$2&lt;&gt;0,TblTech[[#This Row],[Hour]:[Hour]]&gt;=Y$2),1,0)</calculatedColumnFormula>
    </tableColumn>
    <tableColumn id="36" xr3:uid="{8EEFA1A3-F668-44A9-99D5-F625CDEC0846}" name="2-3" dataDxfId="186">
      <calculatedColumnFormula array="1">IF(AND(Z$2&lt;&gt;0,TblTech[[#This Row],[Hour]:[Hour]]&gt;=Z$2),1,0)</calculatedColumnFormula>
    </tableColumn>
    <tableColumn id="37" xr3:uid="{8B9C353C-5141-4E70-88A8-3C0ADC0F65A2}" name="2-4" dataDxfId="185">
      <calculatedColumnFormula array="1">IF(AND(AA$2&lt;&gt;0,TblTech[[#This Row],[Hour]:[Hour]]&gt;=AA$2),1,0)</calculatedColumnFormula>
    </tableColumn>
    <tableColumn id="38" xr3:uid="{4F9949FA-D32C-43B0-A632-BDA246027740}" name="2-5" dataDxfId="184">
      <calculatedColumnFormula array="1">IF(AND(AB$2&lt;&gt;0,TblTech[[#This Row],[Hour]:[Hour]]&gt;=AB$2),1,0)</calculatedColumnFormula>
    </tableColumn>
    <tableColumn id="39" xr3:uid="{E35ABE45-7462-4288-879B-43C24510B588}" name="2-6" dataDxfId="183">
      <calculatedColumnFormula array="1">IF(AND(AC$2&lt;&gt;0,TblTech[[#This Row],[Hour]:[Hour]]&gt;=AC$2),1,0)</calculatedColumnFormula>
    </tableColumn>
    <tableColumn id="40" xr3:uid="{B02ACA29-3024-4B8E-B2F0-E65F48E762BF}" name="2-7" dataDxfId="182">
      <calculatedColumnFormula array="1">IF(AND(AD$2&lt;&gt;0,TblTech[[#This Row],[Hour]:[Hour]]&gt;=AD$2),1,0)</calculatedColumnFormula>
    </tableColumn>
    <tableColumn id="41" xr3:uid="{34022863-F0D7-473E-B433-052438597C70}" name="2-8" dataDxfId="181">
      <calculatedColumnFormula array="1">IF(AND(AE$2&lt;&gt;0,TblTech[[#This Row],[Hour]:[Hour]]&gt;=AE$2),1,0)</calculatedColumnFormula>
    </tableColumn>
    <tableColumn id="42" xr3:uid="{4264B147-345F-4187-898B-976D4720C3B2}" name="2-9" dataDxfId="180">
      <calculatedColumnFormula array="1">IF(AND(AF$2&lt;&gt;0,TblTech[[#This Row],[Hour]:[Hour]]&gt;=AF$2),1,0)</calculatedColumnFormula>
    </tableColumn>
    <tableColumn id="43" xr3:uid="{040A812F-9A82-4FA5-96D4-BB0CE9B1567D}" name="2-10" dataDxfId="179">
      <calculatedColumnFormula array="1">IF(AND(AG$2&lt;&gt;0,TblTech[[#This Row],[Hour]:[Hour]]&gt;=AG$2),1,0)</calculatedColumnFormula>
    </tableColumn>
    <tableColumn id="44" xr3:uid="{65E9F477-8A73-4C7D-9453-E8F8A13C4220}" name="3-1" dataDxfId="178">
      <calculatedColumnFormula array="1">IF(AND(AH$2&lt;&gt;0,TblTech[[#This Row],[Hour]:[Hour]]&gt;=AH$2),1,0)</calculatedColumnFormula>
    </tableColumn>
    <tableColumn id="45" xr3:uid="{86A8FA88-B983-4431-9D5A-9A068F2DE89C}" name="3-2" dataDxfId="177">
      <calculatedColumnFormula array="1">IF(AND(AI$2&lt;&gt;0,TblTech[[#This Row],[Hour]:[Hour]]&gt;=AI$2),1,0)</calculatedColumnFormula>
    </tableColumn>
    <tableColumn id="46" xr3:uid="{B4D6E3D7-41BB-4A05-98AF-36C706567C66}" name="3-3" dataDxfId="176">
      <calculatedColumnFormula array="1">IF(AND(AJ$2&lt;&gt;0,TblTech[[#This Row],[Hour]:[Hour]]&gt;=AJ$2),1,0)</calculatedColumnFormula>
    </tableColumn>
    <tableColumn id="47" xr3:uid="{A65655BF-F389-46E7-B712-282C9B16E721}" name="3-4" dataDxfId="175">
      <calculatedColumnFormula array="1">IF(AND(AK$2&lt;&gt;0,TblTech[[#This Row],[Hour]:[Hour]]&gt;=AK$2),1,0)</calculatedColumnFormula>
    </tableColumn>
    <tableColumn id="48" xr3:uid="{6AC53AFF-C5BC-4C6E-A226-AD750DEF26F0}" name="3-5" dataDxfId="174">
      <calculatedColumnFormula array="1">IF(AND(AL$2&lt;&gt;0,TblTech[[#This Row],[Hour]:[Hour]]&gt;=AL$2),1,0)</calculatedColumnFormula>
    </tableColumn>
    <tableColumn id="49" xr3:uid="{517C8F30-6F70-4A9F-930D-87F70A281D06}" name="3-6" dataDxfId="173">
      <calculatedColumnFormula array="1">IF(AND(AM$2&lt;&gt;0,TblTech[[#This Row],[Hour]:[Hour]]&gt;=AM$2),1,0)</calculatedColumnFormula>
    </tableColumn>
    <tableColumn id="50" xr3:uid="{3B9D0CD9-1DC1-4BF8-84D6-0C15DCE53BA3}" name="3-7" dataDxfId="172">
      <calculatedColumnFormula array="1">IF(AND(AN$2&lt;&gt;0,TblTech[[#This Row],[Hour]:[Hour]]&gt;=AN$2),1,0)</calculatedColumnFormula>
    </tableColumn>
    <tableColumn id="51" xr3:uid="{BF773A1C-6C94-4253-89D5-6B882BDABD54}" name="3-8" dataDxfId="171">
      <calculatedColumnFormula array="1">IF(AND(AO$2&lt;&gt;0,TblTech[[#This Row],[Hour]:[Hour]]&gt;=AO$2),1,0)</calculatedColumnFormula>
    </tableColumn>
    <tableColumn id="52" xr3:uid="{D719799C-D81A-4575-B1F1-9835FB72D924}" name="3-9" dataDxfId="170">
      <calculatedColumnFormula array="1">IF(AND(AP$2&lt;&gt;0,TblTech[[#This Row],[Hour]:[Hour]]&gt;=AP$2),1,0)</calculatedColumnFormula>
    </tableColumn>
    <tableColumn id="53" xr3:uid="{81CD67AD-C2F6-496B-991C-75EACF4860E0}" name="4-1" dataDxfId="169">
      <calculatedColumnFormula array="1">IF(AND(AQ$2&lt;&gt;0,TblTech[[#This Row],[Hour]:[Hour]]&gt;=AQ$2),1,0)</calculatedColumnFormula>
    </tableColumn>
    <tableColumn id="54" xr3:uid="{3255B3D4-FF8E-4B91-8A83-C128D00B29D0}" name="4-2" dataDxfId="168">
      <calculatedColumnFormula array="1">IF(AND(AR$2&lt;&gt;0,TblTech[[#This Row],[Hour]:[Hour]]&gt;=AR$2),1,0)</calculatedColumnFormula>
    </tableColumn>
    <tableColumn id="55" xr3:uid="{E9B22F56-FCCE-4890-8FF4-FF6D8C0863D0}" name="4-3" dataDxfId="167">
      <calculatedColumnFormula array="1">IF(AND(AS$2&lt;&gt;0,TblTech[[#This Row],[Hour]:[Hour]]&gt;=AS$2),1,0)</calculatedColumnFormula>
    </tableColumn>
    <tableColumn id="56" xr3:uid="{1C0A6BE0-6DBC-40E6-B512-F921E4637B0B}" name="4-4" dataDxfId="166">
      <calculatedColumnFormula array="1">IF(AND(AT$2&lt;&gt;0,TblTech[[#This Row],[Hour]:[Hour]]&gt;=AT$2),1,0)</calculatedColumnFormula>
    </tableColumn>
    <tableColumn id="57" xr3:uid="{5DAC0420-BB86-481B-957A-78DB826A7E20}" name="4-5" dataDxfId="165">
      <calculatedColumnFormula array="1">IF(AND(AU$2&lt;&gt;0,TblTech[[#This Row],[Hour]:[Hour]]&gt;=AU$2),1,0)</calculatedColumnFormula>
    </tableColumn>
    <tableColumn id="58" xr3:uid="{2442830B-618D-4A03-A6E6-23EC65BAB59B}" name="4-6" dataDxfId="164">
      <calculatedColumnFormula array="1">IF(AND(AV$2&lt;&gt;0,TblTech[[#This Row],[Hour]:[Hour]]&gt;=AV$2),1,0)</calculatedColumnFormula>
    </tableColumn>
    <tableColumn id="59" xr3:uid="{8AB48F18-B215-484F-9058-BE5431D00ED5}" name="4-7" dataDxfId="163">
      <calculatedColumnFormula array="1">IF(AND(AW$2&lt;&gt;0,TblTech[[#This Row],[Hour]:[Hour]]&gt;=AW$2),1,0)</calculatedColumnFormula>
    </tableColumn>
    <tableColumn id="60" xr3:uid="{3B7FB99A-0607-4DBC-A93C-47B6B21464A5}" name="4-8" dataDxfId="162">
      <calculatedColumnFormula array="1">IF(AND(AX$2&lt;&gt;0,TblTech[[#This Row],[Hour]:[Hour]]&gt;=AX$2),1,0)</calculatedColumnFormula>
    </tableColumn>
    <tableColumn id="61" xr3:uid="{CFAAB1A4-4760-4FF3-BF0E-D276BAEF346A}" name="5-1" dataDxfId="161">
      <calculatedColumnFormula array="1">IF(AND(AY$2&lt;&gt;0,TblTech[[#This Row],[Hour]:[Hour]]&gt;=AY$2),1,0)</calculatedColumnFormula>
    </tableColumn>
    <tableColumn id="62" xr3:uid="{E5F62076-AF81-4EE1-A6D2-C4FBF4181C93}" name="5-2" dataDxfId="160">
      <calculatedColumnFormula array="1">IF(AND(AZ$2&lt;&gt;0,TblTech[[#This Row],[Hour]:[Hour]]&gt;=AZ$2),1,0)</calculatedColumnFormula>
    </tableColumn>
    <tableColumn id="63" xr3:uid="{EE3346E8-7A22-4F0A-94B7-B36570A0B72E}" name="5-3" dataDxfId="159">
      <calculatedColumnFormula array="1">IF(AND(BA$2&lt;&gt;0,TblTech[[#This Row],[Hour]:[Hour]]&gt;=BA$2),1,0)</calculatedColumnFormula>
    </tableColumn>
    <tableColumn id="64" xr3:uid="{19F3E157-570E-4E1E-BCC2-3EF92D7B8A8B}" name="5-4" dataDxfId="158">
      <calculatedColumnFormula array="1">IF(AND(BB$2&lt;&gt;0,TblTech[[#This Row],[Hour]:[Hour]]&gt;=BB$2),1,0)</calculatedColumnFormula>
    </tableColumn>
    <tableColumn id="65" xr3:uid="{A59D5D3A-678C-49C4-A3B5-D86FF0C14500}" name="5-5" dataDxfId="157">
      <calculatedColumnFormula array="1">IF(AND(BC$2&lt;&gt;0,TblTech[[#This Row],[Hour]:[Hour]]&gt;=BC$2),1,0)</calculatedColumnFormula>
    </tableColumn>
    <tableColumn id="66" xr3:uid="{3EBEC9F5-18F1-461D-AF3F-E66DA870B9ED}" name="5-6" dataDxfId="156">
      <calculatedColumnFormula array="1">IF(AND(BD$2&lt;&gt;0,TblTech[[#This Row],[Hour]:[Hour]]&gt;=BD$2),1,0)</calculatedColumnFormula>
    </tableColumn>
    <tableColumn id="67" xr3:uid="{20985549-198B-4F2A-AF78-070BD8A22298}" name="5-7" dataDxfId="155">
      <calculatedColumnFormula array="1">IF(AND(BE$2&lt;&gt;0,TblTech[[#This Row],[Hour]:[Hour]]&gt;=BE$2),1,0)</calculatedColumnFormula>
    </tableColumn>
    <tableColumn id="68" xr3:uid="{F4DDB15D-3A5D-449E-8491-EA836A4AB090}" name="6-1" dataDxfId="154">
      <calculatedColumnFormula array="1">IF(AND(BF$2&lt;&gt;0,TblTech[[#This Row],[Hour]:[Hour]]&gt;=BF$2),1,0)</calculatedColumnFormula>
    </tableColumn>
    <tableColumn id="69" xr3:uid="{CC7E2300-DCD5-46C6-AD93-8F283F035DAF}" name="6-2" dataDxfId="153">
      <calculatedColumnFormula array="1">IF(AND(BG$2&lt;&gt;0,TblTech[[#This Row],[Hour]:[Hour]]&gt;=BG$2),1,0)</calculatedColumnFormula>
    </tableColumn>
    <tableColumn id="70" xr3:uid="{0DC5B532-84DD-40E3-9A96-3B7ED120C52C}" name="6-3" dataDxfId="152">
      <calculatedColumnFormula array="1">IF(AND(BH$2&lt;&gt;0,TblTech[[#This Row],[Hour]:[Hour]]&gt;=BH$2),1,0)</calculatedColumnFormula>
    </tableColumn>
    <tableColumn id="71" xr3:uid="{DBF8F56A-2B38-47BE-86BB-D34F12B071FA}" name="6-4" dataDxfId="151">
      <calculatedColumnFormula array="1">IF(AND(BI$2&lt;&gt;0,TblTech[[#This Row],[Hour]:[Hour]]&gt;=BI$2),1,0)</calculatedColumnFormula>
    </tableColumn>
    <tableColumn id="72" xr3:uid="{8A63D20A-B735-48C5-9D04-93C0E6922380}" name="6-5" dataDxfId="150">
      <calculatedColumnFormula array="1">IF(AND(BJ$2&lt;&gt;0,TblTech[[#This Row],[Hour]:[Hour]]&gt;=BJ$2),1,0)</calculatedColumnFormula>
    </tableColumn>
    <tableColumn id="73" xr3:uid="{40ABCA6E-09C4-437C-8184-D2AA8A46BADC}" name="6-6" dataDxfId="149">
      <calculatedColumnFormula array="1">IF(AND(BK$2&lt;&gt;0,TblTech[[#This Row],[Hour]:[Hour]]&gt;=BK$2),1,0)</calculatedColumnFormula>
    </tableColumn>
    <tableColumn id="74" xr3:uid="{304D27FC-5054-456F-9FA0-3E170324E735}" name="7-1" dataDxfId="148">
      <calculatedColumnFormula array="1">IF(AND(BL$2&lt;&gt;0,TblTech[[#This Row],[Hour]:[Hour]]&gt;=BL$2),1,0)</calculatedColumnFormula>
    </tableColumn>
    <tableColumn id="75" xr3:uid="{F53A9B26-BE5F-4442-9E77-570EB38C7B2D}" name="7-2" dataDxfId="147">
      <calculatedColumnFormula array="1">IF(AND(BM$2&lt;&gt;0,TblTech[[#This Row],[Hour]:[Hour]]&gt;=BM$2),1,0)</calculatedColumnFormula>
    </tableColumn>
    <tableColumn id="76" xr3:uid="{5A1C0BCB-6C77-48A3-8B36-DA0838BEFD4F}" name="7-3" dataDxfId="146">
      <calculatedColumnFormula array="1">IF(AND(BN$2&lt;&gt;0,TblTech[[#This Row],[Hour]:[Hour]]&gt;=BN$2),1,0)</calculatedColumnFormula>
    </tableColumn>
    <tableColumn id="77" xr3:uid="{96D50B4B-A1C4-4AE1-87EE-409B3128CB4D}" name="7-4" dataDxfId="145">
      <calculatedColumnFormula array="1">IF(AND(BO$2&lt;&gt;0,TblTech[[#This Row],[Hour]:[Hour]]&gt;=BO$2),1,0)</calculatedColumnFormula>
    </tableColumn>
    <tableColumn id="78" xr3:uid="{64A36F5D-65DB-44C8-84EC-A1A1FFF2B3AB}" name="7-5" dataDxfId="144">
      <calculatedColumnFormula array="1">IF(AND(BP$2&lt;&gt;0,TblTech[[#This Row],[Hour]:[Hour]]&gt;=BP$2),1,0)</calculatedColumnFormula>
    </tableColumn>
    <tableColumn id="79" xr3:uid="{73D8C7B5-D3FC-4DB3-BB3C-6A056F59A2A0}" name="8-1" dataDxfId="143">
      <calculatedColumnFormula array="1">IF(AND(BQ$2&lt;&gt;0,TblTech[[#This Row],[Hour]:[Hour]]&gt;=BQ$2),1,0)</calculatedColumnFormula>
    </tableColumn>
    <tableColumn id="80" xr3:uid="{8C8F01C9-13ED-4ABA-B4ED-5D892B20A077}" name="8-2" dataDxfId="142">
      <calculatedColumnFormula array="1">IF(AND(BR$2&lt;&gt;0,TblTech[[#This Row],[Hour]:[Hour]]&gt;=BR$2),1,0)</calculatedColumnFormula>
    </tableColumn>
    <tableColumn id="81" xr3:uid="{954DF58F-2216-42C3-A4F3-4A1B568C8A7F}" name="8-3" dataDxfId="141">
      <calculatedColumnFormula array="1">IF(AND(BS$2&lt;&gt;0,TblTech[[#This Row],[Hour]:[Hour]]&gt;=BS$2),1,0)</calculatedColumnFormula>
    </tableColumn>
    <tableColumn id="82" xr3:uid="{941FAEC7-7D7C-4C75-9F8E-BB3469E2F29F}" name="8-4" dataDxfId="140">
      <calculatedColumnFormula array="1">IF(AND(BT$2&lt;&gt;0,TblTech[[#This Row],[Hour]:[Hour]]&gt;=BT$2),1,0)</calculatedColumnFormula>
    </tableColumn>
    <tableColumn id="83" xr3:uid="{27C9395E-8B81-4CBA-8523-A330679CAE04}" name="9-1" dataDxfId="139">
      <calculatedColumnFormula array="1">IF(AND(BU$2&lt;&gt;0,TblTech[[#This Row],[Hour]:[Hour]]&gt;=BU$2),1,0)</calculatedColumnFormula>
    </tableColumn>
    <tableColumn id="84" xr3:uid="{90667EBE-7747-4976-9947-BD9386AEC90C}" name="9-2" dataDxfId="138">
      <calculatedColumnFormula array="1">IF(AND(BV$2&lt;&gt;0,TblTech[[#This Row],[Hour]:[Hour]]&gt;=BV$2),1,0)</calculatedColumnFormula>
    </tableColumn>
    <tableColumn id="85" xr3:uid="{8AA93356-F62A-4D0B-B2F8-5CADB2567ECF}" name="9-3" dataDxfId="137">
      <calculatedColumnFormula array="1">IF(AND(BW$2&lt;&gt;0,TblTech[[#This Row],[Hour]:[Hour]]&gt;=BW$2),1,0)</calculatedColumnFormula>
    </tableColumn>
    <tableColumn id="86" xr3:uid="{C66AB8D9-7BBC-415A-8732-B5DF0FF2495D}" name="10-1" dataDxfId="136">
      <calculatedColumnFormula array="1">IF(AND(BX$2&lt;&gt;0,TblTech[[#This Row],[Hour]:[Hour]]&gt;=BX$2),1,0)</calculatedColumnFormula>
    </tableColumn>
    <tableColumn id="87" xr3:uid="{13FA2B9A-3F31-4A51-9E2B-753CC6C8AA88}" name="10-2" dataDxfId="135">
      <calculatedColumnFormula array="1">IF(AND(BY$2&lt;&gt;0,TblTech[[#This Row],[Hour]:[Hour]]&gt;=BY$2),1,0)</calculatedColumnFormula>
    </tableColumn>
    <tableColumn id="88" xr3:uid="{D4F65702-E3D7-4783-B103-20F8DD7E4532}" name="11-1" dataDxfId="134">
      <calculatedColumnFormula array="1">IF(AND(BZ$2&lt;&gt;0,TblTech[[#This Row],[Hour]:[Hour]]&gt;=BZ$2),1,0)</calculatedColumnFormula>
    </tableColumn>
    <tableColumn id="89" xr3:uid="{0428044E-0525-4B76-80C9-2D449BDFDA1D}" name="Tech" dataDxfId="13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1" dataDxfId="119" headerRowBorderDxfId="120" tableBorderDxfId="11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7">
      <calculatedColumnFormula>TblConstr[[#This Row],[Land]]</calculatedColumnFormula>
    </tableColumn>
    <tableColumn id="2" xr3:uid="{AF6EC8F3-9D95-46FD-B967-FAAF3638AE73}" name="." dataDxfId="116"/>
    <tableColumn id="3" xr3:uid="{FF282ACC-05AC-4142-89E7-09EE52E6FD72}" name="Platinum" dataDxfId="115">
      <calculatedColumnFormula>TblProd[[#This Row],[Platinum]]</calculatedColumnFormula>
    </tableColumn>
    <tableColumn id="4" xr3:uid="{F2178B14-2531-41FE-8DC7-F919571A183A}" name="Lumber" dataDxfId="114">
      <calculatedColumnFormula>TblProd[[#This Row],[Lumber]]</calculatedColumnFormula>
    </tableColumn>
    <tableColumn id="5" xr3:uid="{E437C993-EDEE-4BB3-942B-73180B524B81}" name="Ore" dataDxfId="113">
      <calculatedColumnFormula>TblProd[[#This Row],[Ore]]</calculatedColumnFormula>
    </tableColumn>
    <tableColumn id="6" xr3:uid="{C515063B-AE7C-4BAF-93AB-7443CE68AC54}" name="Gems" dataDxfId="112">
      <calculatedColumnFormula>TblProd[[#This Row],[Gems]]</calculatedColumnFormula>
    </tableColumn>
    <tableColumn id="7" xr3:uid="{935F3905-1AC4-42EE-8A78-476F2F815DFD}" name=".." dataDxfId="111"/>
    <tableColumn id="8" xr3:uid="{A8E01FC0-2F13-4C73-B50D-1FA1083B0FFA}" name="Drafees" dataDxfId="110">
      <calculatedColumnFormula>TblMili[[#This Row],[Draftees]]</calculatedColumnFormula>
    </tableColumn>
    <tableColumn id="9" xr3:uid="{FF70B178-883B-4FA3-B446-2BB364451655}" name="Employed" dataDxfId="109" dataCellStyle="Percent">
      <calculatedColumnFormula>TblPop[[#This Row],[Employment]]</calculatedColumnFormula>
    </tableColumn>
    <tableColumn id="10" xr3:uid="{8AB351E3-8FED-4F8D-951B-AA2D279B0091}" name="Population" dataDxfId="108" dataCellStyle="Percent">
      <calculatedColumnFormula>TblPop[[#This Row],[Total]]/TblPop[[#This Row],[Net max]]</calculatedColumnFormula>
    </tableColumn>
    <tableColumn id="11" xr3:uid="{3D13675F-4203-4882-AC02-B7629E90679D}" name="Hour" dataDxfId="107" dataCellStyle="Percent">
      <calculatedColumnFormula>TblRezone[[#This Row],[Hour]]</calculatedColumnFormula>
    </tableColumn>
    <tableColumn id="12" xr3:uid="{50E3FF0B-DB5B-4715-971A-2D8F804DD3F4}" name="Time" dataDxfId="106" dataCellStyle="Percent">
      <calculatedColumnFormula>TblImps[[#This Row],[Real time]]</calculatedColumnFormula>
    </tableColumn>
    <tableColumn id="13" xr3:uid="{33373A28-E349-4A6C-946C-A172D9829897}" name="Login" dataDxfId="105">
      <calculatedColumnFormula>IF(ISERROR(TblImps[[#This Row],[algorithm]]),0,TblImps[[#This Row],[algorithm]]*1)</calculatedColumnFormula>
    </tableColumn>
    <tableColumn id="14" xr3:uid="{820813AE-0D29-4E3D-B99A-7C5B810B4DA6}" name="Land (3)" dataDxfId="104">
      <calculatedColumnFormula>TblImps[[#This Row],[Land]]</calculatedColumnFormula>
    </tableColumn>
    <tableColumn id="15" xr3:uid="{D8234223-045A-48CE-8E60-8B1B718D1273}" name="Resource" dataDxfId="103"/>
    <tableColumn id="16" xr3:uid="{9AB57DEC-DF25-44AD-97D1-1EF820C63FF2}" name="Amount" dataDxfId="102"/>
    <tableColumn id="17" xr3:uid="{1ECA1762-52EB-4370-862C-42E5B7F71087}" name="Part" dataDxfId="101"/>
    <tableColumn id="18" xr3:uid="{45AD7F60-4F2F-47B2-8046-04C9C5A445EE}" name="Resource 2" dataDxfId="100"/>
    <tableColumn id="19" xr3:uid="{1D8720C7-5940-4FF1-AF3B-FB70E475E9BA}" name="Amount 2" dataDxfId="99"/>
    <tableColumn id="20" xr3:uid="{1AF884E5-0A32-404F-8142-8BDFCA31C5EF}" name="Part 2" dataDxfId="98"/>
    <tableColumn id="21" xr3:uid="{FFCC36EF-B2F1-46BE-827C-260D53435D8F}" name="Resource 3" dataDxfId="97"/>
    <tableColumn id="22" xr3:uid="{AAD98AF1-A248-4594-A8A2-ADB665DABE8F}" name="Amount 3" dataDxfId="96"/>
    <tableColumn id="23" xr3:uid="{5BDF5795-C792-45A5-AC6D-35BE17C06BBC}" name="Part 3" dataDxfId="95"/>
    <tableColumn id="24" xr3:uid="{AB1402EA-4B4E-4F7F-B76D-14CCFC4BF881}" name="…" dataDxfId="94"/>
    <tableColumn id="25" xr3:uid="{C82B3C56-E90F-4536-A41D-465C61544B49}" name="Science" dataDxfId="9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8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7"/>
    <tableColumn id="32" xr3:uid="{C7C4061A-6DA9-4687-A437-B442C90A5089}" name="Σ Science" dataDxfId="86">
      <calculatedColumnFormula>(1+Overview!$I$28)*SUM(TblImps[[#This Row],[P2]:[G2]])+OFFSET(TblImps[[#This Row],[Σ Science]],-1,0)</calculatedColumnFormula>
    </tableColumn>
    <tableColumn id="33" xr3:uid="{87424BBC-4CC9-4173-85AC-5C6A6ECFFB84}" name="Σ Keep" dataDxfId="85">
      <calculatedColumnFormula>(1+Overview!$I$28)*SUM(TblImps[[#This Row],[P3]:[G3]])+OFFSET(TblImps[[#This Row],[Σ Keep]],-1,0)</calculatedColumnFormula>
    </tableColumn>
    <tableColumn id="34" xr3:uid="{3DB81FE6-4CBC-4F36-973D-C8F8D1BD09A1}" name="Σ Towers" dataDxfId="84">
      <calculatedColumnFormula>(1+Overview!$I$28 + tech_7_1*TblTech[[#This Row],[7-1]])*SUM(TblImps[[#This Row],[P4]:[G4]])+OFFSET(TblImps[[#This Row],[Σ Towers]],-1,0)</calculatedColumnFormula>
    </tableColumn>
    <tableColumn id="35" xr3:uid="{485A62F9-7EE3-40A9-BDA7-9F3E4E3EC0E1}" name="Σ Forges" dataDxfId="83">
      <calculatedColumnFormula>(1+Overview!$I$28)*SUM(TblImps[[#This Row],[P5]:[G5]])+OFFSET(TblImps[[#This Row],[Σ Forges]],-1,0)</calculatedColumnFormula>
    </tableColumn>
    <tableColumn id="36" xr3:uid="{CEDFD8F7-5AA6-4236-AE0F-14B6F23AE524}" name="Σ Walls" dataDxfId="82">
      <calculatedColumnFormula>(1+Overview!$I$28)*SUM(TblImps[[#This Row],[P6]:[G6]])+OFFSET(TblImps[[#This Row],[Σ Walls]],-1,0)</calculatedColumnFormula>
    </tableColumn>
    <tableColumn id="37" xr3:uid="{1C140D1F-1021-4314-82BD-7176A05B078C}" name="Σ Irrigation" dataDxfId="81">
      <calculatedColumnFormula>(1+Overview!$I$28 + tech_7_1*TblTech[[#This Row],[7-1]])*SUM(TblImps[[#This Row],[P7]:[G7]])+OFFSET(TblImps[[#This Row],[Σ Irrigation]],-1,0)</calculatedColumnFormula>
    </tableColumn>
    <tableColumn id="38" xr3:uid="{808772B5-D74B-4C2E-9369-56BA268972E4}" name="….." dataDxfId="80"/>
    <tableColumn id="39" xr3:uid="{A732ACBF-AEA8-4BC8-8A5C-C0F5525B84B4}" name="P1" dataDxfId="79">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8">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7">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6">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5"/>
    <tableColumn id="44" xr3:uid="{B4E4C91D-5302-4D99-9223-7DC08C0F56E2}" name="P2" dataDxfId="74">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3">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2">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1">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0"/>
    <tableColumn id="49" xr3:uid="{2713D17E-C072-4464-ACFB-1E3B4E4768C8}" name="P3" dataDxfId="69">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8">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7">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6">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5"/>
    <tableColumn id="54" xr3:uid="{60744F8B-EA90-4F3F-908D-1DBF81E4FBBC}" name="P4" dataDxfId="64">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3">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2">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1">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0"/>
    <tableColumn id="59" xr3:uid="{7CAD4FEB-38C3-4ECC-9BB4-566F90D38057}" name="P5" dataDxfId="59">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7">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6">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5"/>
    <tableColumn id="64" xr3:uid="{74BD3EE9-84CB-4606-9851-F46947A6E124}" name="P6" dataDxfId="54">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3">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2">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1">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0"/>
    <tableColumn id="69" xr3:uid="{C84893E8-5E85-463B-9E51-879ADAA64B83}" name="P7" dataDxfId="49">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8">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7">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6">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5"/>
    <tableColumn id="74" xr3:uid="{5E81B67E-95F1-40DA-AE37-BCD09DA9E039}" name="algorithm" dataDxfId="44">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3">
      <calculatedColumnFormula>TblImps[[#This Row],[Login]]</calculatedColumnFormula>
    </tableColumn>
    <tableColumn id="76" xr3:uid="{373275D8-3CBB-4F26-950F-26616E92A24E}" name="….........." dataDxfId="42"/>
    <tableColumn id="77" xr3:uid="{E49F0585-8289-43E9-991C-7685E6B37B5A}" name="Real time" dataDxfId="41">
      <calculatedColumnFormula>OFFSET(TblImps[[#This Row],[Real time]],-1,0)+1/24</calculatedColumnFormula>
    </tableColumn>
    <tableColumn id="78" xr3:uid="{9298E765-5AD3-4871-BC34-97C5588F3D7E}" name="Servertime" dataDxfId="40">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39" dataDxfId="38">
  <autoFilter ref="B2:E23" xr:uid="{D5B14ACA-C49B-4874-B495-C20CC986FF5C}"/>
  <tableColumns count="4">
    <tableColumn id="1" xr3:uid="{FDF1E222-5EC6-4F67-8D2F-219358D518C5}" name="Stats" dataDxfId="37"/>
    <tableColumn id="9" xr3:uid="{92C958C2-2DCD-4CDD-88AA-98294134A916}" name="Abbr" dataDxfId="36"/>
    <tableColumn id="2" xr3:uid="{1E0B1FDB-30FB-48CA-BD3D-8DF2FCB4975C}" name="Number" dataDxfId="35">
      <calculatedColumnFormula>_xlfn.IFNA(INDEX(TblConstr[],MATCH(Log!$I$28,TblConstr[Hour],0),MATCH(TblStats[[#This Row],[Abbr]],TblConstr[#Headers],0)),0)</calculatedColumnFormula>
    </tableColumn>
    <tableColumn id="3" xr3:uid="{ADBF0C8B-030F-4EBA-8274-EAA1CE134BB1}" name="Percent" dataDxfId="34"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32" dataDxfId="31" tableBorderDxfId="30">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29"/>
    <tableColumn id="2" xr3:uid="{00000000-0010-0000-0100-000002000000}" name="Alignment" dataDxfId="28"/>
    <tableColumn id="3" xr3:uid="{00000000-0010-0000-0100-000003000000}" name="Homeland_Type" dataDxfId="27"/>
    <tableColumn id="4" xr3:uid="{00000000-0010-0000-0100-000004000000}" name="Unitname" dataDxfId="26"/>
    <tableColumn id="5" xr3:uid="{00000000-0010-0000-0100-000005000000}" name="OffensePwr" dataDxfId="25"/>
    <tableColumn id="6" xr3:uid="{00000000-0010-0000-0100-000006000000}" name="DefensePwr" dataDxfId="24"/>
    <tableColumn id="7" xr3:uid="{00000000-0010-0000-0100-000007000000}" name="Platcost" dataDxfId="23"/>
    <tableColumn id="8" xr3:uid="{00000000-0010-0000-0100-000008000000}" name="Orecost" dataDxfId="22"/>
    <tableColumn id="9" xr3:uid="{00000000-0010-0000-0100-000009000000}" name="Networth" dataDxfId="21"/>
    <tableColumn id="12" xr3:uid="{00000000-0010-0000-0100-00000C000000}" name="Max population" dataDxfId="20"/>
    <tableColumn id="13" xr3:uid="{00000000-0010-0000-0100-00000D000000}" name="Pop growth" dataDxfId="19"/>
    <tableColumn id="14" xr3:uid="{00000000-0010-0000-0100-00000E000000}" name="Platinum prod" dataDxfId="18"/>
    <tableColumn id="15" xr3:uid="{00000000-0010-0000-0100-00000F000000}" name="Food prod" dataDxfId="17"/>
    <tableColumn id="16" xr3:uid="{00000000-0010-0000-0100-000010000000}" name="Lumber prod" dataDxfId="16"/>
    <tableColumn id="17" xr3:uid="{00000000-0010-0000-0100-000011000000}" name="Mana prod" dataDxfId="15"/>
    <tableColumn id="18" xr3:uid="{00000000-0010-0000-0100-000012000000}" name="Ore prod" dataDxfId="14"/>
    <tableColumn id="19" xr3:uid="{00000000-0010-0000-0100-000013000000}" name="Gem prod" dataDxfId="13"/>
    <tableColumn id="20" xr3:uid="{00000000-0010-0000-0100-000014000000}" name="Food cons" dataDxfId="12"/>
    <tableColumn id="21" xr3:uid="{00000000-0010-0000-0100-000015000000}" name="Defense" dataDxfId="11"/>
    <tableColumn id="22" xr3:uid="{00000000-0010-0000-0100-000016000000}" name="Offense" dataDxfId="10"/>
    <tableColumn id="23" xr3:uid="{00000000-0010-0000-0100-000017000000}" name="Spy strength" dataDxfId="9"/>
    <tableColumn id="24" xr3:uid="{00000000-0010-0000-0100-000018000000}" name="Wizard strength" dataDxfId="8"/>
    <tableColumn id="25" xr3:uid="{00000000-0010-0000-0100-000019000000}" name="Invest bonus" dataDxfId="7"/>
    <tableColumn id="26" xr3:uid="{00000000-0010-0000-0100-00001A000000}" name="Rezone Cost" dataDxfId="6" dataCellStyle="Percent"/>
    <tableColumn id="27" xr3:uid="{00000000-0010-0000-0100-00001B000000}" name="Construction Cost" dataDxfId="5"/>
    <tableColumn id="28" xr3:uid="{00000000-0010-0000-0100-00001C000000}" name="Research"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3" t="s">
        <v>463</v>
      </c>
      <c r="B1" s="553"/>
      <c r="C1" s="553"/>
      <c r="D1" s="553"/>
      <c r="E1" s="553"/>
      <c r="F1" s="553"/>
      <c r="G1" s="553"/>
      <c r="H1" s="553"/>
      <c r="I1" s="553"/>
      <c r="J1" s="553"/>
      <c r="K1" s="553"/>
      <c r="L1" s="554"/>
      <c r="M1" s="561" t="s">
        <v>1102</v>
      </c>
      <c r="N1" s="562"/>
      <c r="O1" s="563"/>
    </row>
    <row r="2" spans="1:15" s="48" customFormat="1" ht="12.75" customHeight="1" x14ac:dyDescent="0.2">
      <c r="A2" s="547" t="s">
        <v>1100</v>
      </c>
      <c r="B2" s="548"/>
      <c r="C2" s="548"/>
      <c r="D2" s="548"/>
      <c r="E2" s="548"/>
      <c r="F2" s="548"/>
      <c r="G2" s="548"/>
      <c r="H2" s="548"/>
      <c r="I2" s="548"/>
      <c r="J2" s="548"/>
      <c r="K2" s="548"/>
      <c r="L2" s="549"/>
      <c r="M2" s="534" t="s">
        <v>1101</v>
      </c>
      <c r="N2" s="535"/>
      <c r="O2" s="536"/>
    </row>
    <row r="3" spans="1:15" s="48" customFormat="1" x14ac:dyDescent="0.2">
      <c r="A3" s="547"/>
      <c r="B3" s="548"/>
      <c r="C3" s="548"/>
      <c r="D3" s="548"/>
      <c r="E3" s="548"/>
      <c r="F3" s="548"/>
      <c r="G3" s="548"/>
      <c r="H3" s="548"/>
      <c r="I3" s="548"/>
      <c r="J3" s="548"/>
      <c r="K3" s="548"/>
      <c r="L3" s="549"/>
      <c r="M3" s="534"/>
      <c r="N3" s="535"/>
      <c r="O3" s="536"/>
    </row>
    <row r="4" spans="1:15" s="48" customFormat="1" x14ac:dyDescent="0.2">
      <c r="A4" s="547"/>
      <c r="B4" s="548"/>
      <c r="C4" s="548"/>
      <c r="D4" s="548"/>
      <c r="E4" s="548"/>
      <c r="F4" s="548"/>
      <c r="G4" s="548"/>
      <c r="H4" s="548"/>
      <c r="I4" s="548"/>
      <c r="J4" s="548"/>
      <c r="K4" s="548"/>
      <c r="L4" s="549"/>
      <c r="M4" s="534"/>
      <c r="N4" s="535"/>
      <c r="O4" s="536"/>
    </row>
    <row r="5" spans="1:15" s="48" customFormat="1" x14ac:dyDescent="0.2">
      <c r="A5" s="547"/>
      <c r="B5" s="548"/>
      <c r="C5" s="548"/>
      <c r="D5" s="548"/>
      <c r="E5" s="548"/>
      <c r="F5" s="548"/>
      <c r="G5" s="548"/>
      <c r="H5" s="548"/>
      <c r="I5" s="548"/>
      <c r="J5" s="548"/>
      <c r="K5" s="548"/>
      <c r="L5" s="549"/>
      <c r="M5" s="534"/>
      <c r="N5" s="535"/>
      <c r="O5" s="536"/>
    </row>
    <row r="6" spans="1:15" s="48" customFormat="1" x14ac:dyDescent="0.2">
      <c r="A6" s="547"/>
      <c r="B6" s="548"/>
      <c r="C6" s="548"/>
      <c r="D6" s="548"/>
      <c r="E6" s="548"/>
      <c r="F6" s="548"/>
      <c r="G6" s="548"/>
      <c r="H6" s="548"/>
      <c r="I6" s="548"/>
      <c r="J6" s="548"/>
      <c r="K6" s="548"/>
      <c r="L6" s="549"/>
      <c r="M6" s="534"/>
      <c r="N6" s="535"/>
      <c r="O6" s="536"/>
    </row>
    <row r="7" spans="1:15" s="48" customFormat="1" ht="13.5" thickBot="1" x14ac:dyDescent="0.25">
      <c r="A7" s="550"/>
      <c r="B7" s="551"/>
      <c r="C7" s="551"/>
      <c r="D7" s="551"/>
      <c r="E7" s="551"/>
      <c r="F7" s="551"/>
      <c r="G7" s="551"/>
      <c r="H7" s="551"/>
      <c r="I7" s="551"/>
      <c r="J7" s="551"/>
      <c r="K7" s="551"/>
      <c r="L7" s="552"/>
      <c r="M7" s="534"/>
      <c r="N7" s="535"/>
      <c r="O7" s="536"/>
    </row>
    <row r="8" spans="1:15" s="48" customFormat="1" ht="15.75" x14ac:dyDescent="0.2">
      <c r="A8" s="555" t="s">
        <v>462</v>
      </c>
      <c r="B8" s="556"/>
      <c r="C8" s="556"/>
      <c r="D8" s="556"/>
      <c r="E8" s="556"/>
      <c r="F8" s="556"/>
      <c r="G8" s="556"/>
      <c r="H8" s="556"/>
      <c r="I8" s="557"/>
      <c r="J8" s="564" t="s">
        <v>1108</v>
      </c>
      <c r="K8" s="565"/>
      <c r="L8" s="566"/>
      <c r="M8" s="537"/>
      <c r="N8" s="538"/>
      <c r="O8" s="539"/>
    </row>
    <row r="9" spans="1:15" s="48" customFormat="1" ht="12.75" customHeight="1" x14ac:dyDescent="0.2">
      <c r="A9" s="558" t="s">
        <v>1099</v>
      </c>
      <c r="B9" s="559"/>
      <c r="C9" s="559"/>
      <c r="D9" s="559"/>
      <c r="E9" s="559"/>
      <c r="F9" s="559"/>
      <c r="G9" s="559"/>
      <c r="H9" s="559"/>
      <c r="I9" s="559"/>
      <c r="J9" s="567"/>
      <c r="K9" s="568"/>
      <c r="L9" s="569"/>
      <c r="M9" s="537"/>
      <c r="N9" s="538"/>
      <c r="O9" s="539"/>
    </row>
    <row r="10" spans="1:15" s="48" customFormat="1" ht="12.75" customHeight="1" x14ac:dyDescent="0.2">
      <c r="A10" s="558"/>
      <c r="B10" s="559"/>
      <c r="C10" s="559"/>
      <c r="D10" s="559"/>
      <c r="E10" s="559"/>
      <c r="F10" s="559"/>
      <c r="G10" s="559"/>
      <c r="H10" s="559"/>
      <c r="I10" s="559"/>
      <c r="J10" s="567"/>
      <c r="K10" s="568"/>
      <c r="L10" s="569"/>
      <c r="M10" s="537"/>
      <c r="N10" s="538"/>
      <c r="O10" s="539"/>
    </row>
    <row r="11" spans="1:15" s="48" customFormat="1" ht="12.75" customHeight="1" x14ac:dyDescent="0.2">
      <c r="A11" s="558"/>
      <c r="B11" s="559"/>
      <c r="C11" s="559"/>
      <c r="D11" s="559"/>
      <c r="E11" s="559"/>
      <c r="F11" s="559"/>
      <c r="G11" s="559"/>
      <c r="H11" s="559"/>
      <c r="I11" s="559"/>
      <c r="J11" s="567"/>
      <c r="K11" s="568"/>
      <c r="L11" s="569"/>
      <c r="M11" s="537"/>
      <c r="N11" s="538"/>
      <c r="O11" s="539"/>
    </row>
    <row r="12" spans="1:15" s="48" customFormat="1" ht="28.5" customHeight="1" thickBot="1" x14ac:dyDescent="0.25">
      <c r="A12" s="558"/>
      <c r="B12" s="559"/>
      <c r="C12" s="559"/>
      <c r="D12" s="559"/>
      <c r="E12" s="559"/>
      <c r="F12" s="559"/>
      <c r="G12" s="559"/>
      <c r="H12" s="559"/>
      <c r="I12" s="559"/>
      <c r="J12" s="570"/>
      <c r="K12" s="571"/>
      <c r="L12" s="572"/>
      <c r="M12" s="540"/>
      <c r="N12" s="541"/>
      <c r="O12" s="542"/>
    </row>
    <row r="13" spans="1:15" s="48" customFormat="1" ht="25.5" customHeight="1" thickBot="1" x14ac:dyDescent="0.25">
      <c r="A13" s="543" t="s">
        <v>268</v>
      </c>
      <c r="B13" s="544"/>
      <c r="C13" s="545"/>
      <c r="D13" s="545"/>
      <c r="E13" s="545"/>
      <c r="F13" s="545"/>
      <c r="G13" s="545"/>
      <c r="H13" s="545"/>
      <c r="I13" s="545"/>
      <c r="J13" s="545"/>
      <c r="K13" s="545"/>
      <c r="L13" s="545"/>
      <c r="M13" s="545"/>
      <c r="N13" s="545"/>
      <c r="O13" s="545"/>
    </row>
    <row r="14" spans="1:15" s="58" customFormat="1" ht="12.75" customHeight="1" x14ac:dyDescent="0.2">
      <c r="A14" s="49" t="s">
        <v>28</v>
      </c>
      <c r="B14" s="168" t="s">
        <v>89</v>
      </c>
      <c r="C14" s="50"/>
      <c r="D14" s="51" t="s">
        <v>334</v>
      </c>
      <c r="E14" s="51" t="s">
        <v>820</v>
      </c>
      <c r="F14" s="52"/>
      <c r="G14" s="52"/>
      <c r="H14" s="53" t="s">
        <v>502</v>
      </c>
      <c r="I14" s="54" t="s">
        <v>218</v>
      </c>
      <c r="J14" s="55"/>
      <c r="K14" s="56"/>
      <c r="L14" s="52"/>
      <c r="M14" s="52"/>
      <c r="N14" s="52"/>
      <c r="O14" s="57"/>
    </row>
    <row r="15" spans="1:15" s="48" customFormat="1" ht="12.75" customHeight="1" x14ac:dyDescent="0.2">
      <c r="A15" s="59" t="s">
        <v>460</v>
      </c>
      <c r="B15" s="169">
        <v>44272</v>
      </c>
      <c r="D15" s="59" t="s">
        <v>335</v>
      </c>
      <c r="E15" s="60">
        <f>B15+(1+B16-1)/24+B18-6/24</f>
        <v>44271.75</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44312.019246064818</v>
      </c>
      <c r="H16" s="59" t="s">
        <v>105</v>
      </c>
      <c r="I16" s="61">
        <f>INDEX(TblRaces[[Max population]:[Research]],MATCH(race,TblRaces[Race],0),MATCH(Table4[[#This Row],[Race Bonuses]],TblRaces[[#Headers],[Max population]:[Research]],0))</f>
        <v>0</v>
      </c>
      <c r="K16" s="546" t="s">
        <v>464</v>
      </c>
      <c r="L16" s="560"/>
      <c r="M16" s="560"/>
      <c r="N16" s="560"/>
      <c r="O16" s="63"/>
    </row>
    <row r="17" spans="1:15" s="48" customFormat="1" ht="12.75" customHeight="1" thickBot="1" x14ac:dyDescent="0.25">
      <c r="A17" s="49" t="s">
        <v>332</v>
      </c>
      <c r="B17" s="64">
        <f ca="1">TODAY()</f>
        <v>44312</v>
      </c>
      <c r="C17" s="65"/>
      <c r="D17" s="66" t="s">
        <v>327</v>
      </c>
      <c r="E17" s="67">
        <f>0+Log!P16</f>
        <v>0</v>
      </c>
      <c r="F17" s="68"/>
      <c r="G17" s="68"/>
      <c r="H17" s="59" t="s">
        <v>172</v>
      </c>
      <c r="I17" s="61">
        <f>INDEX(TblRaces[[Max population]:[Research]],MATCH(race,TblRaces[Race],0),MATCH(Table4[[#This Row],[Race Bonuses]],TblRaces[[#Headers],[Max population]:[Research]],0))</f>
        <v>0</v>
      </c>
      <c r="J17" s="55"/>
      <c r="K17" s="560"/>
      <c r="L17" s="560"/>
      <c r="M17" s="560"/>
      <c r="N17" s="560"/>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60"/>
      <c r="L18" s="560"/>
      <c r="M18" s="560"/>
      <c r="N18" s="560"/>
      <c r="O18" s="63"/>
    </row>
    <row r="19" spans="1:15" s="48" customFormat="1" x14ac:dyDescent="0.2">
      <c r="H19" s="59" t="s">
        <v>108</v>
      </c>
      <c r="I19" s="61">
        <f>INDEX(TblRaces[[Max population]:[Research]],MATCH(race,TblRaces[Race],0),MATCH(Table4[[#This Row],[Race Bonuses]],TblRaces[[#Headers],[Max population]:[Research]],0))</f>
        <v>0</v>
      </c>
      <c r="J19" s="55"/>
      <c r="K19" s="560"/>
      <c r="L19" s="560"/>
      <c r="M19" s="560"/>
      <c r="N19" s="560"/>
      <c r="O19" s="70"/>
    </row>
    <row r="20" spans="1:15" s="48" customFormat="1" x14ac:dyDescent="0.2">
      <c r="H20" s="59" t="s">
        <v>109</v>
      </c>
      <c r="I20" s="61">
        <f>INDEX(TblRaces[[Max population]:[Research]],MATCH(race,TblRaces[Race],0),MATCH(Table4[[#This Row],[Race Bonuses]],TblRaces[[#Headers],[Max population]:[Research]],0))</f>
        <v>0</v>
      </c>
      <c r="J20" s="55"/>
      <c r="K20" s="560"/>
      <c r="L20" s="560"/>
      <c r="M20" s="560"/>
      <c r="N20" s="560"/>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60"/>
      <c r="L21" s="560"/>
      <c r="M21" s="560"/>
      <c r="N21" s="56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6"/>
      <c r="L23" s="546"/>
      <c r="M23" s="546"/>
      <c r="N23" s="546"/>
      <c r="O23" s="70"/>
    </row>
    <row r="24" spans="1:15" s="48" customFormat="1" x14ac:dyDescent="0.2">
      <c r="A24" s="76" t="str">
        <f>INDEX(TblRaces[],MATCH(race,TblRaces[Race],0)+2,4)</f>
        <v>Knight</v>
      </c>
      <c r="B24" s="74">
        <f>_xlfn.IFNA(INDEX(TblRaces[],MATCH(TblUnits[[#This Row],[Unit Names]],TblRaces[Unitname],0),5),"")</f>
        <v>2</v>
      </c>
      <c r="C24" s="74">
        <f>_xlfn.IFNA(INDEX(TblRaces[],MATCH(TblUnits[[#This Row],[Unit Names]],TblRaces[Unitname],0),6),"")</f>
        <v>6</v>
      </c>
      <c r="D24" s="74">
        <f>_xlfn.IFNA(INDEX(TblRaces[],MATCH(TblUnits[[#This Row],[Unit Names]],TblRaces[Unitname],0),7),"")</f>
        <v>1050</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6"/>
      <c r="L24" s="546"/>
      <c r="M24" s="546"/>
      <c r="N24" s="546"/>
      <c r="O24" s="70"/>
    </row>
    <row r="25" spans="1:15" s="48" customFormat="1" x14ac:dyDescent="0.2">
      <c r="A25" s="76" t="str">
        <f>INDEX(TblRaces[],MATCH(race,TblRaces[Race],0)+3,4)</f>
        <v>Cavalry</v>
      </c>
      <c r="B25" s="74">
        <f>_xlfn.IFNA(INDEX(TblRaces[],MATCH(TblUnits[[#This Row],[Unit Names]],TblRaces[Unitname],0),5),"")</f>
        <v>6</v>
      </c>
      <c r="C25" s="74">
        <f>_xlfn.IFNA(INDEX(TblRaces[],MATCH(TblUnits[[#This Row],[Unit Names]],TblRaces[Unitname],0),6),"")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6"/>
      <c r="L25" s="546"/>
      <c r="M25" s="546"/>
      <c r="N25" s="54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6"/>
      <c r="L26" s="546"/>
      <c r="M26" s="546"/>
      <c r="N26" s="546"/>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6"/>
      <c r="L27" s="546"/>
      <c r="M27" s="546"/>
      <c r="N27" s="546"/>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31" t="s">
        <v>389</v>
      </c>
      <c r="B32" s="532"/>
      <c r="C32" s="532"/>
      <c r="D32" s="532"/>
      <c r="E32" s="532"/>
      <c r="F32" s="532"/>
      <c r="G32" s="532"/>
      <c r="H32" s="532"/>
      <c r="I32" s="532"/>
      <c r="J32" s="533"/>
      <c r="K32" s="533"/>
      <c r="L32" s="533"/>
      <c r="M32" s="533"/>
      <c r="N32" s="533"/>
      <c r="O32" s="533"/>
    </row>
    <row r="33" spans="1:15" x14ac:dyDescent="0.2">
      <c r="A33" s="90" t="s">
        <v>22</v>
      </c>
      <c r="B33" s="91" t="s">
        <v>366</v>
      </c>
      <c r="C33" s="92" t="s">
        <v>31</v>
      </c>
      <c r="D33" s="93" t="s">
        <v>218</v>
      </c>
      <c r="E33" s="94" t="s">
        <v>1071</v>
      </c>
      <c r="F33" s="92" t="s">
        <v>32</v>
      </c>
      <c r="G33" s="93" t="s">
        <v>1069</v>
      </c>
      <c r="H33" s="93" t="s">
        <v>1070</v>
      </c>
      <c r="I33" s="95" t="s">
        <v>820</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76" t="s">
        <v>441</v>
      </c>
      <c r="L35" s="577"/>
      <c r="M35" s="577"/>
      <c r="N35" s="577"/>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77"/>
      <c r="L36" s="577"/>
      <c r="M36" s="577"/>
      <c r="N36" s="577"/>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77"/>
      <c r="L37" s="577"/>
      <c r="M37" s="577"/>
      <c r="N37" s="577"/>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6" t="s">
        <v>461</v>
      </c>
      <c r="L38" s="580"/>
      <c r="M38" s="580"/>
      <c r="N38" s="580"/>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80"/>
      <c r="L39" s="580"/>
      <c r="M39" s="580"/>
      <c r="N39" s="580"/>
      <c r="O39" s="57"/>
    </row>
    <row r="40" spans="1:15" x14ac:dyDescent="0.2">
      <c r="A40" s="123" t="s">
        <v>24</v>
      </c>
      <c r="B40" s="124">
        <f ca="1">F40</f>
        <v>626</v>
      </c>
      <c r="C40" s="125"/>
      <c r="D40" s="59"/>
      <c r="E40" s="126"/>
      <c r="F40" s="113">
        <f ca="1">Military!Z76</f>
        <v>626</v>
      </c>
      <c r="G40" s="127"/>
      <c r="H40" s="113">
        <f ca="1">F40*(1+$G$35)</f>
        <v>626</v>
      </c>
      <c r="I40" s="108" t="s">
        <v>432</v>
      </c>
      <c r="J40" s="48"/>
      <c r="K40" s="578" t="s">
        <v>459</v>
      </c>
      <c r="L40" s="579"/>
      <c r="M40" s="579"/>
      <c r="N40" s="579"/>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79"/>
      <c r="L41" s="579"/>
      <c r="M41" s="579"/>
      <c r="N41" s="579"/>
      <c r="O41" s="57"/>
    </row>
    <row r="42" spans="1:15" ht="13.5" thickTop="1" x14ac:dyDescent="0.2">
      <c r="B42" s="59"/>
      <c r="C42" s="125"/>
      <c r="D42" s="59"/>
      <c r="E42" s="126"/>
      <c r="F42" s="121">
        <f ca="1">F40+F39+F41</f>
        <v>1076</v>
      </c>
      <c r="G42" s="49"/>
      <c r="H42" s="120">
        <f ca="1">H40+H39+H41</f>
        <v>1076</v>
      </c>
      <c r="I42" s="108"/>
      <c r="J42" s="48"/>
      <c r="K42" s="532"/>
      <c r="L42" s="532"/>
      <c r="M42" s="532"/>
      <c r="N42" s="532"/>
      <c r="O42" s="57"/>
    </row>
    <row r="43" spans="1:15" x14ac:dyDescent="0.2">
      <c r="A43" s="52"/>
      <c r="B43" s="48"/>
      <c r="C43" s="52"/>
      <c r="D43" s="575"/>
      <c r="E43" s="575"/>
      <c r="F43" s="575"/>
      <c r="G43" s="575"/>
      <c r="H43" s="575"/>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1072</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110857</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73" t="s">
        <v>299</v>
      </c>
      <c r="B72" s="574"/>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72:B72"/>
    <mergeCell ref="D43:H43"/>
    <mergeCell ref="K35:N37"/>
    <mergeCell ref="K40:N42"/>
    <mergeCell ref="K38:N39"/>
    <mergeCell ref="A1:L1"/>
    <mergeCell ref="A8:I8"/>
    <mergeCell ref="A9:I12"/>
    <mergeCell ref="K16:N21"/>
    <mergeCell ref="M1:O1"/>
    <mergeCell ref="J8:L12"/>
    <mergeCell ref="A32:O32"/>
    <mergeCell ref="M2:O12"/>
    <mergeCell ref="A13:O13"/>
    <mergeCell ref="K23:N27"/>
    <mergeCell ref="A2:L7"/>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2" t="s">
        <v>23</v>
      </c>
      <c r="D1" s="582"/>
      <c r="E1" s="582"/>
      <c r="F1" s="582"/>
      <c r="G1" s="582"/>
      <c r="H1" s="582"/>
      <c r="I1" s="582"/>
      <c r="J1" s="174"/>
      <c r="K1" s="174"/>
      <c r="L1" s="582" t="s">
        <v>22</v>
      </c>
      <c r="M1" s="582"/>
      <c r="N1" s="582"/>
      <c r="O1" s="582"/>
      <c r="P1" s="582"/>
      <c r="Q1" s="582"/>
      <c r="R1" s="582"/>
      <c r="S1" s="582"/>
      <c r="U1" s="582" t="s">
        <v>175</v>
      </c>
      <c r="V1" s="583"/>
      <c r="W1" s="582" t="s">
        <v>179</v>
      </c>
      <c r="X1" s="582"/>
      <c r="Y1" s="582"/>
      <c r="Z1" s="582"/>
      <c r="AA1" s="582" t="s">
        <v>184</v>
      </c>
      <c r="AB1" s="583"/>
      <c r="AC1" s="583"/>
      <c r="AD1" s="58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820</v>
      </c>
      <c r="L3" s="176" t="s">
        <v>1073</v>
      </c>
      <c r="M3" s="176" t="s">
        <v>816</v>
      </c>
      <c r="N3" s="176" t="s">
        <v>817</v>
      </c>
      <c r="O3" s="176" t="s">
        <v>818</v>
      </c>
      <c r="P3" s="176" t="s">
        <v>819</v>
      </c>
      <c r="Q3" s="176" t="s">
        <v>25</v>
      </c>
      <c r="R3" s="176" t="s">
        <v>26</v>
      </c>
      <c r="S3" s="176" t="s">
        <v>194</v>
      </c>
      <c r="T3" s="176" t="s">
        <v>821</v>
      </c>
      <c r="U3" s="176" t="s">
        <v>238</v>
      </c>
      <c r="V3" s="176" t="s">
        <v>186</v>
      </c>
      <c r="W3" s="176" t="s">
        <v>185</v>
      </c>
      <c r="X3" s="176" t="s">
        <v>244</v>
      </c>
      <c r="Y3" s="176" t="s">
        <v>237</v>
      </c>
      <c r="Z3" s="176" t="s">
        <v>1090</v>
      </c>
      <c r="AA3" s="176" t="s">
        <v>823</v>
      </c>
      <c r="AB3" s="176" t="s">
        <v>179</v>
      </c>
      <c r="AC3" s="176" t="s">
        <v>183</v>
      </c>
    </row>
    <row r="4" spans="1:30" x14ac:dyDescent="0.2">
      <c r="A4" s="178">
        <f>TblRezone[[#This Row],[Hour]]</f>
        <v>1</v>
      </c>
      <c r="B4" s="179">
        <f>TblImps[[#This Row],[Time]]</f>
        <v>44271.75</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44271.791666666664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44271.833333333328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44271.874999999993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44271.916666666657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44271.958333333321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44271.999999999985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44272.04166666665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44272.083333333314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44272.124999999978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44272.166666666642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44272.208333333307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44272.249999999971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44272.291666666635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44272.333333333299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44272.374999999964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44272.416666666628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44272.458333333292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44272.499999999956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44272.541666666621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44272.583333333285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44272.624999999949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44272.666666666613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44272.708333333278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44272.749999999942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44272.791666666606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44272.83333333327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44272.874999999935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44272.916666666599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44272.958333333263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44272.999999999927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44273.041666666591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44273.083333333256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44273.12499999992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44273.166666666584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44273.208333333248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44273.249999999913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44273.291666666577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44273.333333333241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44273.374999999905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44273.41666666657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44273.458333333234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44273.499999999898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44273.541666666562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44273.583333333227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44273.624999999891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44273.666666666555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44273.708333333219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44273.749999999884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44273.791666666548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44273.833333333212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44273.874999999876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44273.916666666541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44273.958333333205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44273.999999999869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44274.041666666533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44274.083333333198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44274.124999999862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44274.166666666526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44274.20833333319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44274.249999999854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44274.291666666519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44274.333333333183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44274.374999999847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44274.416666666511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44274.458333333176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44274.49999999984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44274.541666666504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44274.583333333168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44274.624999999833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44274.666666666497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44274.708333333161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44274.749999999825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44274.79166666649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44274.833333333154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44274.874999999818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44274.916666666482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44274.958333333147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44274.999999999811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44275.041666666475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44275.083333333139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44275.124999999804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44275.166666666468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44275.208333333132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44275.249999999796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44275.291666666461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44275.333333333125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44275.374999999789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44275.416666666453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44275.458333333117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44275.499999999782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44275.541666666446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44275.58333333311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44275.624999999774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44275.666666666439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44275.708333333103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44275.749999999767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44275.791666666431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44275.833333333096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44275.87499999976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44275.916666666424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44275.958333333088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44275.999999999753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44276.041666666417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44276.083333333081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44276.124999999745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44276.16666666641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44276.208333333074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44276.249999999738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44276.291666666402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44276.333333333067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44276.374999999731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44276.416666666395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44276.458333333059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44276.499999999724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44276.541666666388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44276.583333333052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44276.624999999716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44276.66666666638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44276.708333333045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44276.749999999709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44276.791666666373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44276.833333333037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44276.874999999702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44276.916666666366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44276.95833333303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44276.999999999694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44277.041666666359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44277.083333333023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44277.124999999687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44277.166666666351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44277.208333333016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44277.24999999968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1" t="s">
        <v>327</v>
      </c>
      <c r="D1269" s="532"/>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4" t="s">
        <v>259</v>
      </c>
      <c r="T1" s="584"/>
      <c r="U1" s="584"/>
      <c r="AA1" s="584" t="s">
        <v>85</v>
      </c>
      <c r="AB1" s="584"/>
      <c r="AH1" s="584" t="s">
        <v>176</v>
      </c>
      <c r="AI1" s="584"/>
      <c r="AJ1" s="584"/>
      <c r="AK1" s="584"/>
      <c r="AL1" s="584"/>
      <c r="AM1" s="584"/>
      <c r="AO1" s="72" t="s">
        <v>19</v>
      </c>
      <c r="AT1" s="584" t="s">
        <v>196</v>
      </c>
      <c r="AU1" s="584"/>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820</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821</v>
      </c>
      <c r="S3" s="196" t="s">
        <v>6</v>
      </c>
      <c r="T3" s="196" t="s">
        <v>9</v>
      </c>
      <c r="U3" s="196" t="s">
        <v>8</v>
      </c>
      <c r="V3" s="196" t="s">
        <v>13</v>
      </c>
      <c r="W3" s="196" t="s">
        <v>10</v>
      </c>
      <c r="X3" s="196" t="s">
        <v>11</v>
      </c>
      <c r="Y3" s="196" t="s">
        <v>50</v>
      </c>
      <c r="Z3" s="196" t="s">
        <v>822</v>
      </c>
      <c r="AA3" s="196" t="s">
        <v>889</v>
      </c>
      <c r="AB3" s="196" t="s">
        <v>890</v>
      </c>
      <c r="AC3" s="196" t="s">
        <v>891</v>
      </c>
      <c r="AD3" s="196" t="s">
        <v>892</v>
      </c>
      <c r="AE3" s="196" t="s">
        <v>893</v>
      </c>
      <c r="AF3" s="196" t="s">
        <v>894</v>
      </c>
      <c r="AG3" s="196" t="s">
        <v>823</v>
      </c>
      <c r="AH3" s="196" t="s">
        <v>895</v>
      </c>
      <c r="AI3" s="196" t="s">
        <v>896</v>
      </c>
      <c r="AJ3" s="196" t="s">
        <v>897</v>
      </c>
      <c r="AK3" s="196" t="s">
        <v>898</v>
      </c>
      <c r="AL3" s="196" t="s">
        <v>899</v>
      </c>
      <c r="AM3" s="196" t="s">
        <v>900</v>
      </c>
      <c r="AN3" s="196" t="s">
        <v>840</v>
      </c>
      <c r="AO3" s="196" t="s">
        <v>14</v>
      </c>
      <c r="AP3" s="196" t="s">
        <v>20</v>
      </c>
      <c r="AQ3" s="196" t="s">
        <v>16</v>
      </c>
      <c r="AR3" s="196" t="s">
        <v>15</v>
      </c>
      <c r="AS3" s="196" t="s">
        <v>841</v>
      </c>
      <c r="AT3" s="196" t="s">
        <v>901</v>
      </c>
      <c r="AU3" s="196" t="s">
        <v>902</v>
      </c>
      <c r="AV3" s="196" t="s">
        <v>903</v>
      </c>
      <c r="AW3" s="196" t="s">
        <v>904</v>
      </c>
      <c r="AX3" s="196" t="s">
        <v>905</v>
      </c>
      <c r="AY3" s="196" t="s">
        <v>842</v>
      </c>
      <c r="AZ3" s="196" t="s">
        <v>337</v>
      </c>
      <c r="BA3" s="196" t="s">
        <v>338</v>
      </c>
      <c r="BB3" s="196" t="s">
        <v>906</v>
      </c>
      <c r="BC3" s="196" t="s">
        <v>907</v>
      </c>
      <c r="BD3" s="196" t="s">
        <v>908</v>
      </c>
      <c r="BE3" s="196" t="s">
        <v>909</v>
      </c>
      <c r="BF3" s="196" t="s">
        <v>910</v>
      </c>
      <c r="BG3" s="196" t="s">
        <v>911</v>
      </c>
      <c r="BH3" s="196" t="s">
        <v>205</v>
      </c>
      <c r="BI3" s="196" t="s">
        <v>912</v>
      </c>
      <c r="BJ3" s="196" t="s">
        <v>913</v>
      </c>
      <c r="BK3" s="196" t="s">
        <v>914</v>
      </c>
      <c r="BL3" s="196" t="s">
        <v>915</v>
      </c>
      <c r="BM3" s="196" t="s">
        <v>916</v>
      </c>
    </row>
    <row r="4" spans="1:65" x14ac:dyDescent="0.2">
      <c r="A4" s="178">
        <f>TblRezone[[#This Row],[Hour]]</f>
        <v>1</v>
      </c>
      <c r="B4" s="198">
        <f>TblImps[[#This Row],[Time]]</f>
        <v>44271.75</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2033</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44271.75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44271.791666666664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17033</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2003</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44271.791666666664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17033</v>
      </c>
      <c r="BK5" s="113">
        <f ca="1">TblProd[[#This Row],[Lumber]]</f>
        <v>15850</v>
      </c>
      <c r="BL5" s="113">
        <f ca="1">TblProd[[#This Row],[Mana]]</f>
        <v>0</v>
      </c>
      <c r="BM5" s="113">
        <f ca="1">TblProd[[#This Row],[Ore]]</f>
        <v>0</v>
      </c>
    </row>
    <row r="6" spans="1:65" x14ac:dyDescent="0.2">
      <c r="A6" s="178">
        <v>3</v>
      </c>
      <c r="B6" s="198">
        <f ca="1">TblImps[[#This Row],[Time]]</f>
        <v>44271.833333333328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19036</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1973</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190.36</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44271.833333333328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19036</v>
      </c>
      <c r="BK6" s="113">
        <f ca="1">TblProd[[#This Row],[Lumber]]</f>
        <v>16692</v>
      </c>
      <c r="BL6" s="113">
        <f ca="1">TblProd[[#This Row],[Mana]]</f>
        <v>0</v>
      </c>
      <c r="BM6" s="113">
        <f ca="1">TblProd[[#This Row],[Ore]]</f>
        <v>0</v>
      </c>
    </row>
    <row r="7" spans="1:65" x14ac:dyDescent="0.2">
      <c r="A7" s="178">
        <v>4</v>
      </c>
      <c r="B7" s="198">
        <f ca="1">TblImps[[#This Row],[Time]]</f>
        <v>44271.874999999993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21009</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1943</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210.09</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44271.874999999993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21009</v>
      </c>
      <c r="BK7" s="113">
        <f ca="1">TblProd[[#This Row],[Lumber]]</f>
        <v>17525</v>
      </c>
      <c r="BL7" s="113">
        <f ca="1">TblProd[[#This Row],[Mana]]</f>
        <v>0</v>
      </c>
      <c r="BM7" s="113">
        <f ca="1">TblProd[[#This Row],[Ore]]</f>
        <v>0</v>
      </c>
    </row>
    <row r="8" spans="1:65" x14ac:dyDescent="0.2">
      <c r="A8" s="178">
        <v>5</v>
      </c>
      <c r="B8" s="198">
        <f ca="1">TblImps[[#This Row],[Time]]</f>
        <v>44271.916666666657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22952</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1914</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229.52</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44271.916666666657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22952</v>
      </c>
      <c r="BK8" s="113">
        <f ca="1">TblProd[[#This Row],[Lumber]]</f>
        <v>18350</v>
      </c>
      <c r="BL8" s="113">
        <f ca="1">TblProd[[#This Row],[Mana]]</f>
        <v>0</v>
      </c>
      <c r="BM8" s="113">
        <f ca="1">TblProd[[#This Row],[Ore]]</f>
        <v>0</v>
      </c>
    </row>
    <row r="9" spans="1:65" x14ac:dyDescent="0.2">
      <c r="A9" s="178">
        <v>6</v>
      </c>
      <c r="B9" s="198">
        <f ca="1">TblImps[[#This Row],[Time]]</f>
        <v>44271.958333333321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24866</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1884</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248.66</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44271.958333333321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24866</v>
      </c>
      <c r="BK9" s="113">
        <f ca="1">TblProd[[#This Row],[Lumber]]</f>
        <v>19167</v>
      </c>
      <c r="BL9" s="113">
        <f ca="1">TblProd[[#This Row],[Mana]]</f>
        <v>0</v>
      </c>
      <c r="BM9" s="113">
        <f ca="1">TblProd[[#This Row],[Ore]]</f>
        <v>0</v>
      </c>
    </row>
    <row r="10" spans="1:65" x14ac:dyDescent="0.2">
      <c r="A10" s="178">
        <v>7</v>
      </c>
      <c r="B10" s="198">
        <f ca="1">TblImps[[#This Row],[Time]]</f>
        <v>44271.999999999985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26750</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1855</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267.5</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44271.999999999985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26750</v>
      </c>
      <c r="BK10" s="113">
        <f ca="1">TblProd[[#This Row],[Lumber]]</f>
        <v>19975</v>
      </c>
      <c r="BL10" s="113">
        <f ca="1">TblProd[[#This Row],[Mana]]</f>
        <v>0</v>
      </c>
      <c r="BM10" s="113">
        <f ca="1">TblProd[[#This Row],[Ore]]</f>
        <v>0</v>
      </c>
    </row>
    <row r="11" spans="1:65" x14ac:dyDescent="0.2">
      <c r="A11" s="178">
        <v>8</v>
      </c>
      <c r="B11" s="198">
        <f ca="1">TblImps[[#This Row],[Time]]</f>
        <v>44272.04166666665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28605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1825</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286.05</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44272.04166666665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28605</v>
      </c>
      <c r="BK11" s="113">
        <f ca="1">TblProd[[#This Row],[Lumber]]</f>
        <v>20775</v>
      </c>
      <c r="BL11" s="113">
        <f ca="1">TblProd[[#This Row],[Mana]]</f>
        <v>0</v>
      </c>
      <c r="BM11" s="113">
        <f ca="1">TblProd[[#This Row],[Ore]]</f>
        <v>0</v>
      </c>
    </row>
    <row r="12" spans="1:65" x14ac:dyDescent="0.2">
      <c r="A12" s="178">
        <v>9</v>
      </c>
      <c r="B12" s="198">
        <f ca="1">TblImps[[#This Row],[Time]]</f>
        <v>44272.083333333314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30430</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1796</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304.3</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44272.083333333314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30430</v>
      </c>
      <c r="BK12" s="113">
        <f ca="1">TblProd[[#This Row],[Lumber]]</f>
        <v>21567</v>
      </c>
      <c r="BL12" s="113">
        <f ca="1">TblProd[[#This Row],[Mana]]</f>
        <v>0</v>
      </c>
      <c r="BM12" s="113">
        <f ca="1">TblProd[[#This Row],[Ore]]</f>
        <v>0</v>
      </c>
    </row>
    <row r="13" spans="1:65" x14ac:dyDescent="0.2">
      <c r="A13" s="178">
        <v>10</v>
      </c>
      <c r="B13" s="198">
        <f ca="1">TblImps[[#This Row],[Time]]</f>
        <v>44272.124999999978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32226</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1767</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322.26</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44272.124999999978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32226</v>
      </c>
      <c r="BK13" s="113">
        <f ca="1">TblProd[[#This Row],[Lumber]]</f>
        <v>22351</v>
      </c>
      <c r="BL13" s="113">
        <f ca="1">TblProd[[#This Row],[Mana]]</f>
        <v>0</v>
      </c>
      <c r="BM13" s="113">
        <f ca="1">TblProd[[#This Row],[Ore]]</f>
        <v>0</v>
      </c>
    </row>
    <row r="14" spans="1:65" s="59" customFormat="1" x14ac:dyDescent="0.2">
      <c r="A14" s="178">
        <v>11</v>
      </c>
      <c r="B14" s="198">
        <f ca="1">TblImps[[#This Row],[Time]]</f>
        <v>44272.166666666642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33993</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1738</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339.93</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44272.166666666642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33993</v>
      </c>
      <c r="BK14" s="124">
        <f ca="1">TblProd[[#This Row],[Lumber]]</f>
        <v>23127</v>
      </c>
      <c r="BL14" s="124">
        <f ca="1">TblProd[[#This Row],[Mana]]</f>
        <v>0</v>
      </c>
      <c r="BM14" s="124">
        <f ca="1">TblProd[[#This Row],[Ore]]</f>
        <v>0</v>
      </c>
    </row>
    <row r="15" spans="1:65" x14ac:dyDescent="0.2">
      <c r="A15" s="178">
        <v>12</v>
      </c>
      <c r="B15" s="198">
        <f ca="1">TblImps[[#This Row],[Time]]</f>
        <v>44272.208333333307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35731</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1708</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357.31</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44272.208333333307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35731</v>
      </c>
      <c r="BK15" s="113">
        <f ca="1">TblProd[[#This Row],[Lumber]]</f>
        <v>23896</v>
      </c>
      <c r="BL15" s="113">
        <f ca="1">TblProd[[#This Row],[Mana]]</f>
        <v>0</v>
      </c>
      <c r="BM15" s="113">
        <f ca="1">TblProd[[#This Row],[Ore]]</f>
        <v>0</v>
      </c>
    </row>
    <row r="16" spans="1:65" x14ac:dyDescent="0.2">
      <c r="A16" s="178">
        <v>13</v>
      </c>
      <c r="B16" s="198">
        <f ca="1">TblImps[[#This Row],[Time]]</f>
        <v>44272.249999999971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37439</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1679</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374.39</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44272.249999999971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37439</v>
      </c>
      <c r="BK16" s="113">
        <f ca="1">TblProd[[#This Row],[Lumber]]</f>
        <v>24657</v>
      </c>
      <c r="BL16" s="113">
        <f ca="1">TblProd[[#This Row],[Mana]]</f>
        <v>0</v>
      </c>
      <c r="BM16" s="113">
        <f ca="1">TblProd[[#This Row],[Ore]]</f>
        <v>0</v>
      </c>
    </row>
    <row r="17" spans="1:65" x14ac:dyDescent="0.2">
      <c r="A17" s="178">
        <v>14</v>
      </c>
      <c r="B17" s="198">
        <f ca="1">TblImps[[#This Row],[Time]]</f>
        <v>44272.291666666635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39118</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1650</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391.18</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44272.291666666635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39118</v>
      </c>
      <c r="BK17" s="113">
        <f ca="1">TblProd[[#This Row],[Lumber]]</f>
        <v>25410</v>
      </c>
      <c r="BL17" s="113">
        <f ca="1">TblProd[[#This Row],[Mana]]</f>
        <v>0</v>
      </c>
      <c r="BM17" s="113">
        <f ca="1">TblProd[[#This Row],[Ore]]</f>
        <v>0</v>
      </c>
    </row>
    <row r="18" spans="1:65" x14ac:dyDescent="0.2">
      <c r="A18" s="178">
        <v>15</v>
      </c>
      <c r="B18" s="198">
        <f ca="1">TblImps[[#This Row],[Time]]</f>
        <v>44272.333333333299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40768</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1621</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407.68</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44272.333333333299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40768</v>
      </c>
      <c r="BK18" s="113">
        <f ca="1">TblProd[[#This Row],[Lumber]]</f>
        <v>26156</v>
      </c>
      <c r="BL18" s="113">
        <f ca="1">TblProd[[#This Row],[Mana]]</f>
        <v>0</v>
      </c>
      <c r="BM18" s="113">
        <f ca="1">TblProd[[#This Row],[Ore]]</f>
        <v>0</v>
      </c>
    </row>
    <row r="19" spans="1:65" x14ac:dyDescent="0.2">
      <c r="A19" s="178">
        <v>16</v>
      </c>
      <c r="B19" s="198">
        <f ca="1">TblImps[[#This Row],[Time]]</f>
        <v>44272.374999999964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42389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1592</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423.89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44272.374999999964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42389</v>
      </c>
      <c r="BK19" s="113">
        <f ca="1">TblProd[[#This Row],[Lumber]]</f>
        <v>26894</v>
      </c>
      <c r="BL19" s="113">
        <f ca="1">TblProd[[#This Row],[Mana]]</f>
        <v>0</v>
      </c>
      <c r="BM19" s="113">
        <f ca="1">TblProd[[#This Row],[Ore]]</f>
        <v>0</v>
      </c>
    </row>
    <row r="20" spans="1:65" x14ac:dyDescent="0.2">
      <c r="A20" s="178">
        <v>17</v>
      </c>
      <c r="B20" s="198">
        <f ca="1">TblImps[[#This Row],[Time]]</f>
        <v>44272.416666666628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43981</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1563</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439.81</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44272.416666666628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43981</v>
      </c>
      <c r="BK20" s="113">
        <f ca="1">TblProd[[#This Row],[Lumber]]</f>
        <v>27625</v>
      </c>
      <c r="BL20" s="113">
        <f ca="1">TblProd[[#This Row],[Mana]]</f>
        <v>0</v>
      </c>
      <c r="BM20" s="113">
        <f ca="1">TblProd[[#This Row],[Ore]]</f>
        <v>0</v>
      </c>
    </row>
    <row r="21" spans="1:65" x14ac:dyDescent="0.2">
      <c r="A21" s="178">
        <v>18</v>
      </c>
      <c r="B21" s="198">
        <f ca="1">TblImps[[#This Row],[Time]]</f>
        <v>44272.458333333292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45544</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1538</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455.44</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44272.458333333292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45544</v>
      </c>
      <c r="BK21" s="113">
        <f ca="1">TblProd[[#This Row],[Lumber]]</f>
        <v>28349</v>
      </c>
      <c r="BL21" s="113">
        <f ca="1">TblProd[[#This Row],[Mana]]</f>
        <v>0</v>
      </c>
      <c r="BM21" s="113">
        <f ca="1">TblProd[[#This Row],[Ore]]</f>
        <v>0</v>
      </c>
    </row>
    <row r="22" spans="1:65" x14ac:dyDescent="0.2">
      <c r="A22" s="178">
        <v>19</v>
      </c>
      <c r="B22" s="198">
        <f ca="1">TblImps[[#This Row],[Time]]</f>
        <v>44272.499999999956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47082</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1523</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470.82</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44272.499999999956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47082</v>
      </c>
      <c r="BK22" s="113">
        <f ca="1">TblProd[[#This Row],[Lumber]]</f>
        <v>29066</v>
      </c>
      <c r="BL22" s="113">
        <f ca="1">TblProd[[#This Row],[Mana]]</f>
        <v>0</v>
      </c>
      <c r="BM22" s="113">
        <f ca="1">TblProd[[#This Row],[Ore]]</f>
        <v>0</v>
      </c>
    </row>
    <row r="23" spans="1:65" x14ac:dyDescent="0.2">
      <c r="A23" s="178">
        <v>20</v>
      </c>
      <c r="B23" s="198">
        <f ca="1">TblImps[[#This Row],[Time]]</f>
        <v>44272.541666666621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48605</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1507</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486.05</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44272.541666666621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48605</v>
      </c>
      <c r="BK23" s="113">
        <f ca="1">TblProd[[#This Row],[Lumber]]</f>
        <v>29775</v>
      </c>
      <c r="BL23" s="113">
        <f ca="1">TblProd[[#This Row],[Mana]]</f>
        <v>0</v>
      </c>
      <c r="BM23" s="113">
        <f ca="1">TblProd[[#This Row],[Ore]]</f>
        <v>0</v>
      </c>
    </row>
    <row r="24" spans="1:65" x14ac:dyDescent="0.2">
      <c r="A24" s="178">
        <v>21</v>
      </c>
      <c r="B24" s="198">
        <f ca="1">TblImps[[#This Row],[Time]]</f>
        <v>44272.583333333285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50112</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1492</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501.12</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44272.583333333285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50112</v>
      </c>
      <c r="BK24" s="113">
        <f ca="1">TblProd[[#This Row],[Lumber]]</f>
        <v>30477</v>
      </c>
      <c r="BL24" s="113">
        <f ca="1">TblProd[[#This Row],[Mana]]</f>
        <v>0</v>
      </c>
      <c r="BM24" s="113">
        <f ca="1">TblProd[[#This Row],[Ore]]</f>
        <v>0</v>
      </c>
    </row>
    <row r="25" spans="1:65" x14ac:dyDescent="0.2">
      <c r="A25" s="178">
        <v>22</v>
      </c>
      <c r="B25" s="198">
        <f ca="1">TblImps[[#This Row],[Time]]</f>
        <v>44272.624999999949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51604</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1477</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516.04</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44272.624999999949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51604</v>
      </c>
      <c r="BK25" s="113">
        <f ca="1">TblProd[[#This Row],[Lumber]]</f>
        <v>31172</v>
      </c>
      <c r="BL25" s="113">
        <f ca="1">TblProd[[#This Row],[Mana]]</f>
        <v>0</v>
      </c>
      <c r="BM25" s="113">
        <f ca="1">TblProd[[#This Row],[Ore]]</f>
        <v>0</v>
      </c>
    </row>
    <row r="26" spans="1:65" x14ac:dyDescent="0.2">
      <c r="A26" s="178">
        <v>23</v>
      </c>
      <c r="B26" s="198">
        <f ca="1">TblImps[[#This Row],[Time]]</f>
        <v>44272.666666666613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53081</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1463</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530.81000000000006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44272.666666666613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53081</v>
      </c>
      <c r="BK26" s="113">
        <f ca="1">TblProd[[#This Row],[Lumber]]</f>
        <v>31860</v>
      </c>
      <c r="BL26" s="113">
        <f ca="1">TblProd[[#This Row],[Mana]]</f>
        <v>0</v>
      </c>
      <c r="BM26" s="113">
        <f ca="1">TblProd[[#This Row],[Ore]]</f>
        <v>0</v>
      </c>
    </row>
    <row r="27" spans="1:65" x14ac:dyDescent="0.2">
      <c r="A27" s="178">
        <v>24</v>
      </c>
      <c r="B27" s="198">
        <f ca="1">TblImps[[#This Row],[Time]]</f>
        <v>44272.708333333278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54544</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1448</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545.44000000000005</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44272.708333333278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54544</v>
      </c>
      <c r="BK27" s="113">
        <f ca="1">TblProd[[#This Row],[Lumber]]</f>
        <v>32541</v>
      </c>
      <c r="BL27" s="113">
        <f ca="1">TblProd[[#This Row],[Mana]]</f>
        <v>0</v>
      </c>
      <c r="BM27" s="113">
        <f ca="1">TblProd[[#This Row],[Ore]]</f>
        <v>0</v>
      </c>
    </row>
    <row r="28" spans="1:65" x14ac:dyDescent="0.2">
      <c r="A28" s="178">
        <v>25</v>
      </c>
      <c r="B28" s="198">
        <f ca="1">TblImps[[#This Row],[Time]]</f>
        <v>44272.749999999942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55992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1434</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559.91999999999996</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44272.749999999942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55992</v>
      </c>
      <c r="BK28" s="113">
        <f ca="1">TblProd[[#This Row],[Lumber]]</f>
        <v>33216</v>
      </c>
      <c r="BL28" s="113">
        <f ca="1">TblProd[[#This Row],[Mana]]</f>
        <v>0</v>
      </c>
      <c r="BM28" s="113">
        <f ca="1">TblProd[[#This Row],[Ore]]</f>
        <v>0</v>
      </c>
    </row>
    <row r="29" spans="1:65" x14ac:dyDescent="0.2">
      <c r="A29" s="178">
        <v>26</v>
      </c>
      <c r="B29" s="198">
        <f ca="1">TblImps[[#This Row],[Time]]</f>
        <v>44272.791666666606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57426</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1419</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574.26</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44272.791666666606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57426</v>
      </c>
      <c r="BK29" s="113">
        <f ca="1">TblProd[[#This Row],[Lumber]]</f>
        <v>33884</v>
      </c>
      <c r="BL29" s="113">
        <f ca="1">TblProd[[#This Row],[Mana]]</f>
        <v>0</v>
      </c>
      <c r="BM29" s="113">
        <f ca="1">TblProd[[#This Row],[Ore]]</f>
        <v>0</v>
      </c>
    </row>
    <row r="30" spans="1:65" x14ac:dyDescent="0.2">
      <c r="A30" s="178">
        <v>27</v>
      </c>
      <c r="B30" s="198">
        <f ca="1">TblImps[[#This Row],[Time]]</f>
        <v>44272.83333333327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58845</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1405</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588.45000000000005</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44272.83333333327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58845</v>
      </c>
      <c r="BK30" s="113">
        <f ca="1">TblProd[[#This Row],[Lumber]]</f>
        <v>34545</v>
      </c>
      <c r="BL30" s="113">
        <f ca="1">TblProd[[#This Row],[Mana]]</f>
        <v>0</v>
      </c>
      <c r="BM30" s="113">
        <f ca="1">TblProd[[#This Row],[Ore]]</f>
        <v>0</v>
      </c>
    </row>
    <row r="31" spans="1:65" x14ac:dyDescent="0.2">
      <c r="A31" s="178">
        <v>28</v>
      </c>
      <c r="B31" s="198">
        <f ca="1">TblImps[[#This Row],[Time]]</f>
        <v>44272.874999999935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60250</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1391</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602.5</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44272.874999999935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60250</v>
      </c>
      <c r="BK31" s="113">
        <f ca="1">TblProd[[#This Row],[Lumber]]</f>
        <v>35200</v>
      </c>
      <c r="BL31" s="113">
        <f ca="1">TblProd[[#This Row],[Mana]]</f>
        <v>0</v>
      </c>
      <c r="BM31" s="113">
        <f ca="1">TblProd[[#This Row],[Ore]]</f>
        <v>0</v>
      </c>
    </row>
    <row r="32" spans="1:65" x14ac:dyDescent="0.2">
      <c r="A32" s="178">
        <v>29</v>
      </c>
      <c r="B32" s="198">
        <f ca="1">TblImps[[#This Row],[Time]]</f>
        <v>44272.916666666599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61641</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1377</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616.41</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44272.916666666599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61641</v>
      </c>
      <c r="BK32" s="113">
        <f ca="1">TblProd[[#This Row],[Lumber]]</f>
        <v>35848</v>
      </c>
      <c r="BL32" s="113">
        <f ca="1">TblProd[[#This Row],[Mana]]</f>
        <v>0</v>
      </c>
      <c r="BM32" s="113">
        <f ca="1">TblProd[[#This Row],[Ore]]</f>
        <v>0</v>
      </c>
    </row>
    <row r="33" spans="1:65" x14ac:dyDescent="0.2">
      <c r="A33" s="178">
        <v>30</v>
      </c>
      <c r="B33" s="198">
        <f ca="1">TblImps[[#This Row],[Time]]</f>
        <v>44272.958333333263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63018</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1363</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630.18000000000006</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44272.958333333263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63018</v>
      </c>
      <c r="BK33" s="113">
        <f ca="1">TblProd[[#This Row],[Lumber]]</f>
        <v>36490</v>
      </c>
      <c r="BL33" s="113">
        <f ca="1">TblProd[[#This Row],[Mana]]</f>
        <v>0</v>
      </c>
      <c r="BM33" s="113">
        <f ca="1">TblProd[[#This Row],[Ore]]</f>
        <v>0</v>
      </c>
    </row>
    <row r="34" spans="1:65" x14ac:dyDescent="0.2">
      <c r="A34" s="178">
        <v>31</v>
      </c>
      <c r="B34" s="198">
        <f ca="1">TblImps[[#This Row],[Time]]</f>
        <v>44272.999999999927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64381</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1350</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643.81000000000006</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44272.999999999927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64381</v>
      </c>
      <c r="BK34" s="113">
        <f ca="1">TblProd[[#This Row],[Lumber]]</f>
        <v>37125</v>
      </c>
      <c r="BL34" s="113">
        <f ca="1">TblProd[[#This Row],[Mana]]</f>
        <v>0</v>
      </c>
      <c r="BM34" s="113">
        <f ca="1">TblProd[[#This Row],[Ore]]</f>
        <v>0</v>
      </c>
    </row>
    <row r="35" spans="1:65" x14ac:dyDescent="0.2">
      <c r="A35" s="178">
        <v>32</v>
      </c>
      <c r="B35" s="198">
        <f ca="1">TblImps[[#This Row],[Time]]</f>
        <v>44273.041666666591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65731</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1336</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657.31000000000006</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44273.041666666591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65731</v>
      </c>
      <c r="BK35" s="113">
        <f ca="1">TblProd[[#This Row],[Lumber]]</f>
        <v>37754</v>
      </c>
      <c r="BL35" s="113">
        <f ca="1">TblProd[[#This Row],[Mana]]</f>
        <v>0</v>
      </c>
      <c r="BM35" s="113">
        <f ca="1">TblProd[[#This Row],[Ore]]</f>
        <v>0</v>
      </c>
    </row>
    <row r="36" spans="1:65" x14ac:dyDescent="0.2">
      <c r="A36" s="178">
        <v>33</v>
      </c>
      <c r="B36" s="198">
        <f ca="1">TblImps[[#This Row],[Time]]</f>
        <v>44273.083333333256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67067</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1323</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670.67</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44273.083333333256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67067</v>
      </c>
      <c r="BK36" s="113">
        <f ca="1">TblProd[[#This Row],[Lumber]]</f>
        <v>38376</v>
      </c>
      <c r="BL36" s="113">
        <f ca="1">TblProd[[#This Row],[Mana]]</f>
        <v>0</v>
      </c>
      <c r="BM36" s="113">
        <f ca="1">TblProd[[#This Row],[Ore]]</f>
        <v>0</v>
      </c>
    </row>
    <row r="37" spans="1:65" x14ac:dyDescent="0.2">
      <c r="A37" s="178">
        <v>34</v>
      </c>
      <c r="B37" s="198">
        <f ca="1">TblImps[[#This Row],[Time]]</f>
        <v>44273.12499999992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68390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1310</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683.9</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44273.12499999992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68390</v>
      </c>
      <c r="BK37" s="113">
        <f ca="1">TblProd[[#This Row],[Lumber]]</f>
        <v>38992</v>
      </c>
      <c r="BL37" s="113">
        <f ca="1">TblProd[[#This Row],[Mana]]</f>
        <v>0</v>
      </c>
      <c r="BM37" s="113">
        <f ca="1">TblProd[[#This Row],[Ore]]</f>
        <v>0</v>
      </c>
    </row>
    <row r="38" spans="1:65" x14ac:dyDescent="0.2">
      <c r="A38" s="178">
        <v>35</v>
      </c>
      <c r="B38" s="198">
        <f ca="1">TblImps[[#This Row],[Time]]</f>
        <v>44273.166666666584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69700</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1297</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44273.166666666584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69700</v>
      </c>
      <c r="BK38" s="113">
        <f ca="1">TblProd[[#This Row],[Lumber]]</f>
        <v>39602</v>
      </c>
      <c r="BL38" s="113">
        <f ca="1">TblProd[[#This Row],[Mana]]</f>
        <v>0</v>
      </c>
      <c r="BM38" s="113">
        <f ca="1">TblProd[[#This Row],[Ore]]</f>
        <v>0</v>
      </c>
    </row>
    <row r="39" spans="1:65" x14ac:dyDescent="0.2">
      <c r="A39" s="178">
        <v>36</v>
      </c>
      <c r="B39" s="198">
        <f ca="1">TblImps[[#This Row],[Time]]</f>
        <v>44273.208333333248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70997</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1284</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709.97</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44273.208333333248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70997</v>
      </c>
      <c r="BK39" s="113">
        <f ca="1">TblProd[[#This Row],[Lumber]]</f>
        <v>40206</v>
      </c>
      <c r="BL39" s="113">
        <f ca="1">TblProd[[#This Row],[Mana]]</f>
        <v>0</v>
      </c>
      <c r="BM39" s="113">
        <f ca="1">TblProd[[#This Row],[Ore]]</f>
        <v>0</v>
      </c>
    </row>
    <row r="40" spans="1:65" x14ac:dyDescent="0.2">
      <c r="A40" s="178">
        <v>37</v>
      </c>
      <c r="B40" s="198">
        <f ca="1">TblImps[[#This Row],[Time]]</f>
        <v>44273.249999999913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72281</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1271</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722.81000000000006</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44273.249999999913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72281</v>
      </c>
      <c r="BK40" s="113">
        <f ca="1">TblProd[[#This Row],[Lumber]]</f>
        <v>40804</v>
      </c>
      <c r="BL40" s="113">
        <f ca="1">TblProd[[#This Row],[Mana]]</f>
        <v>0</v>
      </c>
      <c r="BM40" s="113">
        <f ca="1">TblProd[[#This Row],[Ore]]</f>
        <v>0</v>
      </c>
    </row>
    <row r="41" spans="1:65" x14ac:dyDescent="0.2">
      <c r="A41" s="178">
        <v>38</v>
      </c>
      <c r="B41" s="198">
        <f ca="1">TblImps[[#This Row],[Time]]</f>
        <v>44273.291666666577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73552</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1258</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735.52</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44273.291666666577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73552</v>
      </c>
      <c r="BK41" s="113">
        <f ca="1">TblProd[[#This Row],[Lumber]]</f>
        <v>41396</v>
      </c>
      <c r="BL41" s="113">
        <f ca="1">TblProd[[#This Row],[Mana]]</f>
        <v>0</v>
      </c>
      <c r="BM41" s="113">
        <f ca="1">TblProd[[#This Row],[Ore]]</f>
        <v>0</v>
      </c>
    </row>
    <row r="42" spans="1:65" x14ac:dyDescent="0.2">
      <c r="A42" s="178">
        <v>39</v>
      </c>
      <c r="B42" s="198">
        <f ca="1">TblImps[[#This Row],[Time]]</f>
        <v>44273.333333333241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74810</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1245</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748.1</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44273.333333333241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74810</v>
      </c>
      <c r="BK42" s="113">
        <f ca="1">TblProd[[#This Row],[Lumber]]</f>
        <v>41982</v>
      </c>
      <c r="BL42" s="113">
        <f ca="1">TblProd[[#This Row],[Mana]]</f>
        <v>0</v>
      </c>
      <c r="BM42" s="113">
        <f ca="1">TblProd[[#This Row],[Ore]]</f>
        <v>0</v>
      </c>
    </row>
    <row r="43" spans="1:65" x14ac:dyDescent="0.2">
      <c r="A43" s="178">
        <v>40</v>
      </c>
      <c r="B43" s="198">
        <f ca="1">TblImps[[#This Row],[Time]]</f>
        <v>44273.374999999905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76055</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1233</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760.55000000000007</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44273.374999999905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76055</v>
      </c>
      <c r="BK43" s="113">
        <f ca="1">TblProd[[#This Row],[Lumber]]</f>
        <v>42562</v>
      </c>
      <c r="BL43" s="113">
        <f ca="1">TblProd[[#This Row],[Mana]]</f>
        <v>0</v>
      </c>
      <c r="BM43" s="113">
        <f ca="1">TblProd[[#This Row],[Ore]]</f>
        <v>0</v>
      </c>
    </row>
    <row r="44" spans="1:65" x14ac:dyDescent="0.2">
      <c r="A44" s="178">
        <v>41</v>
      </c>
      <c r="B44" s="198">
        <f ca="1">TblImps[[#This Row],[Time]]</f>
        <v>44273.41666666657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77288</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1221</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772.88</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44273.41666666657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77288</v>
      </c>
      <c r="BK44" s="113">
        <f ca="1">TblProd[[#This Row],[Lumber]]</f>
        <v>43136</v>
      </c>
      <c r="BL44" s="113">
        <f ca="1">TblProd[[#This Row],[Mana]]</f>
        <v>0</v>
      </c>
      <c r="BM44" s="113">
        <f ca="1">TblProd[[#This Row],[Ore]]</f>
        <v>0</v>
      </c>
    </row>
    <row r="45" spans="1:65" x14ac:dyDescent="0.2">
      <c r="A45" s="178">
        <v>42</v>
      </c>
      <c r="B45" s="198">
        <f ca="1">TblImps[[#This Row],[Time]]</f>
        <v>44273.458333333234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78509</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1208</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785.09</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44273.458333333234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78509</v>
      </c>
      <c r="BK45" s="113">
        <f ca="1">TblProd[[#This Row],[Lumber]]</f>
        <v>43705</v>
      </c>
      <c r="BL45" s="113">
        <f ca="1">TblProd[[#This Row],[Mana]]</f>
        <v>0</v>
      </c>
      <c r="BM45" s="113">
        <f ca="1">TblProd[[#This Row],[Ore]]</f>
        <v>0</v>
      </c>
    </row>
    <row r="46" spans="1:65" x14ac:dyDescent="0.2">
      <c r="A46" s="178">
        <v>43</v>
      </c>
      <c r="B46" s="198">
        <f ca="1">TblImps[[#This Row],[Time]]</f>
        <v>44273.499999999898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79717</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1196</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797.17000000000007</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44273.499999999898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79717</v>
      </c>
      <c r="BK46" s="113">
        <f ca="1">TblProd[[#This Row],[Lumber]]</f>
        <v>44268</v>
      </c>
      <c r="BL46" s="113">
        <f ca="1">TblProd[[#This Row],[Mana]]</f>
        <v>0</v>
      </c>
      <c r="BM46" s="113">
        <f ca="1">TblProd[[#This Row],[Ore]]</f>
        <v>0</v>
      </c>
    </row>
    <row r="47" spans="1:65" x14ac:dyDescent="0.2">
      <c r="A47" s="178">
        <v>44</v>
      </c>
      <c r="B47" s="198">
        <f ca="1">TblImps[[#This Row],[Time]]</f>
        <v>44273.541666666562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80913</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1184</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809.13</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44273.541666666562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80913</v>
      </c>
      <c r="BK47" s="113">
        <f ca="1">TblProd[[#This Row],[Lumber]]</f>
        <v>44825</v>
      </c>
      <c r="BL47" s="113">
        <f ca="1">TblProd[[#This Row],[Mana]]</f>
        <v>0</v>
      </c>
      <c r="BM47" s="113">
        <f ca="1">TblProd[[#This Row],[Ore]]</f>
        <v>0</v>
      </c>
    </row>
    <row r="48" spans="1:65" x14ac:dyDescent="0.2">
      <c r="A48" s="178">
        <v>45</v>
      </c>
      <c r="B48" s="198">
        <f ca="1">TblImps[[#This Row],[Time]]</f>
        <v>44273.583333333227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82097</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1173</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820.97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44273.583333333227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82097</v>
      </c>
      <c r="BK48" s="113">
        <f ca="1">TblProd[[#This Row],[Lumber]]</f>
        <v>45377</v>
      </c>
      <c r="BL48" s="113">
        <f ca="1">TblProd[[#This Row],[Mana]]</f>
        <v>0</v>
      </c>
      <c r="BM48" s="113">
        <f ca="1">TblProd[[#This Row],[Ore]]</f>
        <v>0</v>
      </c>
    </row>
    <row r="49" spans="1:65" x14ac:dyDescent="0.2">
      <c r="A49" s="178">
        <v>46</v>
      </c>
      <c r="B49" s="198">
        <f ca="1">TblImps[[#This Row],[Time]]</f>
        <v>44273.624999999891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83270</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1161</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832.7</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44273.624999999891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83270</v>
      </c>
      <c r="BK49" s="113">
        <f ca="1">TblProd[[#This Row],[Lumber]]</f>
        <v>45923</v>
      </c>
      <c r="BL49" s="113">
        <f ca="1">TblProd[[#This Row],[Mana]]</f>
        <v>0</v>
      </c>
      <c r="BM49" s="113">
        <f ca="1">TblProd[[#This Row],[Ore]]</f>
        <v>0</v>
      </c>
    </row>
    <row r="50" spans="1:65" x14ac:dyDescent="0.2">
      <c r="A50" s="178">
        <v>47</v>
      </c>
      <c r="B50" s="198">
        <f ca="1">TblImps[[#This Row],[Time]]</f>
        <v>44273.666666666555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84431</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1149</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844.31000000000006</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44273.666666666555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84431</v>
      </c>
      <c r="BK50" s="113">
        <f ca="1">TblProd[[#This Row],[Lumber]]</f>
        <v>46464</v>
      </c>
      <c r="BL50" s="113">
        <f ca="1">TblProd[[#This Row],[Mana]]</f>
        <v>0</v>
      </c>
      <c r="BM50" s="113">
        <f ca="1">TblProd[[#This Row],[Ore]]</f>
        <v>0</v>
      </c>
    </row>
    <row r="51" spans="1:65" x14ac:dyDescent="0.2">
      <c r="A51" s="178">
        <v>48</v>
      </c>
      <c r="B51" s="198">
        <f ca="1">TblImps[[#This Row],[Time]]</f>
        <v>44273.708333333219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85580</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1138</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855.80000000000007</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44273.708333333219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85580</v>
      </c>
      <c r="BK51" s="113">
        <f ca="1">TblProd[[#This Row],[Lumber]]</f>
        <v>46999</v>
      </c>
      <c r="BL51" s="113">
        <f ca="1">TblProd[[#This Row],[Mana]]</f>
        <v>0</v>
      </c>
      <c r="BM51" s="113">
        <f ca="1">TblProd[[#This Row],[Ore]]</f>
        <v>0</v>
      </c>
    </row>
    <row r="52" spans="1:65" x14ac:dyDescent="0.2">
      <c r="A52" s="178">
        <v>49</v>
      </c>
      <c r="B52" s="198">
        <f ca="1">TblImps[[#This Row],[Time]]</f>
        <v>44273.749999999884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86718</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1126</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867.18000000000006</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44273.749999999884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86718</v>
      </c>
      <c r="BK52" s="113">
        <f ca="1">TblProd[[#This Row],[Lumber]]</f>
        <v>47529</v>
      </c>
      <c r="BL52" s="113">
        <f ca="1">TblProd[[#This Row],[Mana]]</f>
        <v>0</v>
      </c>
      <c r="BM52" s="113">
        <f ca="1">TblProd[[#This Row],[Ore]]</f>
        <v>0</v>
      </c>
    </row>
    <row r="53" spans="1:65" x14ac:dyDescent="0.2">
      <c r="A53" s="178">
        <v>50</v>
      </c>
      <c r="B53" s="198">
        <f ca="1">TblImps[[#This Row],[Time]]</f>
        <v>44273.791666666548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87844</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1115</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878.44</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44273.791666666548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87844</v>
      </c>
      <c r="BK53" s="113">
        <f ca="1">TblProd[[#This Row],[Lumber]]</f>
        <v>48054</v>
      </c>
      <c r="BL53" s="113">
        <f ca="1">TblProd[[#This Row],[Mana]]</f>
        <v>0</v>
      </c>
      <c r="BM53" s="113">
        <f ca="1">TblProd[[#This Row],[Ore]]</f>
        <v>0</v>
      </c>
    </row>
    <row r="54" spans="1:65" x14ac:dyDescent="0.2">
      <c r="A54" s="178">
        <v>51</v>
      </c>
      <c r="B54" s="198">
        <f ca="1">TblImps[[#This Row],[Time]]</f>
        <v>44273.833333333212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88959</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1104</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889.59</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44273.833333333212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88959</v>
      </c>
      <c r="BK54" s="113">
        <f ca="1">TblProd[[#This Row],[Lumber]]</f>
        <v>48573</v>
      </c>
      <c r="BL54" s="113">
        <f ca="1">TblProd[[#This Row],[Mana]]</f>
        <v>0</v>
      </c>
      <c r="BM54" s="113">
        <f ca="1">TblProd[[#This Row],[Ore]]</f>
        <v>0</v>
      </c>
    </row>
    <row r="55" spans="1:65" x14ac:dyDescent="0.2">
      <c r="A55" s="178">
        <v>52</v>
      </c>
      <c r="B55" s="198">
        <f ca="1">TblImps[[#This Row],[Time]]</f>
        <v>44273.874999999876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90063</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1093</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900.63</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44273.874999999876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90063</v>
      </c>
      <c r="BK55" s="113">
        <f ca="1">TblProd[[#This Row],[Lumber]]</f>
        <v>49087</v>
      </c>
      <c r="BL55" s="113">
        <f ca="1">TblProd[[#This Row],[Mana]]</f>
        <v>0</v>
      </c>
      <c r="BM55" s="113">
        <f ca="1">TblProd[[#This Row],[Ore]]</f>
        <v>0</v>
      </c>
    </row>
    <row r="56" spans="1:65" x14ac:dyDescent="0.2">
      <c r="A56" s="178">
        <v>53</v>
      </c>
      <c r="B56" s="198">
        <f ca="1">TblImps[[#This Row],[Time]]</f>
        <v>44273.916666666541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91156</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1082</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911.56000000000006</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44273.916666666541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91156</v>
      </c>
      <c r="BK56" s="113">
        <f ca="1">TblProd[[#This Row],[Lumber]]</f>
        <v>49596</v>
      </c>
      <c r="BL56" s="113">
        <f ca="1">TblProd[[#This Row],[Mana]]</f>
        <v>0</v>
      </c>
      <c r="BM56" s="113">
        <f ca="1">TblProd[[#This Row],[Ore]]</f>
        <v>0</v>
      </c>
    </row>
    <row r="57" spans="1:65" x14ac:dyDescent="0.2">
      <c r="A57" s="178">
        <v>54</v>
      </c>
      <c r="B57" s="198">
        <f ca="1">TblImps[[#This Row],[Time]]</f>
        <v>44273.958333333205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92238</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1071</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922.38</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44273.958333333205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92238</v>
      </c>
      <c r="BK57" s="113">
        <f ca="1">TblProd[[#This Row],[Lumber]]</f>
        <v>50100</v>
      </c>
      <c r="BL57" s="113">
        <f ca="1">TblProd[[#This Row],[Mana]]</f>
        <v>0</v>
      </c>
      <c r="BM57" s="113">
        <f ca="1">TblProd[[#This Row],[Ore]]</f>
        <v>0</v>
      </c>
    </row>
    <row r="58" spans="1:65" x14ac:dyDescent="0.2">
      <c r="A58" s="178">
        <v>55</v>
      </c>
      <c r="B58" s="198">
        <f ca="1">TblImps[[#This Row],[Time]]</f>
        <v>44273.999999999869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93309</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1060</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933.09</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44273.999999999869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93309</v>
      </c>
      <c r="BK58" s="113">
        <f ca="1">TblProd[[#This Row],[Lumber]]</f>
        <v>50599</v>
      </c>
      <c r="BL58" s="113">
        <f ca="1">TblProd[[#This Row],[Mana]]</f>
        <v>0</v>
      </c>
      <c r="BM58" s="113">
        <f ca="1">TblProd[[#This Row],[Ore]]</f>
        <v>0</v>
      </c>
    </row>
    <row r="59" spans="1:65" x14ac:dyDescent="0.2">
      <c r="A59" s="178">
        <v>56</v>
      </c>
      <c r="B59" s="198">
        <f ca="1">TblImps[[#This Row],[Time]]</f>
        <v>44274.041666666533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94369</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1050</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943.69</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44274.041666666533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94369</v>
      </c>
      <c r="BK59" s="113">
        <f ca="1">TblProd[[#This Row],[Lumber]]</f>
        <v>51093</v>
      </c>
      <c r="BL59" s="113">
        <f ca="1">TblProd[[#This Row],[Mana]]</f>
        <v>0</v>
      </c>
      <c r="BM59" s="113">
        <f ca="1">TblProd[[#This Row],[Ore]]</f>
        <v>0</v>
      </c>
    </row>
    <row r="60" spans="1:65" x14ac:dyDescent="0.2">
      <c r="A60" s="178">
        <v>57</v>
      </c>
      <c r="B60" s="198">
        <f ca="1">TblImps[[#This Row],[Time]]</f>
        <v>44274.083333333198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95419</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1039</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954.19</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44274.083333333198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95419</v>
      </c>
      <c r="BK60" s="113">
        <f ca="1">TblProd[[#This Row],[Lumber]]</f>
        <v>51582</v>
      </c>
      <c r="BL60" s="113">
        <f ca="1">TblProd[[#This Row],[Mana]]</f>
        <v>0</v>
      </c>
      <c r="BM60" s="113">
        <f ca="1">TblProd[[#This Row],[Ore]]</f>
        <v>0</v>
      </c>
    </row>
    <row r="61" spans="1:65" x14ac:dyDescent="0.2">
      <c r="A61" s="178">
        <v>58</v>
      </c>
      <c r="B61" s="198">
        <f ca="1">TblImps[[#This Row],[Time]]</f>
        <v>44274.124999999862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96458</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1029</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964.58</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44274.124999999862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96458</v>
      </c>
      <c r="BK61" s="113">
        <f ca="1">TblProd[[#This Row],[Lumber]]</f>
        <v>52066</v>
      </c>
      <c r="BL61" s="113">
        <f ca="1">TblProd[[#This Row],[Mana]]</f>
        <v>0</v>
      </c>
      <c r="BM61" s="113">
        <f ca="1">TblProd[[#This Row],[Ore]]</f>
        <v>0</v>
      </c>
    </row>
    <row r="62" spans="1:65" x14ac:dyDescent="0.2">
      <c r="A62" s="178">
        <v>59</v>
      </c>
      <c r="B62" s="198">
        <f ca="1">TblImps[[#This Row],[Time]]</f>
        <v>44274.166666666526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97487</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1019</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974.87</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44274.166666666526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97487</v>
      </c>
      <c r="BK62" s="113">
        <f ca="1">TblProd[[#This Row],[Lumber]]</f>
        <v>52545</v>
      </c>
      <c r="BL62" s="113">
        <f ca="1">TblProd[[#This Row],[Mana]]</f>
        <v>0</v>
      </c>
      <c r="BM62" s="113">
        <f ca="1">TblProd[[#This Row],[Ore]]</f>
        <v>0</v>
      </c>
    </row>
    <row r="63" spans="1:65" x14ac:dyDescent="0.2">
      <c r="A63" s="178">
        <v>60</v>
      </c>
      <c r="B63" s="198">
        <f ca="1">TblImps[[#This Row],[Time]]</f>
        <v>44274.20833333319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98506</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1008</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985.06000000000006</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44274.20833333319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98506</v>
      </c>
      <c r="BK63" s="113">
        <f ca="1">TblProd[[#This Row],[Lumber]]</f>
        <v>53020</v>
      </c>
      <c r="BL63" s="113">
        <f ca="1">TblProd[[#This Row],[Mana]]</f>
        <v>0</v>
      </c>
      <c r="BM63" s="113">
        <f ca="1">TblProd[[#This Row],[Ore]]</f>
        <v>0</v>
      </c>
    </row>
    <row r="64" spans="1:65" x14ac:dyDescent="0.2">
      <c r="A64" s="178">
        <v>61</v>
      </c>
      <c r="B64" s="198">
        <f ca="1">TblImps[[#This Row],[Time]]</f>
        <v>44274.249999999854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99514</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998</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995.14</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44274.249999999854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99514</v>
      </c>
      <c r="BK64" s="113">
        <f ca="1">TblProd[[#This Row],[Lumber]]</f>
        <v>53490</v>
      </c>
      <c r="BL64" s="113">
        <f ca="1">TblProd[[#This Row],[Mana]]</f>
        <v>0</v>
      </c>
      <c r="BM64" s="113">
        <f ca="1">TblProd[[#This Row],[Ore]]</f>
        <v>0</v>
      </c>
    </row>
    <row r="65" spans="1:65" x14ac:dyDescent="0.2">
      <c r="A65" s="178">
        <v>62</v>
      </c>
      <c r="B65" s="198">
        <f ca="1">TblImps[[#This Row],[Time]]</f>
        <v>44274.291666666519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100512</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988</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1005.12</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44274.291666666519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100512</v>
      </c>
      <c r="BK65" s="113">
        <f ca="1">TblProd[[#This Row],[Lumber]]</f>
        <v>53955</v>
      </c>
      <c r="BL65" s="113">
        <f ca="1">TblProd[[#This Row],[Mana]]</f>
        <v>0</v>
      </c>
      <c r="BM65" s="113">
        <f ca="1">TblProd[[#This Row],[Ore]]</f>
        <v>0</v>
      </c>
    </row>
    <row r="66" spans="1:65" x14ac:dyDescent="0.2">
      <c r="A66" s="178">
        <v>63</v>
      </c>
      <c r="B66" s="198">
        <f ca="1">TblImps[[#This Row],[Time]]</f>
        <v>44274.333333333183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101500</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979</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1015</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44274.333333333183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101500</v>
      </c>
      <c r="BK66" s="113">
        <f ca="1">TblProd[[#This Row],[Lumber]]</f>
        <v>54415</v>
      </c>
      <c r="BL66" s="113">
        <f ca="1">TblProd[[#This Row],[Mana]]</f>
        <v>0</v>
      </c>
      <c r="BM66" s="113">
        <f ca="1">TblProd[[#This Row],[Ore]]</f>
        <v>0</v>
      </c>
    </row>
    <row r="67" spans="1:65" x14ac:dyDescent="0.2">
      <c r="A67" s="178">
        <v>64</v>
      </c>
      <c r="B67" s="198">
        <f ca="1">TblImps[[#This Row],[Time]]</f>
        <v>44274.374999999847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102479</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969</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1024.79</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44274.374999999847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102479</v>
      </c>
      <c r="BK67" s="113">
        <f ca="1">TblProd[[#This Row],[Lumber]]</f>
        <v>54871</v>
      </c>
      <c r="BL67" s="113">
        <f ca="1">TblProd[[#This Row],[Mana]]</f>
        <v>0</v>
      </c>
      <c r="BM67" s="113">
        <f ca="1">TblProd[[#This Row],[Ore]]</f>
        <v>0</v>
      </c>
    </row>
    <row r="68" spans="1:65" x14ac:dyDescent="0.2">
      <c r="A68" s="178">
        <v>65</v>
      </c>
      <c r="B68" s="198">
        <f ca="1">TblImps[[#This Row],[Time]]</f>
        <v>44274.416666666511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103448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959</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1034.48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44274.416666666511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103448</v>
      </c>
      <c r="BK68" s="113">
        <f ca="1">TblProd[[#This Row],[Lumber]]</f>
        <v>55322</v>
      </c>
      <c r="BL68" s="113">
        <f ca="1">TblProd[[#This Row],[Mana]]</f>
        <v>0</v>
      </c>
      <c r="BM68" s="113">
        <f ca="1">TblProd[[#This Row],[Ore]]</f>
        <v>0</v>
      </c>
    </row>
    <row r="69" spans="1:65" x14ac:dyDescent="0.2">
      <c r="A69" s="178">
        <v>66</v>
      </c>
      <c r="B69" s="198">
        <f ca="1">TblImps[[#This Row],[Time]]</f>
        <v>44274.458333333176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104407</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949</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1044.07</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44274.458333333176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104407</v>
      </c>
      <c r="BK69" s="113">
        <f ca="1">TblProd[[#This Row],[Lumber]]</f>
        <v>55769</v>
      </c>
      <c r="BL69" s="113">
        <f ca="1">TblProd[[#This Row],[Mana]]</f>
        <v>0</v>
      </c>
      <c r="BM69" s="113">
        <f ca="1">TblProd[[#This Row],[Ore]]</f>
        <v>0</v>
      </c>
    </row>
    <row r="70" spans="1:65" x14ac:dyDescent="0.2">
      <c r="A70" s="178">
        <v>67</v>
      </c>
      <c r="B70" s="198">
        <f ca="1">TblImps[[#This Row],[Time]]</f>
        <v>44274.49999999984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105356</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940</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1053.56</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44274.49999999984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105356</v>
      </c>
      <c r="BK70" s="113">
        <f ca="1">TblProd[[#This Row],[Lumber]]</f>
        <v>56211</v>
      </c>
      <c r="BL70" s="113">
        <f ca="1">TblProd[[#This Row],[Mana]]</f>
        <v>0</v>
      </c>
      <c r="BM70" s="113">
        <f ca="1">TblProd[[#This Row],[Ore]]</f>
        <v>0</v>
      </c>
    </row>
    <row r="71" spans="1:65" x14ac:dyDescent="0.2">
      <c r="A71" s="178">
        <v>68</v>
      </c>
      <c r="B71" s="198">
        <f ca="1">TblImps[[#This Row],[Time]]</f>
        <v>44274.541666666504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106296</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931</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1062.96</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44274.541666666504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106296</v>
      </c>
      <c r="BK71" s="113">
        <f ca="1">TblProd[[#This Row],[Lumber]]</f>
        <v>56649</v>
      </c>
      <c r="BL71" s="113">
        <f ca="1">TblProd[[#This Row],[Mana]]</f>
        <v>0</v>
      </c>
      <c r="BM71" s="113">
        <f ca="1">TblProd[[#This Row],[Ore]]</f>
        <v>0</v>
      </c>
    </row>
    <row r="72" spans="1:65" x14ac:dyDescent="0.2">
      <c r="A72" s="178">
        <v>69</v>
      </c>
      <c r="B72" s="198">
        <f ca="1">TblImps[[#This Row],[Time]]</f>
        <v>44274.583333333168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107227</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921</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1072.27</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44274.583333333168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107227</v>
      </c>
      <c r="BK72" s="113">
        <f ca="1">TblProd[[#This Row],[Lumber]]</f>
        <v>57083</v>
      </c>
      <c r="BL72" s="113">
        <f ca="1">TblProd[[#This Row],[Mana]]</f>
        <v>0</v>
      </c>
      <c r="BM72" s="113">
        <f ca="1">TblProd[[#This Row],[Ore]]</f>
        <v>0</v>
      </c>
    </row>
    <row r="73" spans="1:65" x14ac:dyDescent="0.2">
      <c r="A73" s="178">
        <v>70</v>
      </c>
      <c r="B73" s="198">
        <f ca="1">TblImps[[#This Row],[Time]]</f>
        <v>44274.624999999833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108148</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912</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1081.48</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44274.624999999833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108148</v>
      </c>
      <c r="BK73" s="113">
        <f ca="1">TblProd[[#This Row],[Lumber]]</f>
        <v>57512</v>
      </c>
      <c r="BL73" s="113">
        <f ca="1">TblProd[[#This Row],[Mana]]</f>
        <v>0</v>
      </c>
      <c r="BM73" s="113">
        <f ca="1">TblProd[[#This Row],[Ore]]</f>
        <v>0</v>
      </c>
    </row>
    <row r="74" spans="1:65" x14ac:dyDescent="0.2">
      <c r="A74" s="178">
        <v>71</v>
      </c>
      <c r="B74" s="198">
        <f ca="1">TblImps[[#This Row],[Time]]</f>
        <v>44274.666666666497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109060</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903</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1090.5999999999999</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44274.666666666497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109060</v>
      </c>
      <c r="BK74" s="113">
        <f ca="1">TblProd[[#This Row],[Lumber]]</f>
        <v>57937</v>
      </c>
      <c r="BL74" s="113">
        <f ca="1">TblProd[[#This Row],[Mana]]</f>
        <v>0</v>
      </c>
      <c r="BM74" s="113">
        <f ca="1">TblProd[[#This Row],[Ore]]</f>
        <v>0</v>
      </c>
    </row>
    <row r="75" spans="1:65" x14ac:dyDescent="0.2">
      <c r="A75" s="178">
        <v>72</v>
      </c>
      <c r="B75" s="198">
        <f ca="1">TblImps[[#This Row],[Time]]</f>
        <v>44274.708333333161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109963</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894</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1099.6300000000001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44274.708333333161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109963</v>
      </c>
      <c r="BK75" s="113">
        <f ca="1">TblProd[[#This Row],[Lumber]]</f>
        <v>58358</v>
      </c>
      <c r="BL75" s="113">
        <f ca="1">TblProd[[#This Row],[Mana]]</f>
        <v>0</v>
      </c>
      <c r="BM75" s="113">
        <f ca="1">TblProd[[#This Row],[Ore]]</f>
        <v>0</v>
      </c>
    </row>
    <row r="76" spans="1:65" s="90" customFormat="1" x14ac:dyDescent="0.2">
      <c r="A76" s="186" t="s">
        <v>241</v>
      </c>
      <c r="B76" s="210">
        <f ca="1">TblImps[[#This Row],[Time]]</f>
        <v>44274.749999999825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110857</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885</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1108.57</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44274.749999999825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110857</v>
      </c>
      <c r="BK76" s="188">
        <f ca="1">TblProd[[#This Row],[Lumber]]</f>
        <v>58774</v>
      </c>
      <c r="BL76" s="188">
        <f ca="1">TblProd[[#This Row],[Mana]]</f>
        <v>0</v>
      </c>
      <c r="BM76" s="188">
        <f ca="1">TblProd[[#This Row],[Ore]]</f>
        <v>0</v>
      </c>
    </row>
    <row r="77" spans="1:65" x14ac:dyDescent="0.2">
      <c r="A77" s="178">
        <v>2</v>
      </c>
      <c r="B77" s="198">
        <f ca="1">TblImps[[#This Row],[Time]]</f>
        <v>44274.79166666649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111742</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876</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1117.42</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44274.79166666649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111742</v>
      </c>
      <c r="BK77" s="113">
        <f ca="1">TblProd[[#This Row],[Lumber]]</f>
        <v>59186</v>
      </c>
      <c r="BL77" s="113">
        <f ca="1">TblProd[[#This Row],[Mana]]</f>
        <v>0</v>
      </c>
      <c r="BM77" s="113">
        <f ca="1">TblProd[[#This Row],[Ore]]</f>
        <v>0</v>
      </c>
    </row>
    <row r="78" spans="1:65" x14ac:dyDescent="0.2">
      <c r="A78" s="178">
        <v>3</v>
      </c>
      <c r="B78" s="198">
        <f ca="1">TblImps[[#This Row],[Time]]</f>
        <v>44274.833333333154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112618</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867</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1126.18</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44274.833333333154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112618</v>
      </c>
      <c r="BK78" s="113">
        <f ca="1">TblProd[[#This Row],[Lumber]]</f>
        <v>59594</v>
      </c>
      <c r="BL78" s="113">
        <f ca="1">TblProd[[#This Row],[Mana]]</f>
        <v>0</v>
      </c>
      <c r="BM78" s="113">
        <f ca="1">TblProd[[#This Row],[Ore]]</f>
        <v>0</v>
      </c>
    </row>
    <row r="79" spans="1:65" x14ac:dyDescent="0.2">
      <c r="A79" s="178">
        <v>4</v>
      </c>
      <c r="B79" s="198">
        <f ca="1">TblImps[[#This Row],[Time]]</f>
        <v>44274.874999999818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113485</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859</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1134.8500000000001</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44274.874999999818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113485</v>
      </c>
      <c r="BK79" s="113">
        <f ca="1">TblProd[[#This Row],[Lumber]]</f>
        <v>59998</v>
      </c>
      <c r="BL79" s="113">
        <f ca="1">TblProd[[#This Row],[Mana]]</f>
        <v>0</v>
      </c>
      <c r="BM79" s="113">
        <f ca="1">TblProd[[#This Row],[Ore]]</f>
        <v>0</v>
      </c>
    </row>
    <row r="80" spans="1:65" x14ac:dyDescent="0.2">
      <c r="A80" s="178">
        <v>5</v>
      </c>
      <c r="B80" s="198">
        <f ca="1">TblImps[[#This Row],[Time]]</f>
        <v>44274.916666666482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114344</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850</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1143.44</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44274.916666666482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114344</v>
      </c>
      <c r="BK80" s="113">
        <f ca="1">TblProd[[#This Row],[Lumber]]</f>
        <v>60398</v>
      </c>
      <c r="BL80" s="113">
        <f ca="1">TblProd[[#This Row],[Mana]]</f>
        <v>0</v>
      </c>
      <c r="BM80" s="113">
        <f ca="1">TblProd[[#This Row],[Ore]]</f>
        <v>0</v>
      </c>
    </row>
    <row r="81" spans="1:65" x14ac:dyDescent="0.2">
      <c r="A81" s="178">
        <v>6</v>
      </c>
      <c r="B81" s="198">
        <f ca="1">TblImps[[#This Row],[Time]]</f>
        <v>44274.958333333147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115194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842</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1151.94</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44274.958333333147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115194</v>
      </c>
      <c r="BK81" s="113">
        <f ca="1">TblProd[[#This Row],[Lumber]]</f>
        <v>60794</v>
      </c>
      <c r="BL81" s="113">
        <f ca="1">TblProd[[#This Row],[Mana]]</f>
        <v>0</v>
      </c>
      <c r="BM81" s="113">
        <f ca="1">TblProd[[#This Row],[Ore]]</f>
        <v>0</v>
      </c>
    </row>
    <row r="82" spans="1:65" x14ac:dyDescent="0.2">
      <c r="A82" s="178">
        <v>7</v>
      </c>
      <c r="B82" s="198">
        <f ca="1">TblImps[[#This Row],[Time]]</f>
        <v>44274.999999999811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116036</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833</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1160.3600000000001</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44274.999999999811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116036</v>
      </c>
      <c r="BK82" s="113">
        <f ca="1">TblProd[[#This Row],[Lumber]]</f>
        <v>61186</v>
      </c>
      <c r="BL82" s="113">
        <f ca="1">TblProd[[#This Row],[Mana]]</f>
        <v>0</v>
      </c>
      <c r="BM82" s="113">
        <f ca="1">TblProd[[#This Row],[Ore]]</f>
        <v>0</v>
      </c>
    </row>
    <row r="83" spans="1:65" x14ac:dyDescent="0.2">
      <c r="A83" s="178">
        <v>8</v>
      </c>
      <c r="B83" s="198">
        <f ca="1">TblImps[[#This Row],[Time]]</f>
        <v>44275.041666666475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116869</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825</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1168.69</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44275.041666666475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116869</v>
      </c>
      <c r="BK83" s="113">
        <f ca="1">TblProd[[#This Row],[Lumber]]</f>
        <v>61574</v>
      </c>
      <c r="BL83" s="113">
        <f ca="1">TblProd[[#This Row],[Mana]]</f>
        <v>0</v>
      </c>
      <c r="BM83" s="113">
        <f ca="1">TblProd[[#This Row],[Ore]]</f>
        <v>0</v>
      </c>
    </row>
    <row r="84" spans="1:65" x14ac:dyDescent="0.2">
      <c r="A84" s="178">
        <v>9</v>
      </c>
      <c r="B84" s="198">
        <f ca="1">TblImps[[#This Row],[Time]]</f>
        <v>44275.083333333139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117694</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817</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1176.94</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44275.083333333139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117694</v>
      </c>
      <c r="BK84" s="113">
        <f ca="1">TblProd[[#This Row],[Lumber]]</f>
        <v>61958</v>
      </c>
      <c r="BL84" s="113">
        <f ca="1">TblProd[[#This Row],[Mana]]</f>
        <v>0</v>
      </c>
      <c r="BM84" s="113">
        <f ca="1">TblProd[[#This Row],[Ore]]</f>
        <v>0</v>
      </c>
    </row>
    <row r="85" spans="1:65" x14ac:dyDescent="0.2">
      <c r="A85" s="178">
        <v>10</v>
      </c>
      <c r="B85" s="198">
        <f ca="1">TblImps[[#This Row],[Time]]</f>
        <v>44275.124999999804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118511</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808</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1185.1100000000001</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44275.124999999804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118511</v>
      </c>
      <c r="BK85" s="113">
        <f ca="1">TblProd[[#This Row],[Lumber]]</f>
        <v>62338</v>
      </c>
      <c r="BL85" s="113">
        <f ca="1">TblProd[[#This Row],[Mana]]</f>
        <v>0</v>
      </c>
      <c r="BM85" s="113">
        <f ca="1">TblProd[[#This Row],[Ore]]</f>
        <v>0</v>
      </c>
    </row>
    <row r="86" spans="1:65" x14ac:dyDescent="0.2">
      <c r="A86" s="178">
        <v>11</v>
      </c>
      <c r="B86" s="198">
        <f ca="1">TblImps[[#This Row],[Time]]</f>
        <v>44275.166666666468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119319</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800</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1193.19</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44275.166666666468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119319</v>
      </c>
      <c r="BK86" s="113">
        <f ca="1">TblProd[[#This Row],[Lumber]]</f>
        <v>62715</v>
      </c>
      <c r="BL86" s="113">
        <f ca="1">TblProd[[#This Row],[Mana]]</f>
        <v>0</v>
      </c>
      <c r="BM86" s="113">
        <f ca="1">TblProd[[#This Row],[Ore]]</f>
        <v>0</v>
      </c>
    </row>
    <row r="87" spans="1:65" x14ac:dyDescent="0.2">
      <c r="A87" s="178">
        <v>12</v>
      </c>
      <c r="B87" s="198">
        <f ca="1">TblImps[[#This Row],[Time]]</f>
        <v>44275.208333333132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120119</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792</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1201.19</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44275.208333333132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120119</v>
      </c>
      <c r="BK87" s="113">
        <f ca="1">TblProd[[#This Row],[Lumber]]</f>
        <v>63088</v>
      </c>
      <c r="BL87" s="113">
        <f ca="1">TblProd[[#This Row],[Mana]]</f>
        <v>0</v>
      </c>
      <c r="BM87" s="113">
        <f ca="1">TblProd[[#This Row],[Ore]]</f>
        <v>0</v>
      </c>
    </row>
    <row r="88" spans="1:65" x14ac:dyDescent="0.2">
      <c r="A88" s="178">
        <v>13</v>
      </c>
      <c r="B88" s="198">
        <f ca="1">TblImps[[#This Row],[Time]]</f>
        <v>44275.249999999796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120911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784</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1209.1100000000001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44275.249999999796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120911</v>
      </c>
      <c r="BK88" s="113">
        <f ca="1">TblProd[[#This Row],[Lumber]]</f>
        <v>63457</v>
      </c>
      <c r="BL88" s="113">
        <f ca="1">TblProd[[#This Row],[Mana]]</f>
        <v>0</v>
      </c>
      <c r="BM88" s="113">
        <f ca="1">TblProd[[#This Row],[Ore]]</f>
        <v>0</v>
      </c>
    </row>
    <row r="89" spans="1:65" x14ac:dyDescent="0.2">
      <c r="A89" s="178">
        <v>14</v>
      </c>
      <c r="B89" s="198">
        <f ca="1">TblImps[[#This Row],[Time]]</f>
        <v>44275.291666666461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121695</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777</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1216.95</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44275.291666666461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121695</v>
      </c>
      <c r="BK89" s="113">
        <f ca="1">TblProd[[#This Row],[Lumber]]</f>
        <v>63822</v>
      </c>
      <c r="BL89" s="113">
        <f ca="1">TblProd[[#This Row],[Mana]]</f>
        <v>0</v>
      </c>
      <c r="BM89" s="113">
        <f ca="1">TblProd[[#This Row],[Ore]]</f>
        <v>0</v>
      </c>
    </row>
    <row r="90" spans="1:65" x14ac:dyDescent="0.2">
      <c r="A90" s="178">
        <v>15</v>
      </c>
      <c r="B90" s="198">
        <f ca="1">TblImps[[#This Row],[Time]]</f>
        <v>44275.333333333125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122472</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769</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1224.72</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44275.333333333125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122472</v>
      </c>
      <c r="BK90" s="113">
        <f ca="1">TblProd[[#This Row],[Lumber]]</f>
        <v>64184</v>
      </c>
      <c r="BL90" s="113">
        <f ca="1">TblProd[[#This Row],[Mana]]</f>
        <v>0</v>
      </c>
      <c r="BM90" s="113">
        <f ca="1">TblProd[[#This Row],[Ore]]</f>
        <v>0</v>
      </c>
    </row>
    <row r="91" spans="1:65" x14ac:dyDescent="0.2">
      <c r="A91" s="178">
        <v>16</v>
      </c>
      <c r="B91" s="198">
        <f ca="1">TblImps[[#This Row],[Time]]</f>
        <v>44275.374999999789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123241</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761</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1232.4100000000001</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44275.374999999789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123241</v>
      </c>
      <c r="BK91" s="113">
        <f ca="1">TblProd[[#This Row],[Lumber]]</f>
        <v>64542</v>
      </c>
      <c r="BL91" s="113">
        <f ca="1">TblProd[[#This Row],[Mana]]</f>
        <v>0</v>
      </c>
      <c r="BM91" s="113">
        <f ca="1">TblProd[[#This Row],[Ore]]</f>
        <v>0</v>
      </c>
    </row>
    <row r="92" spans="1:65" x14ac:dyDescent="0.2">
      <c r="A92" s="178">
        <v>17</v>
      </c>
      <c r="B92" s="198">
        <f ca="1">TblImps[[#This Row],[Time]]</f>
        <v>44275.416666666453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124002</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753</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1240.02</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44275.416666666453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124002</v>
      </c>
      <c r="BK92" s="113">
        <f ca="1">TblProd[[#This Row],[Lumber]]</f>
        <v>64897</v>
      </c>
      <c r="BL92" s="113">
        <f ca="1">TblProd[[#This Row],[Mana]]</f>
        <v>0</v>
      </c>
      <c r="BM92" s="113">
        <f ca="1">TblProd[[#This Row],[Ore]]</f>
        <v>0</v>
      </c>
    </row>
    <row r="93" spans="1:65" x14ac:dyDescent="0.2">
      <c r="A93" s="178">
        <v>18</v>
      </c>
      <c r="B93" s="198">
        <f ca="1">TblImps[[#This Row],[Time]]</f>
        <v>44275.458333333117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124755</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746</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1247.55</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44275.458333333117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124755</v>
      </c>
      <c r="BK93" s="113">
        <f ca="1">TblProd[[#This Row],[Lumber]]</f>
        <v>65248</v>
      </c>
      <c r="BL93" s="113">
        <f ca="1">TblProd[[#This Row],[Mana]]</f>
        <v>0</v>
      </c>
      <c r="BM93" s="113">
        <f ca="1">TblProd[[#This Row],[Ore]]</f>
        <v>0</v>
      </c>
    </row>
    <row r="94" spans="1:65" x14ac:dyDescent="0.2">
      <c r="A94" s="178">
        <v>19</v>
      </c>
      <c r="B94" s="198">
        <f ca="1">TblImps[[#This Row],[Time]]</f>
        <v>44275.499999999782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125501</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738</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1255.01</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44275.499999999782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125501</v>
      </c>
      <c r="BK94" s="113">
        <f ca="1">TblProd[[#This Row],[Lumber]]</f>
        <v>65596</v>
      </c>
      <c r="BL94" s="113">
        <f ca="1">TblProd[[#This Row],[Mana]]</f>
        <v>0</v>
      </c>
      <c r="BM94" s="113">
        <f ca="1">TblProd[[#This Row],[Ore]]</f>
        <v>0</v>
      </c>
    </row>
    <row r="95" spans="1:65" x14ac:dyDescent="0.2">
      <c r="A95" s="178">
        <v>20</v>
      </c>
      <c r="B95" s="198">
        <f ca="1">TblImps[[#This Row],[Time]]</f>
        <v>44275.541666666446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126239</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731</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1262.3900000000001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44275.541666666446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126239</v>
      </c>
      <c r="BK95" s="113">
        <f ca="1">TblProd[[#This Row],[Lumber]]</f>
        <v>65940</v>
      </c>
      <c r="BL95" s="113">
        <f ca="1">TblProd[[#This Row],[Mana]]</f>
        <v>0</v>
      </c>
      <c r="BM95" s="113">
        <f ca="1">TblProd[[#This Row],[Ore]]</f>
        <v>0</v>
      </c>
    </row>
    <row r="96" spans="1:65" x14ac:dyDescent="0.2">
      <c r="A96" s="178">
        <v>21</v>
      </c>
      <c r="B96" s="198">
        <f ca="1">TblImps[[#This Row],[Time]]</f>
        <v>44275.58333333311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126970</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724</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1269.7</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44275.58333333311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126970</v>
      </c>
      <c r="BK96" s="113">
        <f ca="1">TblProd[[#This Row],[Lumber]]</f>
        <v>66281</v>
      </c>
      <c r="BL96" s="113">
        <f ca="1">TblProd[[#This Row],[Mana]]</f>
        <v>0</v>
      </c>
      <c r="BM96" s="113">
        <f ca="1">TblProd[[#This Row],[Ore]]</f>
        <v>0</v>
      </c>
    </row>
    <row r="97" spans="1:65" x14ac:dyDescent="0.2">
      <c r="A97" s="178">
        <v>22</v>
      </c>
      <c r="B97" s="198">
        <f ca="1">TblImps[[#This Row],[Time]]</f>
        <v>44275.624999999774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127694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717</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1276.94</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44275.624999999774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127694</v>
      </c>
      <c r="BK97" s="113">
        <f ca="1">TblProd[[#This Row],[Lumber]]</f>
        <v>66618</v>
      </c>
      <c r="BL97" s="113">
        <f ca="1">TblProd[[#This Row],[Mana]]</f>
        <v>0</v>
      </c>
      <c r="BM97" s="113">
        <f ca="1">TblProd[[#This Row],[Ore]]</f>
        <v>0</v>
      </c>
    </row>
    <row r="98" spans="1:65" x14ac:dyDescent="0.2">
      <c r="A98" s="178">
        <v>23</v>
      </c>
      <c r="B98" s="198">
        <f ca="1">TblImps[[#This Row],[Time]]</f>
        <v>44275.666666666439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128411</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709</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1284.1100000000001</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44275.666666666439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128411</v>
      </c>
      <c r="BK98" s="113">
        <f ca="1">TblProd[[#This Row],[Lumber]]</f>
        <v>66952</v>
      </c>
      <c r="BL98" s="113">
        <f ca="1">TblProd[[#This Row],[Mana]]</f>
        <v>0</v>
      </c>
      <c r="BM98" s="113">
        <f ca="1">TblProd[[#This Row],[Ore]]</f>
        <v>0</v>
      </c>
    </row>
    <row r="99" spans="1:65" x14ac:dyDescent="0.2">
      <c r="A99" s="178">
        <v>24</v>
      </c>
      <c r="B99" s="198">
        <f ca="1">TblImps[[#This Row],[Time]]</f>
        <v>44275.708333333103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129120</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702</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1291.2</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44275.708333333103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129120</v>
      </c>
      <c r="BK99" s="113">
        <f ca="1">TblProd[[#This Row],[Lumber]]</f>
        <v>67282</v>
      </c>
      <c r="BL99" s="113">
        <f ca="1">TblProd[[#This Row],[Mana]]</f>
        <v>0</v>
      </c>
      <c r="BM99" s="113">
        <f ca="1">TblProd[[#This Row],[Ore]]</f>
        <v>0</v>
      </c>
    </row>
    <row r="100" spans="1:65" x14ac:dyDescent="0.2">
      <c r="A100" s="178">
        <v>25</v>
      </c>
      <c r="B100" s="198">
        <f ca="1">TblImps[[#This Row],[Time]]</f>
        <v>44275.749999999767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129822</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695</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1298.22</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44275.749999999767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129822</v>
      </c>
      <c r="BK100" s="113">
        <f ca="1">TblProd[[#This Row],[Lumber]]</f>
        <v>67609</v>
      </c>
      <c r="BL100" s="113">
        <f ca="1">TblProd[[#This Row],[Mana]]</f>
        <v>0</v>
      </c>
      <c r="BM100" s="113">
        <f ca="1">TblProd[[#This Row],[Ore]]</f>
        <v>0</v>
      </c>
    </row>
    <row r="101" spans="1:65" x14ac:dyDescent="0.2">
      <c r="A101" s="178">
        <v>26</v>
      </c>
      <c r="B101" s="198">
        <f ca="1">TblImps[[#This Row],[Time]]</f>
        <v>44275.791666666431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130517</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688</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1305.17</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44275.791666666431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130517</v>
      </c>
      <c r="BK101" s="113">
        <f ca="1">TblProd[[#This Row],[Lumber]]</f>
        <v>67933</v>
      </c>
      <c r="BL101" s="113">
        <f ca="1">TblProd[[#This Row],[Mana]]</f>
        <v>0</v>
      </c>
      <c r="BM101" s="113">
        <f ca="1">TblProd[[#This Row],[Ore]]</f>
        <v>0</v>
      </c>
    </row>
    <row r="102" spans="1:65" x14ac:dyDescent="0.2">
      <c r="A102" s="178">
        <v>27</v>
      </c>
      <c r="B102" s="198">
        <f ca="1">TblImps[[#This Row],[Time]]</f>
        <v>44275.833333333096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131205</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681</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1312.05</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44275.833333333096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131205</v>
      </c>
      <c r="BK102" s="113">
        <f ca="1">TblProd[[#This Row],[Lumber]]</f>
        <v>68254</v>
      </c>
      <c r="BL102" s="113">
        <f ca="1">TblProd[[#This Row],[Mana]]</f>
        <v>0</v>
      </c>
      <c r="BM102" s="113">
        <f ca="1">TblProd[[#This Row],[Ore]]</f>
        <v>0</v>
      </c>
    </row>
    <row r="103" spans="1:65" x14ac:dyDescent="0.2">
      <c r="A103" s="178">
        <v>28</v>
      </c>
      <c r="B103" s="198">
        <f ca="1">TblImps[[#This Row],[Time]]</f>
        <v>44275.87499999976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131886</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675</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1318.8600000000001</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44275.87499999976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131886</v>
      </c>
      <c r="BK103" s="113">
        <f ca="1">TblProd[[#This Row],[Lumber]]</f>
        <v>68571</v>
      </c>
      <c r="BL103" s="113">
        <f ca="1">TblProd[[#This Row],[Mana]]</f>
        <v>0</v>
      </c>
      <c r="BM103" s="113">
        <f ca="1">TblProd[[#This Row],[Ore]]</f>
        <v>0</v>
      </c>
    </row>
    <row r="104" spans="1:65" x14ac:dyDescent="0.2">
      <c r="A104" s="178">
        <v>29</v>
      </c>
      <c r="B104" s="198">
        <f ca="1">TblImps[[#This Row],[Time]]</f>
        <v>44275.916666666424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132561</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668</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1325.6100000000001</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44275.916666666424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132561</v>
      </c>
      <c r="BK104" s="113">
        <f ca="1">TblProd[[#This Row],[Lumber]]</f>
        <v>68885</v>
      </c>
      <c r="BL104" s="113">
        <f ca="1">TblProd[[#This Row],[Mana]]</f>
        <v>0</v>
      </c>
      <c r="BM104" s="113">
        <f ca="1">TblProd[[#This Row],[Ore]]</f>
        <v>0</v>
      </c>
    </row>
    <row r="105" spans="1:65" x14ac:dyDescent="0.2">
      <c r="A105" s="178">
        <v>30</v>
      </c>
      <c r="B105" s="198">
        <f ca="1">TblImps[[#This Row],[Time]]</f>
        <v>44275.958333333088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133229</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661</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1332.29</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44275.958333333088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133229</v>
      </c>
      <c r="BK105" s="113">
        <f ca="1">TblProd[[#This Row],[Lumber]]</f>
        <v>69196</v>
      </c>
      <c r="BL105" s="113">
        <f ca="1">TblProd[[#This Row],[Mana]]</f>
        <v>0</v>
      </c>
      <c r="BM105" s="113">
        <f ca="1">TblProd[[#This Row],[Ore]]</f>
        <v>0</v>
      </c>
    </row>
    <row r="106" spans="1:65" x14ac:dyDescent="0.2">
      <c r="A106" s="178">
        <v>31</v>
      </c>
      <c r="B106" s="198">
        <f ca="1">TblImps[[#This Row],[Time]]</f>
        <v>44275.999999999753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133890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655</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1338.9</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44275.999999999753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133890</v>
      </c>
      <c r="BK106" s="113">
        <f ca="1">TblProd[[#This Row],[Lumber]]</f>
        <v>69504</v>
      </c>
      <c r="BL106" s="113">
        <f ca="1">TblProd[[#This Row],[Mana]]</f>
        <v>0</v>
      </c>
      <c r="BM106" s="113">
        <f ca="1">TblProd[[#This Row],[Ore]]</f>
        <v>0</v>
      </c>
    </row>
    <row r="107" spans="1:65" x14ac:dyDescent="0.2">
      <c r="A107" s="178">
        <v>32</v>
      </c>
      <c r="B107" s="198">
        <f ca="1">TblImps[[#This Row],[Time]]</f>
        <v>44276.041666666417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134545</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648</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1345.45</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44276.041666666417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134545</v>
      </c>
      <c r="BK107" s="113">
        <f ca="1">TblProd[[#This Row],[Lumber]]</f>
        <v>69809</v>
      </c>
      <c r="BL107" s="113">
        <f ca="1">TblProd[[#This Row],[Mana]]</f>
        <v>0</v>
      </c>
      <c r="BM107" s="113">
        <f ca="1">TblProd[[#This Row],[Ore]]</f>
        <v>0</v>
      </c>
    </row>
    <row r="108" spans="1:65" x14ac:dyDescent="0.2">
      <c r="A108" s="178">
        <v>33</v>
      </c>
      <c r="B108" s="198">
        <f ca="1">TblImps[[#This Row],[Time]]</f>
        <v>44276.083333333081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135193</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642</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1351.93</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44276.083333333081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135193</v>
      </c>
      <c r="BK108" s="113">
        <f ca="1">TblProd[[#This Row],[Lumber]]</f>
        <v>70111</v>
      </c>
      <c r="BL108" s="113">
        <f ca="1">TblProd[[#This Row],[Mana]]</f>
        <v>0</v>
      </c>
      <c r="BM108" s="113">
        <f ca="1">TblProd[[#This Row],[Ore]]</f>
        <v>0</v>
      </c>
    </row>
    <row r="109" spans="1:65" x14ac:dyDescent="0.2">
      <c r="A109" s="178">
        <v>34</v>
      </c>
      <c r="B109" s="198">
        <f ca="1">TblImps[[#This Row],[Time]]</f>
        <v>44276.124999999745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135835</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635</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1358.3500000000001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44276.124999999745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135835</v>
      </c>
      <c r="BK109" s="113">
        <f ca="1">TblProd[[#This Row],[Lumber]]</f>
        <v>70410</v>
      </c>
      <c r="BL109" s="113">
        <f ca="1">TblProd[[#This Row],[Mana]]</f>
        <v>0</v>
      </c>
      <c r="BM109" s="113">
        <f ca="1">TblProd[[#This Row],[Ore]]</f>
        <v>0</v>
      </c>
    </row>
    <row r="110" spans="1:65" x14ac:dyDescent="0.2">
      <c r="A110" s="178">
        <v>35</v>
      </c>
      <c r="B110" s="198">
        <f ca="1">TblImps[[#This Row],[Time]]</f>
        <v>44276.16666666641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136470</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629</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1364.7</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44276.16666666641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136470</v>
      </c>
      <c r="BK110" s="113">
        <f ca="1">TblProd[[#This Row],[Lumber]]</f>
        <v>70706</v>
      </c>
      <c r="BL110" s="113">
        <f ca="1">TblProd[[#This Row],[Mana]]</f>
        <v>0</v>
      </c>
      <c r="BM110" s="113">
        <f ca="1">TblProd[[#This Row],[Ore]]</f>
        <v>0</v>
      </c>
    </row>
    <row r="111" spans="1:65" x14ac:dyDescent="0.2">
      <c r="A111" s="178">
        <v>36</v>
      </c>
      <c r="B111" s="198">
        <f ca="1">TblImps[[#This Row],[Time]]</f>
        <v>44276.208333333074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137099</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623</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1370.99</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44276.208333333074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137099</v>
      </c>
      <c r="BK111" s="113">
        <f ca="1">TblProd[[#This Row],[Lumber]]</f>
        <v>70999</v>
      </c>
      <c r="BL111" s="113">
        <f ca="1">TblProd[[#This Row],[Mana]]</f>
        <v>0</v>
      </c>
      <c r="BM111" s="113">
        <f ca="1">TblProd[[#This Row],[Ore]]</f>
        <v>0</v>
      </c>
    </row>
    <row r="112" spans="1:65" x14ac:dyDescent="0.2">
      <c r="A112" s="178">
        <v>37</v>
      </c>
      <c r="B112" s="198">
        <f ca="1">TblImps[[#This Row],[Time]]</f>
        <v>44276.249999999738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137722</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616</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1377.22</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44276.249999999738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137722</v>
      </c>
      <c r="BK112" s="113">
        <f ca="1">TblProd[[#This Row],[Lumber]]</f>
        <v>71289</v>
      </c>
      <c r="BL112" s="113">
        <f ca="1">TblProd[[#This Row],[Mana]]</f>
        <v>0</v>
      </c>
      <c r="BM112" s="113">
        <f ca="1">TblProd[[#This Row],[Ore]]</f>
        <v>0</v>
      </c>
    </row>
    <row r="113" spans="1:65" x14ac:dyDescent="0.2">
      <c r="A113" s="178">
        <v>38</v>
      </c>
      <c r="B113" s="198">
        <f ca="1">TblImps[[#This Row],[Time]]</f>
        <v>44276.291666666402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138338</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610</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1383.38</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44276.291666666402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138338</v>
      </c>
      <c r="BK113" s="113">
        <f ca="1">TblProd[[#This Row],[Lumber]]</f>
        <v>71576</v>
      </c>
      <c r="BL113" s="113">
        <f ca="1">TblProd[[#This Row],[Mana]]</f>
        <v>0</v>
      </c>
      <c r="BM113" s="113">
        <f ca="1">TblProd[[#This Row],[Ore]]</f>
        <v>0</v>
      </c>
    </row>
    <row r="114" spans="1:65" x14ac:dyDescent="0.2">
      <c r="A114" s="178">
        <v>39</v>
      </c>
      <c r="B114" s="198">
        <f ca="1">TblImps[[#This Row],[Time]]</f>
        <v>44276.333333333067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138948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604</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1389.48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44276.333333333067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138948</v>
      </c>
      <c r="BK114" s="113">
        <f ca="1">TblProd[[#This Row],[Lumber]]</f>
        <v>71860</v>
      </c>
      <c r="BL114" s="113">
        <f ca="1">TblProd[[#This Row],[Mana]]</f>
        <v>0</v>
      </c>
      <c r="BM114" s="113">
        <f ca="1">TblProd[[#This Row],[Ore]]</f>
        <v>0</v>
      </c>
    </row>
    <row r="115" spans="1:65" x14ac:dyDescent="0.2">
      <c r="A115" s="178">
        <v>40</v>
      </c>
      <c r="B115" s="198">
        <f ca="1">TblImps[[#This Row],[Time]]</f>
        <v>44276.374999999731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139552</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598</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1395.52</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44276.374999999731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139552</v>
      </c>
      <c r="BK115" s="113">
        <f ca="1">TblProd[[#This Row],[Lumber]]</f>
        <v>72141</v>
      </c>
      <c r="BL115" s="113">
        <f ca="1">TblProd[[#This Row],[Mana]]</f>
        <v>0</v>
      </c>
      <c r="BM115" s="113">
        <f ca="1">TblProd[[#This Row],[Ore]]</f>
        <v>0</v>
      </c>
    </row>
    <row r="116" spans="1:65" x14ac:dyDescent="0.2">
      <c r="A116" s="178">
        <v>41</v>
      </c>
      <c r="B116" s="198">
        <f ca="1">TblImps[[#This Row],[Time]]</f>
        <v>44276.416666666395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140150</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592</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1401.5</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44276.416666666395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140150</v>
      </c>
      <c r="BK116" s="113">
        <f ca="1">TblProd[[#This Row],[Lumber]]</f>
        <v>72420</v>
      </c>
      <c r="BL116" s="113">
        <f ca="1">TblProd[[#This Row],[Mana]]</f>
        <v>0</v>
      </c>
      <c r="BM116" s="113">
        <f ca="1">TblProd[[#This Row],[Ore]]</f>
        <v>0</v>
      </c>
    </row>
    <row r="117" spans="1:65" x14ac:dyDescent="0.2">
      <c r="A117" s="178">
        <v>42</v>
      </c>
      <c r="B117" s="198">
        <f ca="1">TblImps[[#This Row],[Time]]</f>
        <v>44276.458333333059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140742</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586</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1407.42</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44276.458333333059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140742</v>
      </c>
      <c r="BK117" s="113">
        <f ca="1">TblProd[[#This Row],[Lumber]]</f>
        <v>72696</v>
      </c>
      <c r="BL117" s="113">
        <f ca="1">TblProd[[#This Row],[Mana]]</f>
        <v>0</v>
      </c>
      <c r="BM117" s="113">
        <f ca="1">TblProd[[#This Row],[Ore]]</f>
        <v>0</v>
      </c>
    </row>
    <row r="118" spans="1:65" x14ac:dyDescent="0.2">
      <c r="A118" s="178">
        <v>43</v>
      </c>
      <c r="B118" s="198">
        <f ca="1">TblImps[[#This Row],[Time]]</f>
        <v>44276.499999999724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141328</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580</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1413.28</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44276.499999999724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141328</v>
      </c>
      <c r="BK118" s="113">
        <f ca="1">TblProd[[#This Row],[Lumber]]</f>
        <v>72969</v>
      </c>
      <c r="BL118" s="113">
        <f ca="1">TblProd[[#This Row],[Mana]]</f>
        <v>0</v>
      </c>
      <c r="BM118" s="113">
        <f ca="1">TblProd[[#This Row],[Ore]]</f>
        <v>0</v>
      </c>
    </row>
    <row r="119" spans="1:65" x14ac:dyDescent="0.2">
      <c r="A119" s="178">
        <v>44</v>
      </c>
      <c r="B119" s="198">
        <f ca="1">TblImps[[#This Row],[Time]]</f>
        <v>44276.541666666388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141908</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574</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1419.08</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44276.541666666388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141908</v>
      </c>
      <c r="BK119" s="113">
        <f ca="1">TblProd[[#This Row],[Lumber]]</f>
        <v>73239</v>
      </c>
      <c r="BL119" s="113">
        <f ca="1">TblProd[[#This Row],[Mana]]</f>
        <v>0</v>
      </c>
      <c r="BM119" s="113">
        <f ca="1">TblProd[[#This Row],[Ore]]</f>
        <v>0</v>
      </c>
    </row>
    <row r="120" spans="1:65" x14ac:dyDescent="0.2">
      <c r="A120" s="178">
        <v>45</v>
      </c>
      <c r="B120" s="198">
        <f ca="1">TblImps[[#This Row],[Time]]</f>
        <v>44276.583333333052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142482</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569</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1424.82</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44276.583333333052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142482</v>
      </c>
      <c r="BK120" s="113">
        <f ca="1">TblProd[[#This Row],[Lumber]]</f>
        <v>73507</v>
      </c>
      <c r="BL120" s="113">
        <f ca="1">TblProd[[#This Row],[Mana]]</f>
        <v>0</v>
      </c>
      <c r="BM120" s="113">
        <f ca="1">TblProd[[#This Row],[Ore]]</f>
        <v>0</v>
      </c>
    </row>
    <row r="121" spans="1:65" x14ac:dyDescent="0.2">
      <c r="A121" s="178">
        <v>46</v>
      </c>
      <c r="B121" s="198">
        <f ca="1">TblImps[[#This Row],[Time]]</f>
        <v>44276.624999999716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143051</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563</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1430.51</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44276.624999999716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143051</v>
      </c>
      <c r="BK121" s="113">
        <f ca="1">TblProd[[#This Row],[Lumber]]</f>
        <v>73772</v>
      </c>
      <c r="BL121" s="113">
        <f ca="1">TblProd[[#This Row],[Mana]]</f>
        <v>0</v>
      </c>
      <c r="BM121" s="113">
        <f ca="1">TblProd[[#This Row],[Ore]]</f>
        <v>0</v>
      </c>
    </row>
    <row r="122" spans="1:65" x14ac:dyDescent="0.2">
      <c r="A122" s="178">
        <v>47</v>
      </c>
      <c r="B122" s="198">
        <f ca="1">TblImps[[#This Row],[Time]]</f>
        <v>44276.66666666638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143614</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557</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1436.14</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44276.66666666638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143614</v>
      </c>
      <c r="BK122" s="113">
        <f ca="1">TblProd[[#This Row],[Lumber]]</f>
        <v>74034</v>
      </c>
      <c r="BL122" s="113">
        <f ca="1">TblProd[[#This Row],[Mana]]</f>
        <v>0</v>
      </c>
      <c r="BM122" s="113">
        <f ca="1">TblProd[[#This Row],[Ore]]</f>
        <v>0</v>
      </c>
    </row>
    <row r="123" spans="1:65" x14ac:dyDescent="0.2">
      <c r="A123" s="178">
        <v>48</v>
      </c>
      <c r="B123" s="198">
        <f ca="1">TblImps[[#This Row],[Time]]</f>
        <v>44276.708333333045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144171</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552</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1441.71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44276.708333333045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144171</v>
      </c>
      <c r="BK123" s="113">
        <f ca="1">TblProd[[#This Row],[Lumber]]</f>
        <v>74294</v>
      </c>
      <c r="BL123" s="113">
        <f ca="1">TblProd[[#This Row],[Mana]]</f>
        <v>0</v>
      </c>
      <c r="BM123" s="113">
        <f ca="1">TblProd[[#This Row],[Ore]]</f>
        <v>0</v>
      </c>
    </row>
    <row r="124" spans="1:65" x14ac:dyDescent="0.2">
      <c r="A124" s="178">
        <v>49</v>
      </c>
      <c r="B124" s="198">
        <f ca="1">TblImps[[#This Row],[Time]]</f>
        <v>44276.749999999709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144723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546</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1447.23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44276.749999999709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144723</v>
      </c>
      <c r="BK124" s="113">
        <f ca="1">TblProd[[#This Row],[Lumber]]</f>
        <v>74551</v>
      </c>
      <c r="BL124" s="113">
        <f ca="1">TblProd[[#This Row],[Mana]]</f>
        <v>0</v>
      </c>
      <c r="BM124" s="113">
        <f ca="1">TblProd[[#This Row],[Ore]]</f>
        <v>0</v>
      </c>
    </row>
    <row r="125" spans="1:65" x14ac:dyDescent="0.2">
      <c r="A125" s="178">
        <v>50</v>
      </c>
      <c r="B125" s="198">
        <f ca="1">TblImps[[#This Row],[Time]]</f>
        <v>44276.791666666373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145269</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541</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1452.69</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44276.791666666373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145269</v>
      </c>
      <c r="BK125" s="113">
        <f ca="1">TblProd[[#This Row],[Lumber]]</f>
        <v>74805</v>
      </c>
      <c r="BL125" s="113">
        <f ca="1">TblProd[[#This Row],[Mana]]</f>
        <v>0</v>
      </c>
      <c r="BM125" s="113">
        <f ca="1">TblProd[[#This Row],[Ore]]</f>
        <v>0</v>
      </c>
    </row>
    <row r="126" spans="1:65" x14ac:dyDescent="0.2">
      <c r="A126" s="178">
        <v>51</v>
      </c>
      <c r="B126" s="198">
        <f ca="1">TblImps[[#This Row],[Time]]</f>
        <v>44276.833333333037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145810</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1458.1000000000001</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44276.833333333037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145810</v>
      </c>
      <c r="BK126" s="113">
        <f ca="1">TblProd[[#This Row],[Lumber]]</f>
        <v>75057</v>
      </c>
      <c r="BL126" s="113">
        <f ca="1">TblProd[[#This Row],[Mana]]</f>
        <v>0</v>
      </c>
      <c r="BM126" s="113">
        <f ca="1">TblProd[[#This Row],[Ore]]</f>
        <v>0</v>
      </c>
    </row>
    <row r="127" spans="1:65" x14ac:dyDescent="0.2">
      <c r="A127" s="178">
        <v>52</v>
      </c>
      <c r="B127" s="198">
        <f ca="1">TblImps[[#This Row],[Time]]</f>
        <v>44276.874999999702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146345</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530</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1463.45</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44276.874999999702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146345</v>
      </c>
      <c r="BK127" s="113">
        <f ca="1">TblProd[[#This Row],[Lumber]]</f>
        <v>75306</v>
      </c>
      <c r="BL127" s="113">
        <f ca="1">TblProd[[#This Row],[Mana]]</f>
        <v>0</v>
      </c>
      <c r="BM127" s="113">
        <f ca="1">TblProd[[#This Row],[Ore]]</f>
        <v>0</v>
      </c>
    </row>
    <row r="128" spans="1:65" x14ac:dyDescent="0.2">
      <c r="A128" s="178">
        <v>53</v>
      </c>
      <c r="B128" s="198">
        <f ca="1">TblImps[[#This Row],[Time]]</f>
        <v>44276.916666666366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146875</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525</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1468.75</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44276.916666666366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146875</v>
      </c>
      <c r="BK128" s="113">
        <f ca="1">TblProd[[#This Row],[Lumber]]</f>
        <v>75553</v>
      </c>
      <c r="BL128" s="113">
        <f ca="1">TblProd[[#This Row],[Mana]]</f>
        <v>0</v>
      </c>
      <c r="BM128" s="113">
        <f ca="1">TblProd[[#This Row],[Ore]]</f>
        <v>0</v>
      </c>
    </row>
    <row r="129" spans="1:65" x14ac:dyDescent="0.2">
      <c r="A129" s="178">
        <v>54</v>
      </c>
      <c r="B129" s="198">
        <f ca="1">TblImps[[#This Row],[Time]]</f>
        <v>44276.95833333303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147400</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520</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1474</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44276.95833333303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147400</v>
      </c>
      <c r="BK129" s="113">
        <f ca="1">TblProd[[#This Row],[Lumber]]</f>
        <v>75797</v>
      </c>
      <c r="BL129" s="113">
        <f ca="1">TblProd[[#This Row],[Mana]]</f>
        <v>0</v>
      </c>
      <c r="BM129" s="113">
        <f ca="1">TblProd[[#This Row],[Ore]]</f>
        <v>0</v>
      </c>
    </row>
    <row r="130" spans="1:65" x14ac:dyDescent="0.2">
      <c r="A130" s="178">
        <v>55</v>
      </c>
      <c r="B130" s="198">
        <f ca="1">TblImps[[#This Row],[Time]]</f>
        <v>44276.999999999694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147920</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514</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1479.2</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44276.999999999694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147920</v>
      </c>
      <c r="BK130" s="113">
        <f ca="1">TblProd[[#This Row],[Lumber]]</f>
        <v>76039</v>
      </c>
      <c r="BL130" s="113">
        <f ca="1">TblProd[[#This Row],[Mana]]</f>
        <v>0</v>
      </c>
      <c r="BM130" s="113">
        <f ca="1">TblProd[[#This Row],[Ore]]</f>
        <v>0</v>
      </c>
    </row>
    <row r="131" spans="1:65" x14ac:dyDescent="0.2">
      <c r="A131" s="178">
        <v>56</v>
      </c>
      <c r="B131" s="198">
        <f ca="1">TblImps[[#This Row],[Time]]</f>
        <v>44277.041666666359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148434</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509</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1484.34</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44277.041666666359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148434</v>
      </c>
      <c r="BK131" s="113">
        <f ca="1">TblProd[[#This Row],[Lumber]]</f>
        <v>76279</v>
      </c>
      <c r="BL131" s="113">
        <f ca="1">TblProd[[#This Row],[Mana]]</f>
        <v>0</v>
      </c>
      <c r="BM131" s="113">
        <f ca="1">TblProd[[#This Row],[Ore]]</f>
        <v>0</v>
      </c>
    </row>
    <row r="132" spans="1:65" x14ac:dyDescent="0.2">
      <c r="A132" s="178">
        <v>57</v>
      </c>
      <c r="B132" s="198">
        <f ca="1">TblImps[[#This Row],[Time]]</f>
        <v>44277.083333333023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148943</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504</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1489.43</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44277.083333333023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148943</v>
      </c>
      <c r="BK132" s="113">
        <f ca="1">TblProd[[#This Row],[Lumber]]</f>
        <v>76516</v>
      </c>
      <c r="BL132" s="113">
        <f ca="1">TblProd[[#This Row],[Mana]]</f>
        <v>0</v>
      </c>
      <c r="BM132" s="113">
        <f ca="1">TblProd[[#This Row],[Ore]]</f>
        <v>0</v>
      </c>
    </row>
    <row r="133" spans="1:65" x14ac:dyDescent="0.2">
      <c r="A133" s="178">
        <v>58</v>
      </c>
      <c r="B133" s="198">
        <f ca="1">TblImps[[#This Row],[Time]]</f>
        <v>44277.124999999687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149447</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499</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1494.47</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44277.124999999687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149447</v>
      </c>
      <c r="BK133" s="113">
        <f ca="1">TblProd[[#This Row],[Lumber]]</f>
        <v>76751</v>
      </c>
      <c r="BL133" s="113">
        <f ca="1">TblProd[[#This Row],[Mana]]</f>
        <v>0</v>
      </c>
      <c r="BM133" s="113">
        <f ca="1">TblProd[[#This Row],[Ore]]</f>
        <v>0</v>
      </c>
    </row>
    <row r="134" spans="1:65" x14ac:dyDescent="0.2">
      <c r="A134" s="178">
        <v>59</v>
      </c>
      <c r="B134" s="198">
        <f ca="1">TblImps[[#This Row],[Time]]</f>
        <v>44277.166666666351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149946</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494</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1499.46</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44277.166666666351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149946</v>
      </c>
      <c r="BK134" s="113">
        <f ca="1">TblProd[[#This Row],[Lumber]]</f>
        <v>76983</v>
      </c>
      <c r="BL134" s="113">
        <f ca="1">TblProd[[#This Row],[Mana]]</f>
        <v>0</v>
      </c>
      <c r="BM134" s="113">
        <f ca="1">TblProd[[#This Row],[Ore]]</f>
        <v>0</v>
      </c>
    </row>
    <row r="135" spans="1:65" x14ac:dyDescent="0.2">
      <c r="A135" s="178">
        <v>60</v>
      </c>
      <c r="B135" s="198">
        <f ca="1">TblImps[[#This Row],[Time]]</f>
        <v>44277.208333333016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150440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489</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1504.4</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44277.208333333016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150440</v>
      </c>
      <c r="BK135" s="113">
        <f ca="1">TblProd[[#This Row],[Lumber]]</f>
        <v>77213</v>
      </c>
      <c r="BL135" s="113">
        <f ca="1">TblProd[[#This Row],[Mana]]</f>
        <v>0</v>
      </c>
      <c r="BM135" s="113">
        <f ca="1">TblProd[[#This Row],[Ore]]</f>
        <v>0</v>
      </c>
    </row>
    <row r="136" spans="1:65" x14ac:dyDescent="0.2">
      <c r="A136" s="178">
        <v>61</v>
      </c>
      <c r="B136" s="198">
        <f ca="1">TblImps[[#This Row],[Time]]</f>
        <v>44277.24999999968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150929</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484</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1509.29</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44277.24999999968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150929</v>
      </c>
      <c r="BK136" s="113">
        <f ca="1">TblProd[[#This Row],[Lumber]]</f>
        <v>77441</v>
      </c>
      <c r="BL136" s="113">
        <f ca="1">TblProd[[#This Row],[Mana]]</f>
        <v>0</v>
      </c>
      <c r="BM136" s="113">
        <f ca="1">TblProd[[#This Row],[Ore]]</f>
        <v>0</v>
      </c>
    </row>
    <row r="1269" spans="3:12" x14ac:dyDescent="0.2">
      <c r="C1269" s="581" t="s">
        <v>327</v>
      </c>
      <c r="D1269" s="532"/>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6" t="s">
        <v>56</v>
      </c>
      <c r="P1" s="586"/>
      <c r="Q1" s="560"/>
      <c r="R1" s="134"/>
      <c r="S1" s="134"/>
      <c r="T1" s="134"/>
      <c r="U1" s="134"/>
      <c r="V1" s="134"/>
      <c r="W1" s="134"/>
      <c r="X1" s="134"/>
      <c r="Y1" s="134"/>
      <c r="Z1" s="134"/>
      <c r="AA1" s="134"/>
      <c r="AB1" s="134"/>
      <c r="AC1" s="134"/>
      <c r="AD1" s="134"/>
      <c r="AE1" s="134"/>
      <c r="AF1" s="134"/>
      <c r="AG1" s="134"/>
      <c r="AH1" s="134"/>
      <c r="AI1" s="226" t="s">
        <v>530</v>
      </c>
      <c r="AJ1" s="226" t="s">
        <v>533</v>
      </c>
      <c r="AK1" s="586" t="s">
        <v>77</v>
      </c>
      <c r="AL1" s="586"/>
      <c r="AM1" s="585" t="s">
        <v>531</v>
      </c>
      <c r="AN1" s="585"/>
      <c r="AO1" s="585" t="s">
        <v>532</v>
      </c>
      <c r="AP1" s="585"/>
      <c r="AQ1" s="585" t="s">
        <v>529</v>
      </c>
      <c r="AR1" s="585"/>
      <c r="AS1" s="134"/>
      <c r="AT1" s="134"/>
      <c r="AU1" s="134"/>
      <c r="AV1" s="134" t="s">
        <v>528</v>
      </c>
      <c r="AW1" s="134"/>
      <c r="AX1" s="90"/>
      <c r="AY1" s="585" t="s">
        <v>53</v>
      </c>
      <c r="AZ1" s="585"/>
      <c r="BA1" s="585"/>
      <c r="BB1" s="225"/>
      <c r="BC1" s="225"/>
      <c r="BD1" s="225"/>
      <c r="BE1" s="225"/>
      <c r="BF1" s="225"/>
      <c r="BG1" s="225"/>
      <c r="BH1" s="225"/>
      <c r="BI1" s="225"/>
      <c r="BJ1" s="225"/>
      <c r="BK1" s="225"/>
      <c r="BL1" s="225"/>
      <c r="BM1" s="225"/>
      <c r="BN1" s="225"/>
      <c r="BO1" s="225"/>
      <c r="BP1" s="225"/>
      <c r="BQ1" s="225"/>
      <c r="BR1" s="134"/>
      <c r="BS1" s="134"/>
      <c r="BT1" s="134"/>
      <c r="BU1" s="134"/>
      <c r="BV1" s="134"/>
      <c r="BW1" s="586" t="s">
        <v>84</v>
      </c>
      <c r="BX1" s="586"/>
      <c r="BY1" s="134"/>
      <c r="BZ1" s="134"/>
      <c r="CA1" s="134"/>
      <c r="CB1" s="134"/>
      <c r="CC1" s="134"/>
      <c r="CD1" s="134"/>
      <c r="CE1" s="134"/>
      <c r="CF1" s="134"/>
      <c r="CG1" s="134"/>
      <c r="CH1" s="134"/>
      <c r="CI1" s="134"/>
      <c r="CJ1" s="134"/>
      <c r="CK1" s="134"/>
      <c r="CL1" s="134"/>
      <c r="CM1" s="134"/>
      <c r="CN1" s="134"/>
      <c r="CO1" s="134"/>
      <c r="CP1" s="134"/>
      <c r="CQ1" s="585" t="s">
        <v>18</v>
      </c>
      <c r="CR1" s="585"/>
      <c r="CS1" s="225"/>
      <c r="CT1" s="225"/>
      <c r="CU1" s="225"/>
      <c r="CV1" s="225"/>
      <c r="CW1" s="225"/>
      <c r="CX1" s="134"/>
      <c r="CY1" s="134"/>
      <c r="CZ1" s="586" t="s">
        <v>306</v>
      </c>
      <c r="DA1" s="586"/>
      <c r="DB1" s="586"/>
      <c r="DC1" s="586"/>
      <c r="DD1" s="586"/>
      <c r="DE1" s="134"/>
      <c r="DF1" s="134"/>
      <c r="DG1" s="586" t="s">
        <v>269</v>
      </c>
      <c r="DH1" s="586"/>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1058</v>
      </c>
      <c r="E3" s="176" t="s">
        <v>820</v>
      </c>
      <c r="F3" s="176" t="s">
        <v>1</v>
      </c>
      <c r="G3" s="221" t="s">
        <v>255</v>
      </c>
      <c r="H3" s="176" t="s">
        <v>58</v>
      </c>
      <c r="I3" s="176" t="s">
        <v>257</v>
      </c>
      <c r="J3" s="176" t="s">
        <v>256</v>
      </c>
      <c r="K3" s="176" t="s">
        <v>60</v>
      </c>
      <c r="L3" s="176" t="s">
        <v>254</v>
      </c>
      <c r="M3" s="176" t="s">
        <v>62</v>
      </c>
      <c r="N3" s="176" t="s">
        <v>1105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866</v>
      </c>
      <c r="AJ3" s="176" t="s">
        <v>867</v>
      </c>
      <c r="AK3" s="176" t="s">
        <v>2</v>
      </c>
      <c r="AL3" s="176" t="s">
        <v>7</v>
      </c>
      <c r="AM3" s="176" t="s">
        <v>862</v>
      </c>
      <c r="AN3" s="176" t="s">
        <v>863</v>
      </c>
      <c r="AO3" s="176" t="s">
        <v>864</v>
      </c>
      <c r="AP3" s="176" t="s">
        <v>865</v>
      </c>
      <c r="AQ3" s="176" t="s">
        <v>1091</v>
      </c>
      <c r="AR3" s="176" t="s">
        <v>1092</v>
      </c>
      <c r="AS3" s="176" t="s">
        <v>534</v>
      </c>
      <c r="AT3" s="176" t="s">
        <v>535</v>
      </c>
      <c r="AU3" s="176" t="s">
        <v>821</v>
      </c>
      <c r="AV3" s="176" t="s">
        <v>868</v>
      </c>
      <c r="AW3" s="176" t="s">
        <v>869</v>
      </c>
      <c r="AX3" s="176" t="s">
        <v>822</v>
      </c>
      <c r="AY3" s="221" t="s">
        <v>870</v>
      </c>
      <c r="AZ3" s="176" t="s">
        <v>871</v>
      </c>
      <c r="BA3" s="176" t="s">
        <v>872</v>
      </c>
      <c r="BB3" s="176" t="s">
        <v>873</v>
      </c>
      <c r="BC3" s="176" t="s">
        <v>874</v>
      </c>
      <c r="BD3" s="176" t="s">
        <v>875</v>
      </c>
      <c r="BE3" s="176" t="s">
        <v>876</v>
      </c>
      <c r="BF3" s="176" t="s">
        <v>877</v>
      </c>
      <c r="BG3" s="176" t="s">
        <v>878</v>
      </c>
      <c r="BH3" s="176" t="s">
        <v>879</v>
      </c>
      <c r="BI3" s="176" t="s">
        <v>880</v>
      </c>
      <c r="BJ3" s="176" t="s">
        <v>881</v>
      </c>
      <c r="BK3" s="176" t="s">
        <v>882</v>
      </c>
      <c r="BL3" s="176" t="s">
        <v>883</v>
      </c>
      <c r="BM3" s="176" t="s">
        <v>884</v>
      </c>
      <c r="BN3" s="176" t="s">
        <v>885</v>
      </c>
      <c r="BO3" s="176" t="s">
        <v>886</v>
      </c>
      <c r="BP3" s="176" t="s">
        <v>887</v>
      </c>
      <c r="BQ3" s="223" t="s">
        <v>888</v>
      </c>
      <c r="BR3" s="176" t="s">
        <v>840</v>
      </c>
      <c r="BS3" s="176" t="s">
        <v>841</v>
      </c>
      <c r="BT3" s="176" t="s">
        <v>933</v>
      </c>
      <c r="BU3" s="176" t="s">
        <v>911</v>
      </c>
      <c r="BV3" s="176" t="s">
        <v>842</v>
      </c>
      <c r="BW3" s="176" t="s">
        <v>1074</v>
      </c>
      <c r="BX3" s="176" t="s">
        <v>954</v>
      </c>
      <c r="BY3" s="176" t="s">
        <v>955</v>
      </c>
      <c r="BZ3" s="176" t="s">
        <v>956</v>
      </c>
      <c r="CA3" s="176" t="s">
        <v>957</v>
      </c>
      <c r="CB3" s="176" t="s">
        <v>958</v>
      </c>
      <c r="CC3" s="176" t="s">
        <v>959</v>
      </c>
      <c r="CD3" s="176" t="s">
        <v>960</v>
      </c>
      <c r="CE3" s="176" t="s">
        <v>961</v>
      </c>
      <c r="CF3" s="176" t="s">
        <v>962</v>
      </c>
      <c r="CG3" s="176" t="s">
        <v>963</v>
      </c>
      <c r="CH3" s="176" t="s">
        <v>964</v>
      </c>
      <c r="CI3" s="176" t="s">
        <v>965</v>
      </c>
      <c r="CJ3" s="176" t="s">
        <v>966</v>
      </c>
      <c r="CK3" s="176" t="s">
        <v>967</v>
      </c>
      <c r="CL3" s="176" t="s">
        <v>968</v>
      </c>
      <c r="CM3" s="176" t="s">
        <v>969</v>
      </c>
      <c r="CN3" s="176" t="s">
        <v>970</v>
      </c>
      <c r="CO3" s="176" t="s">
        <v>971</v>
      </c>
      <c r="CP3" s="176" t="s">
        <v>917</v>
      </c>
      <c r="CQ3" s="176" t="s">
        <v>854</v>
      </c>
      <c r="CR3" s="176" t="s">
        <v>855</v>
      </c>
      <c r="CS3" s="176" t="s">
        <v>856</v>
      </c>
      <c r="CT3" s="176" t="s">
        <v>857</v>
      </c>
      <c r="CU3" s="176" t="s">
        <v>858</v>
      </c>
      <c r="CV3" s="176" t="s">
        <v>859</v>
      </c>
      <c r="CW3" s="176" t="s">
        <v>860</v>
      </c>
      <c r="CX3" s="176" t="s">
        <v>269</v>
      </c>
      <c r="CY3" s="176" t="s">
        <v>918</v>
      </c>
      <c r="CZ3" s="176" t="s">
        <v>922</v>
      </c>
      <c r="DA3" s="176" t="s">
        <v>923</v>
      </c>
      <c r="DB3" s="176" t="s">
        <v>924</v>
      </c>
      <c r="DC3" s="176" t="s">
        <v>925</v>
      </c>
      <c r="DD3" s="176" t="s">
        <v>926</v>
      </c>
      <c r="DE3" s="176" t="s">
        <v>927</v>
      </c>
      <c r="DF3" s="176" t="s">
        <v>928</v>
      </c>
      <c r="DG3" s="176" t="s">
        <v>861</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44271.75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 s="113">
        <f ca="1">ROUNDDOWN( (1 - MIN(facs_constr_factor*TblConstr[[#This Row],[Facs -DB]],facs_constr_max)) * (1 + tech_1_11*TblTech[[#This Row],[11-1]] + tech_6_3_2*TblTech[[#This Row],[6-3]] + tech_5_2_3*TblTech[[#This Row],[5-2]]) * TblConstr[[#This Row],[RCPA Lumber]],0)</f>
        <v>88</v>
      </c>
      <c r="AO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 s="113">
        <f ca="1">ROUNDDOWN( (1 - MIN(facs_constr_factor*TblConstr[[#This Row],[Facs DB]],facs_constr_max)) * (1 + tech_1_11*TblTech[[#This Row],[1-11]] + tech_6_3_2*TblTech[[#This Row],[6-3]] + tech_5_2_3*TblTech[[#This Row],[5-2]]) * TblConstr[[#This Row],[RCPA Lumber]],0)</f>
        <v>88</v>
      </c>
      <c r="AQ4" s="49">
        <f ca="1">TblConstr[[#This Row],[build -db]]*TblConstr[[#This Row],[CPA Platinum -DB]] + TblConstr[[#This Row],[build db]]*TblConstr[[#This Row],[CPA Platinum DB]]</f>
        <v>0</v>
      </c>
      <c r="AR4" s="509">
        <f ca="1">SUM($O4:$AG4)*AN4</f>
        <v>0</v>
      </c>
      <c r="AS4" s="500">
        <f>MIN(SUM(Constants!A28:G28)+SUM(TblConstr[[#This Row],[Dest Hom]:[Dest Doc]]),SUM(TblConstr[[#This Row],[Hom]:[Doc]]))</f>
        <v>0</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44271.75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44271.791666666664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 s="113">
        <f ca="1">ROUNDDOWN( (1 - MIN(facs_constr_factor*TblConstr[[#This Row],[Facs -DB]],facs_constr_max)) * (1 + tech_1_11*TblTech[[#This Row],[11-1]] + tech_6_3_2*TblTech[[#This Row],[6-3]] + tech_5_2_3*TblTech[[#This Row],[5-2]]) * TblConstr[[#This Row],[RCPA Lumber]],0)</f>
        <v>88</v>
      </c>
      <c r="AO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 s="113">
        <f ca="1">ROUNDDOWN( (1 - MIN(facs_constr_factor*TblConstr[[#This Row],[Facs DB]],facs_constr_max)) * (1 + tech_1_11*TblTech[[#This Row],[1-11]] + tech_6_3_2*TblTech[[#This Row],[6-3]] + tech_5_2_3*TblTech[[#This Row],[5-2]])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44271.791666666664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44271.833333333328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 s="113">
        <f ca="1">ROUNDDOWN( (1 - MIN(facs_constr_factor*TblConstr[[#This Row],[Facs -DB]],facs_constr_max)) * (1 + tech_1_11*TblTech[[#This Row],[11-1]] + tech_6_3_2*TblTech[[#This Row],[6-3]] + tech_5_2_3*TblTech[[#This Row],[5-2]]) * TblConstr[[#This Row],[RCPA Lumber]],0)</f>
        <v>88</v>
      </c>
      <c r="AO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 s="113">
        <f ca="1">ROUNDDOWN( (1 - MIN(facs_constr_factor*TblConstr[[#This Row],[Facs DB]],facs_constr_max)) * (1 + tech_1_11*TblTech[[#This Row],[1-11]] + tech_6_3_2*TblTech[[#This Row],[6-3]] + tech_5_2_3*TblTech[[#This Row],[5-2]])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44271.833333333328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44271.874999999993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 s="113">
        <f ca="1">ROUNDDOWN( (1 - MIN(facs_constr_factor*TblConstr[[#This Row],[Facs -DB]],facs_constr_max)) * (1 + tech_1_11*TblTech[[#This Row],[11-1]] + tech_6_3_2*TblTech[[#This Row],[6-3]] + tech_5_2_3*TblTech[[#This Row],[5-2]]) * TblConstr[[#This Row],[RCPA Lumber]],0)</f>
        <v>88</v>
      </c>
      <c r="AO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 s="113">
        <f ca="1">ROUNDDOWN( (1 - MIN(facs_constr_factor*TblConstr[[#This Row],[Facs DB]],facs_constr_max)) * (1 + tech_1_11*TblTech[[#This Row],[1-11]] + tech_6_3_2*TblTech[[#This Row],[6-3]] + tech_5_2_3*TblTech[[#This Row],[5-2]])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44271.874999999993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44271.916666666657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 s="113">
        <f ca="1">ROUNDDOWN( (1 - MIN(facs_constr_factor*TblConstr[[#This Row],[Facs -DB]],facs_constr_max)) * (1 + tech_1_11*TblTech[[#This Row],[11-1]] + tech_6_3_2*TblTech[[#This Row],[6-3]] + tech_5_2_3*TblTech[[#This Row],[5-2]]) * TblConstr[[#This Row],[RCPA Lumber]],0)</f>
        <v>88</v>
      </c>
      <c r="AO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 s="113">
        <f ca="1">ROUNDDOWN( (1 - MIN(facs_constr_factor*TblConstr[[#This Row],[Facs DB]],facs_constr_max)) * (1 + tech_1_11*TblTech[[#This Row],[1-11]] + tech_6_3_2*TblTech[[#This Row],[6-3]] + tech_5_2_3*TblTech[[#This Row],[5-2]])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44271.916666666657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44271.958333333321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 s="113">
        <f ca="1">ROUNDDOWN( (1 - MIN(facs_constr_factor*TblConstr[[#This Row],[Facs -DB]],facs_constr_max)) * (1 + tech_1_11*TblTech[[#This Row],[11-1]] + tech_6_3_2*TblTech[[#This Row],[6-3]] + tech_5_2_3*TblTech[[#This Row],[5-2]]) * TblConstr[[#This Row],[RCPA Lumber]],0)</f>
        <v>88</v>
      </c>
      <c r="AO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 s="113">
        <f ca="1">ROUNDDOWN( (1 - MIN(facs_constr_factor*TblConstr[[#This Row],[Facs DB]],facs_constr_max)) * (1 + tech_1_11*TblTech[[#This Row],[1-11]] + tech_6_3_2*TblTech[[#This Row],[6-3]] + tech_5_2_3*TblTech[[#This Row],[5-2]])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44271.958333333321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44271.999999999985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 s="113">
        <f ca="1">ROUNDDOWN( (1 - MIN(facs_constr_factor*TblConstr[[#This Row],[Facs -DB]],facs_constr_max)) * (1 + tech_1_11*TblTech[[#This Row],[11-1]] + tech_6_3_2*TblTech[[#This Row],[6-3]] + tech_5_2_3*TblTech[[#This Row],[5-2]]) * TblConstr[[#This Row],[RCPA Lumber]],0)</f>
        <v>88</v>
      </c>
      <c r="AO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 s="113">
        <f ca="1">ROUNDDOWN( (1 - MIN(facs_constr_factor*TblConstr[[#This Row],[Facs DB]],facs_constr_max)) * (1 + tech_1_11*TblTech[[#This Row],[1-11]] + tech_6_3_2*TblTech[[#This Row],[6-3]] + tech_5_2_3*TblTech[[#This Row],[5-2]])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44271.999999999985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44272.04166666665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 s="113">
        <f ca="1">ROUNDDOWN( (1 - MIN(facs_constr_factor*TblConstr[[#This Row],[Facs -DB]],facs_constr_max)) * (1 + tech_1_11*TblTech[[#This Row],[11-1]] + tech_6_3_2*TblTech[[#This Row],[6-3]] + tech_5_2_3*TblTech[[#This Row],[5-2]]) * TblConstr[[#This Row],[RCPA Lumber]],0)</f>
        <v>88</v>
      </c>
      <c r="AO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 s="113">
        <f ca="1">ROUNDDOWN( (1 - MIN(facs_constr_factor*TblConstr[[#This Row],[Facs DB]],facs_constr_max)) * (1 + tech_1_11*TblTech[[#This Row],[1-11]] + tech_6_3_2*TblTech[[#This Row],[6-3]] + tech_5_2_3*TblTech[[#This Row],[5-2]])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44272.04166666665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44272.083333333314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 s="113">
        <f ca="1">ROUNDDOWN( (1 - MIN(facs_constr_factor*TblConstr[[#This Row],[Facs -DB]],facs_constr_max)) * (1 + tech_1_11*TblTech[[#This Row],[11-1]] + tech_6_3_2*TblTech[[#This Row],[6-3]] + tech_5_2_3*TblTech[[#This Row],[5-2]]) * TblConstr[[#This Row],[RCPA Lumber]],0)</f>
        <v>88</v>
      </c>
      <c r="AO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 s="113">
        <f ca="1">ROUNDDOWN( (1 - MIN(facs_constr_factor*TblConstr[[#This Row],[Facs DB]],facs_constr_max)) * (1 + tech_1_11*TblTech[[#This Row],[1-11]] + tech_6_3_2*TblTech[[#This Row],[6-3]] + tech_5_2_3*TblTech[[#This Row],[5-2]])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44272.083333333314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44272.124999999978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 s="113">
        <f ca="1">ROUNDDOWN( (1 - MIN(facs_constr_factor*TblConstr[[#This Row],[Facs -DB]],facs_constr_max)) * (1 + tech_1_11*TblTech[[#This Row],[11-1]] + tech_6_3_2*TblTech[[#This Row],[6-3]] + tech_5_2_3*TblTech[[#This Row],[5-2]]) * TblConstr[[#This Row],[RCPA Lumber]],0)</f>
        <v>88</v>
      </c>
      <c r="AO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 s="113">
        <f ca="1">ROUNDDOWN( (1 - MIN(facs_constr_factor*TblConstr[[#This Row],[Facs DB]],facs_constr_max)) * (1 + tech_1_11*TblTech[[#This Row],[1-11]] + tech_6_3_2*TblTech[[#This Row],[6-3]] + tech_5_2_3*TblTech[[#This Row],[5-2]])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44272.124999999978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44272.166666666642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4" s="113">
        <f ca="1">ROUNDDOWN( (1 - MIN(facs_constr_factor*TblConstr[[#This Row],[Facs -DB]],facs_constr_max)) * (1 + tech_1_11*TblTech[[#This Row],[11-1]] + tech_6_3_2*TblTech[[#This Row],[6-3]] + tech_5_2_3*TblTech[[#This Row],[5-2]]) * TblConstr[[#This Row],[RCPA Lumber]],0)</f>
        <v>88</v>
      </c>
      <c r="AO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4" s="113">
        <f ca="1">ROUNDDOWN( (1 - MIN(facs_constr_factor*TblConstr[[#This Row],[Facs DB]],facs_constr_max)) * (1 + tech_1_11*TblTech[[#This Row],[1-11]] + tech_6_3_2*TblTech[[#This Row],[6-3]] + tech_5_2_3*TblTech[[#This Row],[5-2]])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44272.166666666642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44272.208333333307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5" s="113">
        <f ca="1">ROUNDDOWN( (1 - MIN(facs_constr_factor*TblConstr[[#This Row],[Facs -DB]],facs_constr_max)) * (1 + tech_1_11*TblTech[[#This Row],[11-1]] + tech_6_3_2*TblTech[[#This Row],[6-3]] + tech_5_2_3*TblTech[[#This Row],[5-2]]) * TblConstr[[#This Row],[RCPA Lumber]],0)</f>
        <v>88</v>
      </c>
      <c r="AO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5" s="113">
        <f ca="1">ROUNDDOWN( (1 - MIN(facs_constr_factor*TblConstr[[#This Row],[Facs DB]],facs_constr_max)) * (1 + tech_1_11*TblTech[[#This Row],[1-11]] + tech_6_3_2*TblTech[[#This Row],[6-3]] + tech_5_2_3*TblTech[[#This Row],[5-2]])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44272.208333333307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44272.249999999971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6" s="113">
        <f ca="1">ROUNDDOWN( (1 - MIN(facs_constr_factor*TblConstr[[#This Row],[Facs -DB]],facs_constr_max)) * (1 + tech_1_11*TblTech[[#This Row],[11-1]] + tech_6_3_2*TblTech[[#This Row],[6-3]] + tech_5_2_3*TblTech[[#This Row],[5-2]]) * TblConstr[[#This Row],[RCPA Lumber]],0)</f>
        <v>88</v>
      </c>
      <c r="AO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6" s="113">
        <f ca="1">ROUNDDOWN( (1 - MIN(facs_constr_factor*TblConstr[[#This Row],[Facs DB]],facs_constr_max)) * (1 + tech_1_11*TblTech[[#This Row],[1-11]] + tech_6_3_2*TblTech[[#This Row],[6-3]] + tech_5_2_3*TblTech[[#This Row],[5-2]])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44272.249999999971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44272.291666666635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7" s="113">
        <f ca="1">ROUNDDOWN( (1 - MIN(facs_constr_factor*TblConstr[[#This Row],[Facs -DB]],facs_constr_max)) * (1 + tech_1_11*TblTech[[#This Row],[11-1]] + tech_6_3_2*TblTech[[#This Row],[6-3]] + tech_5_2_3*TblTech[[#This Row],[5-2]]) * TblConstr[[#This Row],[RCPA Lumber]],0)</f>
        <v>88</v>
      </c>
      <c r="AO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7" s="113">
        <f ca="1">ROUNDDOWN( (1 - MIN(facs_constr_factor*TblConstr[[#This Row],[Facs DB]],facs_constr_max)) * (1 + tech_1_11*TblTech[[#This Row],[1-11]] + tech_6_3_2*TblTech[[#This Row],[6-3]] + tech_5_2_3*TblTech[[#This Row],[5-2]])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44272.291666666635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44272.333333333299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8" s="113">
        <f ca="1">ROUNDDOWN( (1 - MIN(facs_constr_factor*TblConstr[[#This Row],[Facs -DB]],facs_constr_max)) * (1 + tech_1_11*TblTech[[#This Row],[11-1]] + tech_6_3_2*TblTech[[#This Row],[6-3]] + tech_5_2_3*TblTech[[#This Row],[5-2]]) * TblConstr[[#This Row],[RCPA Lumber]],0)</f>
        <v>88</v>
      </c>
      <c r="AO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8" s="113">
        <f ca="1">ROUNDDOWN( (1 - MIN(facs_constr_factor*TblConstr[[#This Row],[Facs DB]],facs_constr_max)) * (1 + tech_1_11*TblTech[[#This Row],[1-11]] + tech_6_3_2*TblTech[[#This Row],[6-3]] + tech_5_2_3*TblTech[[#This Row],[5-2]])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44272.333333333299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44272.374999999964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9" s="113">
        <f ca="1">ROUNDDOWN( (1 - MIN(facs_constr_factor*TblConstr[[#This Row],[Facs -DB]],facs_constr_max)) * (1 + tech_1_11*TblTech[[#This Row],[11-1]] + tech_6_3_2*TblTech[[#This Row],[6-3]] + tech_5_2_3*TblTech[[#This Row],[5-2]]) * TblConstr[[#This Row],[RCPA Lumber]],0)</f>
        <v>88</v>
      </c>
      <c r="AO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9" s="113">
        <f ca="1">ROUNDDOWN( (1 - MIN(facs_constr_factor*TblConstr[[#This Row],[Facs DB]],facs_constr_max)) * (1 + tech_1_11*TblTech[[#This Row],[1-11]] + tech_6_3_2*TblTech[[#This Row],[6-3]] + tech_5_2_3*TblTech[[#This Row],[5-2]])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44272.374999999964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44272.416666666628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0" s="113">
        <f ca="1">ROUNDDOWN( (1 - MIN(facs_constr_factor*TblConstr[[#This Row],[Facs -DB]],facs_constr_max)) * (1 + tech_1_11*TblTech[[#This Row],[11-1]] + tech_6_3_2*TblTech[[#This Row],[6-3]] + tech_5_2_3*TblTech[[#This Row],[5-2]]) * TblConstr[[#This Row],[RCPA Lumber]],0)</f>
        <v>88</v>
      </c>
      <c r="AO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0" s="113">
        <f ca="1">ROUNDDOWN( (1 - MIN(facs_constr_factor*TblConstr[[#This Row],[Facs DB]],facs_constr_max)) * (1 + tech_1_11*TblTech[[#This Row],[1-11]] + tech_6_3_2*TblTech[[#This Row],[6-3]] + tech_5_2_3*TblTech[[#This Row],[5-2]])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44272.416666666628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44272.458333333292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1" s="113">
        <f ca="1">ROUNDDOWN( (1 - MIN(facs_constr_factor*TblConstr[[#This Row],[Facs -DB]],facs_constr_max)) * (1 + tech_1_11*TblTech[[#This Row],[11-1]] + tech_6_3_2*TblTech[[#This Row],[6-3]] + tech_5_2_3*TblTech[[#This Row],[5-2]]) * TblConstr[[#This Row],[RCPA Lumber]],0)</f>
        <v>88</v>
      </c>
      <c r="AO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1" s="113">
        <f ca="1">ROUNDDOWN( (1 - MIN(facs_constr_factor*TblConstr[[#This Row],[Facs DB]],facs_constr_max)) * (1 + tech_1_11*TblTech[[#This Row],[1-11]] + tech_6_3_2*TblTech[[#This Row],[6-3]] + tech_5_2_3*TblTech[[#This Row],[5-2]])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44272.458333333292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44272.499999999956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2" s="113">
        <f ca="1">ROUNDDOWN( (1 - MIN(facs_constr_factor*TblConstr[[#This Row],[Facs -DB]],facs_constr_max)) * (1 + tech_1_11*TblTech[[#This Row],[11-1]] + tech_6_3_2*TblTech[[#This Row],[6-3]] + tech_5_2_3*TblTech[[#This Row],[5-2]]) * TblConstr[[#This Row],[RCPA Lumber]],0)</f>
        <v>88</v>
      </c>
      <c r="AO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2" s="113">
        <f ca="1">ROUNDDOWN( (1 - MIN(facs_constr_factor*TblConstr[[#This Row],[Facs DB]],facs_constr_max)) * (1 + tech_1_11*TblTech[[#This Row],[1-11]] + tech_6_3_2*TblTech[[#This Row],[6-3]] + tech_5_2_3*TblTech[[#This Row],[5-2]])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44272.499999999956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44272.541666666621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3" s="113">
        <f ca="1">ROUNDDOWN( (1 - MIN(facs_constr_factor*TblConstr[[#This Row],[Facs -DB]],facs_constr_max)) * (1 + tech_1_11*TblTech[[#This Row],[11-1]] + tech_6_3_2*TblTech[[#This Row],[6-3]] + tech_5_2_3*TblTech[[#This Row],[5-2]]) * TblConstr[[#This Row],[RCPA Lumber]],0)</f>
        <v>88</v>
      </c>
      <c r="AO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3" s="113">
        <f ca="1">ROUNDDOWN( (1 - MIN(facs_constr_factor*TblConstr[[#This Row],[Facs DB]],facs_constr_max)) * (1 + tech_1_11*TblTech[[#This Row],[1-11]] + tech_6_3_2*TblTech[[#This Row],[6-3]] + tech_5_2_3*TblTech[[#This Row],[5-2]])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44272.541666666621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44272.583333333285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4" s="113">
        <f ca="1">ROUNDDOWN( (1 - MIN(facs_constr_factor*TblConstr[[#This Row],[Facs -DB]],facs_constr_max)) * (1 + tech_1_11*TblTech[[#This Row],[11-1]] + tech_6_3_2*TblTech[[#This Row],[6-3]] + tech_5_2_3*TblTech[[#This Row],[5-2]]) * TblConstr[[#This Row],[RCPA Lumber]],0)</f>
        <v>88</v>
      </c>
      <c r="AO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4" s="113">
        <f ca="1">ROUNDDOWN( (1 - MIN(facs_constr_factor*TblConstr[[#This Row],[Facs DB]],facs_constr_max)) * (1 + tech_1_11*TblTech[[#This Row],[1-11]] + tech_6_3_2*TblTech[[#This Row],[6-3]] + tech_5_2_3*TblTech[[#This Row],[5-2]])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44272.583333333285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44272.624999999949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5" s="113">
        <f ca="1">ROUNDDOWN( (1 - MIN(facs_constr_factor*TblConstr[[#This Row],[Facs -DB]],facs_constr_max)) * (1 + tech_1_11*TblTech[[#This Row],[11-1]] + tech_6_3_2*TblTech[[#This Row],[6-3]] + tech_5_2_3*TblTech[[#This Row],[5-2]]) * TblConstr[[#This Row],[RCPA Lumber]],0)</f>
        <v>88</v>
      </c>
      <c r="AO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5" s="113">
        <f ca="1">ROUNDDOWN( (1 - MIN(facs_constr_factor*TblConstr[[#This Row],[Facs DB]],facs_constr_max)) * (1 + tech_1_11*TblTech[[#This Row],[1-11]] + tech_6_3_2*TblTech[[#This Row],[6-3]] + tech_5_2_3*TblTech[[#This Row],[5-2]])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44272.624999999949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44272.666666666613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6" s="113">
        <f ca="1">ROUNDDOWN( (1 - MIN(facs_constr_factor*TblConstr[[#This Row],[Facs -DB]],facs_constr_max)) * (1 + tech_1_11*TblTech[[#This Row],[11-1]] + tech_6_3_2*TblTech[[#This Row],[6-3]] + tech_5_2_3*TblTech[[#This Row],[5-2]]) * TblConstr[[#This Row],[RCPA Lumber]],0)</f>
        <v>88</v>
      </c>
      <c r="AO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6" s="113">
        <f ca="1">ROUNDDOWN( (1 - MIN(facs_constr_factor*TblConstr[[#This Row],[Facs DB]],facs_constr_max)) * (1 + tech_1_11*TblTech[[#This Row],[1-11]] + tech_6_3_2*TblTech[[#This Row],[6-3]] + tech_5_2_3*TblTech[[#This Row],[5-2]])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44272.666666666613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44272.708333333278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7" s="113">
        <f ca="1">ROUNDDOWN( (1 - MIN(facs_constr_factor*TblConstr[[#This Row],[Facs -DB]],facs_constr_max)) * (1 + tech_1_11*TblTech[[#This Row],[11-1]] + tech_6_3_2*TblTech[[#This Row],[6-3]] + tech_5_2_3*TblTech[[#This Row],[5-2]]) * TblConstr[[#This Row],[RCPA Lumber]],0)</f>
        <v>88</v>
      </c>
      <c r="AO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7" s="113">
        <f ca="1">ROUNDDOWN( (1 - MIN(facs_constr_factor*TblConstr[[#This Row],[Facs DB]],facs_constr_max)) * (1 + tech_1_11*TblTech[[#This Row],[1-11]] + tech_6_3_2*TblTech[[#This Row],[6-3]] + tech_5_2_3*TblTech[[#This Row],[5-2]])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44272.708333333278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44272.749999999942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8" s="113">
        <f ca="1">ROUNDDOWN( (1 - MIN(facs_constr_factor*TblConstr[[#This Row],[Facs -DB]],facs_constr_max)) * (1 + tech_1_11*TblTech[[#This Row],[11-1]] + tech_6_3_2*TblTech[[#This Row],[6-3]] + tech_5_2_3*TblTech[[#This Row],[5-2]]) * TblConstr[[#This Row],[RCPA Lumber]],0)</f>
        <v>88</v>
      </c>
      <c r="AO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8" s="113">
        <f ca="1">ROUNDDOWN( (1 - MIN(facs_constr_factor*TblConstr[[#This Row],[Facs DB]],facs_constr_max)) * (1 + tech_1_11*TblTech[[#This Row],[1-11]] + tech_6_3_2*TblTech[[#This Row],[6-3]] + tech_5_2_3*TblTech[[#This Row],[5-2]])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44272.749999999942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44272.791666666606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9" s="113">
        <f ca="1">ROUNDDOWN( (1 - MIN(facs_constr_factor*TblConstr[[#This Row],[Facs -DB]],facs_constr_max)) * (1 + tech_1_11*TblTech[[#This Row],[11-1]] + tech_6_3_2*TblTech[[#This Row],[6-3]] + tech_5_2_3*TblTech[[#This Row],[5-2]]) * TblConstr[[#This Row],[RCPA Lumber]],0)</f>
        <v>88</v>
      </c>
      <c r="AO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9" s="113">
        <f ca="1">ROUNDDOWN( (1 - MIN(facs_constr_factor*TblConstr[[#This Row],[Facs DB]],facs_constr_max)) * (1 + tech_1_11*TblTech[[#This Row],[1-11]] + tech_6_3_2*TblTech[[#This Row],[6-3]] + tech_5_2_3*TblTech[[#This Row],[5-2]])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44272.791666666606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44272.83333333327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0" s="113">
        <f ca="1">ROUNDDOWN( (1 - MIN(facs_constr_factor*TblConstr[[#This Row],[Facs -DB]],facs_constr_max)) * (1 + tech_1_11*TblTech[[#This Row],[11-1]] + tech_6_3_2*TblTech[[#This Row],[6-3]] + tech_5_2_3*TblTech[[#This Row],[5-2]]) * TblConstr[[#This Row],[RCPA Lumber]],0)</f>
        <v>88</v>
      </c>
      <c r="AO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0" s="113">
        <f ca="1">ROUNDDOWN( (1 - MIN(facs_constr_factor*TblConstr[[#This Row],[Facs DB]],facs_constr_max)) * (1 + tech_1_11*TblTech[[#This Row],[1-11]] + tech_6_3_2*TblTech[[#This Row],[6-3]] + tech_5_2_3*TblTech[[#This Row],[5-2]])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44272.83333333327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44272.874999999935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1" s="113">
        <f ca="1">ROUNDDOWN( (1 - MIN(facs_constr_factor*TblConstr[[#This Row],[Facs -DB]],facs_constr_max)) * (1 + tech_1_11*TblTech[[#This Row],[11-1]] + tech_6_3_2*TblTech[[#This Row],[6-3]] + tech_5_2_3*TblTech[[#This Row],[5-2]]) * TblConstr[[#This Row],[RCPA Lumber]],0)</f>
        <v>88</v>
      </c>
      <c r="AO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1" s="113">
        <f ca="1">ROUNDDOWN( (1 - MIN(facs_constr_factor*TblConstr[[#This Row],[Facs DB]],facs_constr_max)) * (1 + tech_1_11*TblTech[[#This Row],[1-11]] + tech_6_3_2*TblTech[[#This Row],[6-3]] + tech_5_2_3*TblTech[[#This Row],[5-2]])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44272.874999999935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44272.916666666599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2" s="113">
        <f ca="1">ROUNDDOWN( (1 - MIN(facs_constr_factor*TblConstr[[#This Row],[Facs -DB]],facs_constr_max)) * (1 + tech_1_11*TblTech[[#This Row],[11-1]] + tech_6_3_2*TblTech[[#This Row],[6-3]] + tech_5_2_3*TblTech[[#This Row],[5-2]]) * TblConstr[[#This Row],[RCPA Lumber]],0)</f>
        <v>88</v>
      </c>
      <c r="AO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2" s="113">
        <f ca="1">ROUNDDOWN( (1 - MIN(facs_constr_factor*TblConstr[[#This Row],[Facs DB]],facs_constr_max)) * (1 + tech_1_11*TblTech[[#This Row],[1-11]] + tech_6_3_2*TblTech[[#This Row],[6-3]] + tech_5_2_3*TblTech[[#This Row],[5-2]])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44272.916666666599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44272.958333333263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3" s="113">
        <f ca="1">ROUNDDOWN( (1 - MIN(facs_constr_factor*TblConstr[[#This Row],[Facs -DB]],facs_constr_max)) * (1 + tech_1_11*TblTech[[#This Row],[11-1]] + tech_6_3_2*TblTech[[#This Row],[6-3]] + tech_5_2_3*TblTech[[#This Row],[5-2]]) * TblConstr[[#This Row],[RCPA Lumber]],0)</f>
        <v>88</v>
      </c>
      <c r="AO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3" s="113">
        <f ca="1">ROUNDDOWN( (1 - MIN(facs_constr_factor*TblConstr[[#This Row],[Facs DB]],facs_constr_max)) * (1 + tech_1_11*TblTech[[#This Row],[1-11]] + tech_6_3_2*TblTech[[#This Row],[6-3]] + tech_5_2_3*TblTech[[#This Row],[5-2]])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44272.958333333263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44272.999999999927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4" s="113">
        <f ca="1">ROUNDDOWN( (1 - MIN(facs_constr_factor*TblConstr[[#This Row],[Facs -DB]],facs_constr_max)) * (1 + tech_1_11*TblTech[[#This Row],[11-1]] + tech_6_3_2*TblTech[[#This Row],[6-3]] + tech_5_2_3*TblTech[[#This Row],[5-2]]) * TblConstr[[#This Row],[RCPA Lumber]],0)</f>
        <v>88</v>
      </c>
      <c r="AO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4" s="113">
        <f ca="1">ROUNDDOWN( (1 - MIN(facs_constr_factor*TblConstr[[#This Row],[Facs DB]],facs_constr_max)) * (1 + tech_1_11*TblTech[[#This Row],[1-11]] + tech_6_3_2*TblTech[[#This Row],[6-3]] + tech_5_2_3*TblTech[[#This Row],[5-2]])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44272.999999999927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44273.041666666591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5" s="113">
        <f ca="1">ROUNDDOWN( (1 - MIN(facs_constr_factor*TblConstr[[#This Row],[Facs -DB]],facs_constr_max)) * (1 + tech_1_11*TblTech[[#This Row],[11-1]] + tech_6_3_2*TblTech[[#This Row],[6-3]] + tech_5_2_3*TblTech[[#This Row],[5-2]]) * TblConstr[[#This Row],[RCPA Lumber]],0)</f>
        <v>88</v>
      </c>
      <c r="AO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5" s="113">
        <f ca="1">ROUNDDOWN( (1 - MIN(facs_constr_factor*TblConstr[[#This Row],[Facs DB]],facs_constr_max)) * (1 + tech_1_11*TblTech[[#This Row],[1-11]] + tech_6_3_2*TblTech[[#This Row],[6-3]] + tech_5_2_3*TblTech[[#This Row],[5-2]])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44273.041666666591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44273.083333333256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6" s="113">
        <f ca="1">ROUNDDOWN( (1 - MIN(facs_constr_factor*TblConstr[[#This Row],[Facs -DB]],facs_constr_max)) * (1 + tech_1_11*TblTech[[#This Row],[11-1]] + tech_6_3_2*TblTech[[#This Row],[6-3]] + tech_5_2_3*TblTech[[#This Row],[5-2]]) * TblConstr[[#This Row],[RCPA Lumber]],0)</f>
        <v>88</v>
      </c>
      <c r="AO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6" s="113">
        <f ca="1">ROUNDDOWN( (1 - MIN(facs_constr_factor*TblConstr[[#This Row],[Facs DB]],facs_constr_max)) * (1 + tech_1_11*TblTech[[#This Row],[1-11]] + tech_6_3_2*TblTech[[#This Row],[6-3]] + tech_5_2_3*TblTech[[#This Row],[5-2]])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44273.083333333256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44273.12499999992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7" s="113">
        <f ca="1">ROUNDDOWN( (1 - MIN(facs_constr_factor*TblConstr[[#This Row],[Facs -DB]],facs_constr_max)) * (1 + tech_1_11*TblTech[[#This Row],[11-1]] + tech_6_3_2*TblTech[[#This Row],[6-3]] + tech_5_2_3*TblTech[[#This Row],[5-2]]) * TblConstr[[#This Row],[RCPA Lumber]],0)</f>
        <v>88</v>
      </c>
      <c r="AO3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7" s="113">
        <f ca="1">ROUNDDOWN( (1 - MIN(facs_constr_factor*TblConstr[[#This Row],[Facs DB]],facs_constr_max)) * (1 + tech_1_11*TblTech[[#This Row],[1-11]] + tech_6_3_2*TblTech[[#This Row],[6-3]] + tech_5_2_3*TblTech[[#This Row],[5-2]])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44273.12499999992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44273.166666666584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8" s="113">
        <f ca="1">ROUNDDOWN( (1 - MIN(facs_constr_factor*TblConstr[[#This Row],[Facs -DB]],facs_constr_max)) * (1 + tech_1_11*TblTech[[#This Row],[11-1]] + tech_6_3_2*TblTech[[#This Row],[6-3]] + tech_5_2_3*TblTech[[#This Row],[5-2]]) * TblConstr[[#This Row],[RCPA Lumber]],0)</f>
        <v>88</v>
      </c>
      <c r="AO3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8" s="113">
        <f ca="1">ROUNDDOWN( (1 - MIN(facs_constr_factor*TblConstr[[#This Row],[Facs DB]],facs_constr_max)) * (1 + tech_1_11*TblTech[[#This Row],[1-11]] + tech_6_3_2*TblTech[[#This Row],[6-3]] + tech_5_2_3*TblTech[[#This Row],[5-2]])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44273.166666666584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44273.208333333248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9" s="113">
        <f ca="1">ROUNDDOWN( (1 - MIN(facs_constr_factor*TblConstr[[#This Row],[Facs -DB]],facs_constr_max)) * (1 + tech_1_11*TblTech[[#This Row],[11-1]] + tech_6_3_2*TblTech[[#This Row],[6-3]] + tech_5_2_3*TblTech[[#This Row],[5-2]]) * TblConstr[[#This Row],[RCPA Lumber]],0)</f>
        <v>88</v>
      </c>
      <c r="AO3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9" s="113">
        <f ca="1">ROUNDDOWN( (1 - MIN(facs_constr_factor*TblConstr[[#This Row],[Facs DB]],facs_constr_max)) * (1 + tech_1_11*TblTech[[#This Row],[1-11]] + tech_6_3_2*TblTech[[#This Row],[6-3]] + tech_5_2_3*TblTech[[#This Row],[5-2]])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44273.208333333248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44273.249999999913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0" s="113">
        <f ca="1">ROUNDDOWN( (1 - MIN(facs_constr_factor*TblConstr[[#This Row],[Facs -DB]],facs_constr_max)) * (1 + tech_1_11*TblTech[[#This Row],[11-1]] + tech_6_3_2*TblTech[[#This Row],[6-3]] + tech_5_2_3*TblTech[[#This Row],[5-2]]) * TblConstr[[#This Row],[RCPA Lumber]],0)</f>
        <v>88</v>
      </c>
      <c r="AO4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0" s="113">
        <f ca="1">ROUNDDOWN( (1 - MIN(facs_constr_factor*TblConstr[[#This Row],[Facs DB]],facs_constr_max)) * (1 + tech_1_11*TblTech[[#This Row],[1-11]] + tech_6_3_2*TblTech[[#This Row],[6-3]] + tech_5_2_3*TblTech[[#This Row],[5-2]])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44273.249999999913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44273.291666666577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1" s="113">
        <f ca="1">ROUNDDOWN( (1 - MIN(facs_constr_factor*TblConstr[[#This Row],[Facs -DB]],facs_constr_max)) * (1 + tech_1_11*TblTech[[#This Row],[11-1]] + tech_6_3_2*TblTech[[#This Row],[6-3]] + tech_5_2_3*TblTech[[#This Row],[5-2]]) * TblConstr[[#This Row],[RCPA Lumber]],0)</f>
        <v>88</v>
      </c>
      <c r="AO4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1" s="113">
        <f ca="1">ROUNDDOWN( (1 - MIN(facs_constr_factor*TblConstr[[#This Row],[Facs DB]],facs_constr_max)) * (1 + tech_1_11*TblTech[[#This Row],[1-11]] + tech_6_3_2*TblTech[[#This Row],[6-3]] + tech_5_2_3*TblTech[[#This Row],[5-2]])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44273.291666666577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44273.333333333241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2" s="113">
        <f ca="1">ROUNDDOWN( (1 - MIN(facs_constr_factor*TblConstr[[#This Row],[Facs -DB]],facs_constr_max)) * (1 + tech_1_11*TblTech[[#This Row],[11-1]] + tech_6_3_2*TblTech[[#This Row],[6-3]] + tech_5_2_3*TblTech[[#This Row],[5-2]]) * TblConstr[[#This Row],[RCPA Lumber]],0)</f>
        <v>88</v>
      </c>
      <c r="AO4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2" s="113">
        <f ca="1">ROUNDDOWN( (1 - MIN(facs_constr_factor*TblConstr[[#This Row],[Facs DB]],facs_constr_max)) * (1 + tech_1_11*TblTech[[#This Row],[1-11]] + tech_6_3_2*TblTech[[#This Row],[6-3]] + tech_5_2_3*TblTech[[#This Row],[5-2]])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44273.333333333241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44273.374999999905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3" s="113">
        <f ca="1">ROUNDDOWN( (1 - MIN(facs_constr_factor*TblConstr[[#This Row],[Facs -DB]],facs_constr_max)) * (1 + tech_1_11*TblTech[[#This Row],[11-1]] + tech_6_3_2*TblTech[[#This Row],[6-3]] + tech_5_2_3*TblTech[[#This Row],[5-2]]) * TblConstr[[#This Row],[RCPA Lumber]],0)</f>
        <v>88</v>
      </c>
      <c r="AO4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3" s="113">
        <f ca="1">ROUNDDOWN( (1 - MIN(facs_constr_factor*TblConstr[[#This Row],[Facs DB]],facs_constr_max)) * (1 + tech_1_11*TblTech[[#This Row],[1-11]] + tech_6_3_2*TblTech[[#This Row],[6-3]] + tech_5_2_3*TblTech[[#This Row],[5-2]])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44273.374999999905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44273.41666666657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4" s="113">
        <f ca="1">ROUNDDOWN( (1 - MIN(facs_constr_factor*TblConstr[[#This Row],[Facs -DB]],facs_constr_max)) * (1 + tech_1_11*TblTech[[#This Row],[11-1]] + tech_6_3_2*TblTech[[#This Row],[6-3]] + tech_5_2_3*TblTech[[#This Row],[5-2]]) * TblConstr[[#This Row],[RCPA Lumber]],0)</f>
        <v>88</v>
      </c>
      <c r="AO4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4" s="113">
        <f ca="1">ROUNDDOWN( (1 - MIN(facs_constr_factor*TblConstr[[#This Row],[Facs DB]],facs_constr_max)) * (1 + tech_1_11*TblTech[[#This Row],[1-11]] + tech_6_3_2*TblTech[[#This Row],[6-3]] + tech_5_2_3*TblTech[[#This Row],[5-2]])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44273.41666666657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44273.458333333234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5" s="113">
        <f ca="1">ROUNDDOWN( (1 - MIN(facs_constr_factor*TblConstr[[#This Row],[Facs -DB]],facs_constr_max)) * (1 + tech_1_11*TblTech[[#This Row],[11-1]] + tech_6_3_2*TblTech[[#This Row],[6-3]] + tech_5_2_3*TblTech[[#This Row],[5-2]]) * TblConstr[[#This Row],[RCPA Lumber]],0)</f>
        <v>88</v>
      </c>
      <c r="AO4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5" s="113">
        <f ca="1">ROUNDDOWN( (1 - MIN(facs_constr_factor*TblConstr[[#This Row],[Facs DB]],facs_constr_max)) * (1 + tech_1_11*TblTech[[#This Row],[1-11]] + tech_6_3_2*TblTech[[#This Row],[6-3]] + tech_5_2_3*TblTech[[#This Row],[5-2]])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44273.458333333234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44273.499999999898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6" s="113">
        <f ca="1">ROUNDDOWN( (1 - MIN(facs_constr_factor*TblConstr[[#This Row],[Facs -DB]],facs_constr_max)) * (1 + tech_1_11*TblTech[[#This Row],[11-1]] + tech_6_3_2*TblTech[[#This Row],[6-3]] + tech_5_2_3*TblTech[[#This Row],[5-2]]) * TblConstr[[#This Row],[RCPA Lumber]],0)</f>
        <v>88</v>
      </c>
      <c r="AO4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6" s="113">
        <f ca="1">ROUNDDOWN( (1 - MIN(facs_constr_factor*TblConstr[[#This Row],[Facs DB]],facs_constr_max)) * (1 + tech_1_11*TblTech[[#This Row],[1-11]] + tech_6_3_2*TblTech[[#This Row],[6-3]] + tech_5_2_3*TblTech[[#This Row],[5-2]])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44273.499999999898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44273.541666666562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7" s="113">
        <f ca="1">ROUNDDOWN( (1 - MIN(facs_constr_factor*TblConstr[[#This Row],[Facs -DB]],facs_constr_max)) * (1 + tech_1_11*TblTech[[#This Row],[11-1]] + tech_6_3_2*TblTech[[#This Row],[6-3]] + tech_5_2_3*TblTech[[#This Row],[5-2]]) * TblConstr[[#This Row],[RCPA Lumber]],0)</f>
        <v>88</v>
      </c>
      <c r="AO4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7" s="113">
        <f ca="1">ROUNDDOWN( (1 - MIN(facs_constr_factor*TblConstr[[#This Row],[Facs DB]],facs_constr_max)) * (1 + tech_1_11*TblTech[[#This Row],[1-11]] + tech_6_3_2*TblTech[[#This Row],[6-3]] + tech_5_2_3*TblTech[[#This Row],[5-2]])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44273.541666666562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44273.583333333227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8" s="113">
        <f ca="1">ROUNDDOWN( (1 - MIN(facs_constr_factor*TblConstr[[#This Row],[Facs -DB]],facs_constr_max)) * (1 + tech_1_11*TblTech[[#This Row],[11-1]] + tech_6_3_2*TblTech[[#This Row],[6-3]] + tech_5_2_3*TblTech[[#This Row],[5-2]]) * TblConstr[[#This Row],[RCPA Lumber]],0)</f>
        <v>88</v>
      </c>
      <c r="AO4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8" s="113">
        <f ca="1">ROUNDDOWN( (1 - MIN(facs_constr_factor*TblConstr[[#This Row],[Facs DB]],facs_constr_max)) * (1 + tech_1_11*TblTech[[#This Row],[1-11]] + tech_6_3_2*TblTech[[#This Row],[6-3]] + tech_5_2_3*TblTech[[#This Row],[5-2]])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44273.583333333227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44273.624999999891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9" s="113">
        <f ca="1">ROUNDDOWN( (1 - MIN(facs_constr_factor*TblConstr[[#This Row],[Facs -DB]],facs_constr_max)) * (1 + tech_1_11*TblTech[[#This Row],[11-1]] + tech_6_3_2*TblTech[[#This Row],[6-3]] + tech_5_2_3*TblTech[[#This Row],[5-2]]) * TblConstr[[#This Row],[RCPA Lumber]],0)</f>
        <v>88</v>
      </c>
      <c r="AO4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9" s="113">
        <f ca="1">ROUNDDOWN( (1 - MIN(facs_constr_factor*TblConstr[[#This Row],[Facs DB]],facs_constr_max)) * (1 + tech_1_11*TblTech[[#This Row],[1-11]] + tech_6_3_2*TblTech[[#This Row],[6-3]] + tech_5_2_3*TblTech[[#This Row],[5-2]])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44273.624999999891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44273.666666666555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0" s="113">
        <f ca="1">ROUNDDOWN( (1 - MIN(facs_constr_factor*TblConstr[[#This Row],[Facs -DB]],facs_constr_max)) * (1 + tech_1_11*TblTech[[#This Row],[11-1]] + tech_6_3_2*TblTech[[#This Row],[6-3]] + tech_5_2_3*TblTech[[#This Row],[5-2]]) * TblConstr[[#This Row],[RCPA Lumber]],0)</f>
        <v>88</v>
      </c>
      <c r="AO5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0" s="113">
        <f ca="1">ROUNDDOWN( (1 - MIN(facs_constr_factor*TblConstr[[#This Row],[Facs DB]],facs_constr_max)) * (1 + tech_1_11*TblTech[[#This Row],[1-11]] + tech_6_3_2*TblTech[[#This Row],[6-3]] + tech_5_2_3*TblTech[[#This Row],[5-2]])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44273.666666666555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44273.708333333219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1" s="113">
        <f ca="1">ROUNDDOWN( (1 - MIN(facs_constr_factor*TblConstr[[#This Row],[Facs -DB]],facs_constr_max)) * (1 + tech_1_11*TblTech[[#This Row],[11-1]] + tech_6_3_2*TblTech[[#This Row],[6-3]] + tech_5_2_3*TblTech[[#This Row],[5-2]]) * TblConstr[[#This Row],[RCPA Lumber]],0)</f>
        <v>88</v>
      </c>
      <c r="AO5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1" s="113">
        <f ca="1">ROUNDDOWN( (1 - MIN(facs_constr_factor*TblConstr[[#This Row],[Facs DB]],facs_constr_max)) * (1 + tech_1_11*TblTech[[#This Row],[1-11]] + tech_6_3_2*TblTech[[#This Row],[6-3]] + tech_5_2_3*TblTech[[#This Row],[5-2]])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44273.708333333219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44273.749999999884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2" s="113">
        <f ca="1">ROUNDDOWN( (1 - MIN(facs_constr_factor*TblConstr[[#This Row],[Facs -DB]],facs_constr_max)) * (1 + tech_1_11*TblTech[[#This Row],[11-1]] + tech_6_3_2*TblTech[[#This Row],[6-3]] + tech_5_2_3*TblTech[[#This Row],[5-2]]) * TblConstr[[#This Row],[RCPA Lumber]],0)</f>
        <v>88</v>
      </c>
      <c r="AO5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2" s="113">
        <f ca="1">ROUNDDOWN( (1 - MIN(facs_constr_factor*TblConstr[[#This Row],[Facs DB]],facs_constr_max)) * (1 + tech_1_11*TblTech[[#This Row],[1-11]] + tech_6_3_2*TblTech[[#This Row],[6-3]] + tech_5_2_3*TblTech[[#This Row],[5-2]])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44273.749999999884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44273.791666666548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3" s="113">
        <f ca="1">ROUNDDOWN( (1 - MIN(facs_constr_factor*TblConstr[[#This Row],[Facs -DB]],facs_constr_max)) * (1 + tech_1_11*TblTech[[#This Row],[11-1]] + tech_6_3_2*TblTech[[#This Row],[6-3]] + tech_5_2_3*TblTech[[#This Row],[5-2]]) * TblConstr[[#This Row],[RCPA Lumber]],0)</f>
        <v>88</v>
      </c>
      <c r="AO5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3" s="113">
        <f ca="1">ROUNDDOWN( (1 - MIN(facs_constr_factor*TblConstr[[#This Row],[Facs DB]],facs_constr_max)) * (1 + tech_1_11*TblTech[[#This Row],[1-11]] + tech_6_3_2*TblTech[[#This Row],[6-3]] + tech_5_2_3*TblTech[[#This Row],[5-2]])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44273.791666666548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44273.833333333212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4" s="113">
        <f ca="1">ROUNDDOWN( (1 - MIN(facs_constr_factor*TblConstr[[#This Row],[Facs -DB]],facs_constr_max)) * (1 + tech_1_11*TblTech[[#This Row],[11-1]] + tech_6_3_2*TblTech[[#This Row],[6-3]] + tech_5_2_3*TblTech[[#This Row],[5-2]]) * TblConstr[[#This Row],[RCPA Lumber]],0)</f>
        <v>88</v>
      </c>
      <c r="AO5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4" s="113">
        <f ca="1">ROUNDDOWN( (1 - MIN(facs_constr_factor*TblConstr[[#This Row],[Facs DB]],facs_constr_max)) * (1 + tech_1_11*TblTech[[#This Row],[1-11]] + tech_6_3_2*TblTech[[#This Row],[6-3]] + tech_5_2_3*TblTech[[#This Row],[5-2]])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44273.833333333212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44273.874999999876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5" s="113">
        <f ca="1">ROUNDDOWN( (1 - MIN(facs_constr_factor*TblConstr[[#This Row],[Facs -DB]],facs_constr_max)) * (1 + tech_1_11*TblTech[[#This Row],[11-1]] + tech_6_3_2*TblTech[[#This Row],[6-3]] + tech_5_2_3*TblTech[[#This Row],[5-2]]) * TblConstr[[#This Row],[RCPA Lumber]],0)</f>
        <v>88</v>
      </c>
      <c r="AO5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5" s="113">
        <f ca="1">ROUNDDOWN( (1 - MIN(facs_constr_factor*TblConstr[[#This Row],[Facs DB]],facs_constr_max)) * (1 + tech_1_11*TblTech[[#This Row],[1-11]] + tech_6_3_2*TblTech[[#This Row],[6-3]] + tech_5_2_3*TblTech[[#This Row],[5-2]])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44273.874999999876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44273.916666666541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6" s="113">
        <f ca="1">ROUNDDOWN( (1 - MIN(facs_constr_factor*TblConstr[[#This Row],[Facs -DB]],facs_constr_max)) * (1 + tech_1_11*TblTech[[#This Row],[11-1]] + tech_6_3_2*TblTech[[#This Row],[6-3]] + tech_5_2_3*TblTech[[#This Row],[5-2]]) * TblConstr[[#This Row],[RCPA Lumber]],0)</f>
        <v>88</v>
      </c>
      <c r="AO5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6" s="113">
        <f ca="1">ROUNDDOWN( (1 - MIN(facs_constr_factor*TblConstr[[#This Row],[Facs DB]],facs_constr_max)) * (1 + tech_1_11*TblTech[[#This Row],[1-11]] + tech_6_3_2*TblTech[[#This Row],[6-3]] + tech_5_2_3*TblTech[[#This Row],[5-2]])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44273.916666666541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44273.958333333205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7" s="113">
        <f ca="1">ROUNDDOWN( (1 - MIN(facs_constr_factor*TblConstr[[#This Row],[Facs -DB]],facs_constr_max)) * (1 + tech_1_11*TblTech[[#This Row],[11-1]] + tech_6_3_2*TblTech[[#This Row],[6-3]] + tech_5_2_3*TblTech[[#This Row],[5-2]]) * TblConstr[[#This Row],[RCPA Lumber]],0)</f>
        <v>88</v>
      </c>
      <c r="AO5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7" s="113">
        <f ca="1">ROUNDDOWN( (1 - MIN(facs_constr_factor*TblConstr[[#This Row],[Facs DB]],facs_constr_max)) * (1 + tech_1_11*TblTech[[#This Row],[1-11]] + tech_6_3_2*TblTech[[#This Row],[6-3]] + tech_5_2_3*TblTech[[#This Row],[5-2]])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44273.958333333205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44273.999999999869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8" s="113">
        <f ca="1">ROUNDDOWN( (1 - MIN(facs_constr_factor*TblConstr[[#This Row],[Facs -DB]],facs_constr_max)) * (1 + tech_1_11*TblTech[[#This Row],[11-1]] + tech_6_3_2*TblTech[[#This Row],[6-3]] + tech_5_2_3*TblTech[[#This Row],[5-2]]) * TblConstr[[#This Row],[RCPA Lumber]],0)</f>
        <v>88</v>
      </c>
      <c r="AO5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8" s="113">
        <f ca="1">ROUNDDOWN( (1 - MIN(facs_constr_factor*TblConstr[[#This Row],[Facs DB]],facs_constr_max)) * (1 + tech_1_11*TblTech[[#This Row],[1-11]] + tech_6_3_2*TblTech[[#This Row],[6-3]] + tech_5_2_3*TblTech[[#This Row],[5-2]])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44273.999999999869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44274.041666666533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9" s="113">
        <f ca="1">ROUNDDOWN( (1 - MIN(facs_constr_factor*TblConstr[[#This Row],[Facs -DB]],facs_constr_max)) * (1 + tech_1_11*TblTech[[#This Row],[11-1]] + tech_6_3_2*TblTech[[#This Row],[6-3]] + tech_5_2_3*TblTech[[#This Row],[5-2]]) * TblConstr[[#This Row],[RCPA Lumber]],0)</f>
        <v>88</v>
      </c>
      <c r="AO5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9" s="113">
        <f ca="1">ROUNDDOWN( (1 - MIN(facs_constr_factor*TblConstr[[#This Row],[Facs DB]],facs_constr_max)) * (1 + tech_1_11*TblTech[[#This Row],[1-11]] + tech_6_3_2*TblTech[[#This Row],[6-3]] + tech_5_2_3*TblTech[[#This Row],[5-2]])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44274.041666666533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44274.083333333198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0" s="113">
        <f ca="1">ROUNDDOWN( (1 - MIN(facs_constr_factor*TblConstr[[#This Row],[Facs -DB]],facs_constr_max)) * (1 + tech_1_11*TblTech[[#This Row],[11-1]] + tech_6_3_2*TblTech[[#This Row],[6-3]] + tech_5_2_3*TblTech[[#This Row],[5-2]]) * TblConstr[[#This Row],[RCPA Lumber]],0)</f>
        <v>88</v>
      </c>
      <c r="AO6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0" s="113">
        <f ca="1">ROUNDDOWN( (1 - MIN(facs_constr_factor*TblConstr[[#This Row],[Facs DB]],facs_constr_max)) * (1 + tech_1_11*TblTech[[#This Row],[1-11]] + tech_6_3_2*TblTech[[#This Row],[6-3]] + tech_5_2_3*TblTech[[#This Row],[5-2]])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44274.083333333198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44274.124999999862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1" s="113">
        <f ca="1">ROUNDDOWN( (1 - MIN(facs_constr_factor*TblConstr[[#This Row],[Facs -DB]],facs_constr_max)) * (1 + tech_1_11*TblTech[[#This Row],[11-1]] + tech_6_3_2*TblTech[[#This Row],[6-3]] + tech_5_2_3*TblTech[[#This Row],[5-2]]) * TblConstr[[#This Row],[RCPA Lumber]],0)</f>
        <v>88</v>
      </c>
      <c r="AO6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1" s="113">
        <f ca="1">ROUNDDOWN( (1 - MIN(facs_constr_factor*TblConstr[[#This Row],[Facs DB]],facs_constr_max)) * (1 + tech_1_11*TblTech[[#This Row],[1-11]] + tech_6_3_2*TblTech[[#This Row],[6-3]] + tech_5_2_3*TblTech[[#This Row],[5-2]])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44274.124999999862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44274.166666666526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2" s="113">
        <f ca="1">ROUNDDOWN( (1 - MIN(facs_constr_factor*TblConstr[[#This Row],[Facs -DB]],facs_constr_max)) * (1 + tech_1_11*TblTech[[#This Row],[11-1]] + tech_6_3_2*TblTech[[#This Row],[6-3]] + tech_5_2_3*TblTech[[#This Row],[5-2]]) * TblConstr[[#This Row],[RCPA Lumber]],0)</f>
        <v>88</v>
      </c>
      <c r="AO6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2" s="113">
        <f ca="1">ROUNDDOWN( (1 - MIN(facs_constr_factor*TblConstr[[#This Row],[Facs DB]],facs_constr_max)) * (1 + tech_1_11*TblTech[[#This Row],[1-11]] + tech_6_3_2*TblTech[[#This Row],[6-3]] + tech_5_2_3*TblTech[[#This Row],[5-2]])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44274.166666666526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44274.20833333319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3" s="113">
        <f ca="1">ROUNDDOWN( (1 - MIN(facs_constr_factor*TblConstr[[#This Row],[Facs -DB]],facs_constr_max)) * (1 + tech_1_11*TblTech[[#This Row],[11-1]] + tech_6_3_2*TblTech[[#This Row],[6-3]] + tech_5_2_3*TblTech[[#This Row],[5-2]]) * TblConstr[[#This Row],[RCPA Lumber]],0)</f>
        <v>88</v>
      </c>
      <c r="AO6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3" s="113">
        <f ca="1">ROUNDDOWN( (1 - MIN(facs_constr_factor*TblConstr[[#This Row],[Facs DB]],facs_constr_max)) * (1 + tech_1_11*TblTech[[#This Row],[1-11]] + tech_6_3_2*TblTech[[#This Row],[6-3]] + tech_5_2_3*TblTech[[#This Row],[5-2]])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44274.20833333319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44274.249999999854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4" s="113">
        <f ca="1">ROUNDDOWN( (1 - MIN(facs_constr_factor*TblConstr[[#This Row],[Facs -DB]],facs_constr_max)) * (1 + tech_1_11*TblTech[[#This Row],[11-1]] + tech_6_3_2*TblTech[[#This Row],[6-3]] + tech_5_2_3*TblTech[[#This Row],[5-2]]) * TblConstr[[#This Row],[RCPA Lumber]],0)</f>
        <v>88</v>
      </c>
      <c r="AO6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4" s="113">
        <f ca="1">ROUNDDOWN( (1 - MIN(facs_constr_factor*TblConstr[[#This Row],[Facs DB]],facs_constr_max)) * (1 + tech_1_11*TblTech[[#This Row],[1-11]] + tech_6_3_2*TblTech[[#This Row],[6-3]] + tech_5_2_3*TblTech[[#This Row],[5-2]])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44274.249999999854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44274.291666666519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5" s="113">
        <f ca="1">ROUNDDOWN( (1 - MIN(facs_constr_factor*TblConstr[[#This Row],[Facs -DB]],facs_constr_max)) * (1 + tech_1_11*TblTech[[#This Row],[11-1]] + tech_6_3_2*TblTech[[#This Row],[6-3]] + tech_5_2_3*TblTech[[#This Row],[5-2]]) * TblConstr[[#This Row],[RCPA Lumber]],0)</f>
        <v>88</v>
      </c>
      <c r="AO6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5" s="113">
        <f ca="1">ROUNDDOWN( (1 - MIN(facs_constr_factor*TblConstr[[#This Row],[Facs DB]],facs_constr_max)) * (1 + tech_1_11*TblTech[[#This Row],[1-11]] + tech_6_3_2*TblTech[[#This Row],[6-3]] + tech_5_2_3*TblTech[[#This Row],[5-2]])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44274.291666666519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44274.333333333183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6" s="113">
        <f ca="1">ROUNDDOWN( (1 - MIN(facs_constr_factor*TblConstr[[#This Row],[Facs -DB]],facs_constr_max)) * (1 + tech_1_11*TblTech[[#This Row],[11-1]] + tech_6_3_2*TblTech[[#This Row],[6-3]] + tech_5_2_3*TblTech[[#This Row],[5-2]]) * TblConstr[[#This Row],[RCPA Lumber]],0)</f>
        <v>88</v>
      </c>
      <c r="AO6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6" s="113">
        <f ca="1">ROUNDDOWN( (1 - MIN(facs_constr_factor*TblConstr[[#This Row],[Facs DB]],facs_constr_max)) * (1 + tech_1_11*TblTech[[#This Row],[1-11]] + tech_6_3_2*TblTech[[#This Row],[6-3]] + tech_5_2_3*TblTech[[#This Row],[5-2]])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44274.333333333183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44274.374999999847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7" s="113">
        <f ca="1">ROUNDDOWN( (1 - MIN(facs_constr_factor*TblConstr[[#This Row],[Facs -DB]],facs_constr_max)) * (1 + tech_1_11*TblTech[[#This Row],[11-1]] + tech_6_3_2*TblTech[[#This Row],[6-3]] + tech_5_2_3*TblTech[[#This Row],[5-2]]) * TblConstr[[#This Row],[RCPA Lumber]],0)</f>
        <v>88</v>
      </c>
      <c r="AO6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7" s="113">
        <f ca="1">ROUNDDOWN( (1 - MIN(facs_constr_factor*TblConstr[[#This Row],[Facs DB]],facs_constr_max)) * (1 + tech_1_11*TblTech[[#This Row],[1-11]] + tech_6_3_2*TblTech[[#This Row],[6-3]] + tech_5_2_3*TblTech[[#This Row],[5-2]])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44274.374999999847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44274.416666666511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8" s="113">
        <f ca="1">ROUNDDOWN( (1 - MIN(facs_constr_factor*TblConstr[[#This Row],[Facs -DB]],facs_constr_max)) * (1 + tech_1_11*TblTech[[#This Row],[11-1]] + tech_6_3_2*TblTech[[#This Row],[6-3]] + tech_5_2_3*TblTech[[#This Row],[5-2]]) * TblConstr[[#This Row],[RCPA Lumber]],0)</f>
        <v>88</v>
      </c>
      <c r="AO6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8" s="113">
        <f ca="1">ROUNDDOWN( (1 - MIN(facs_constr_factor*TblConstr[[#This Row],[Facs DB]],facs_constr_max)) * (1 + tech_1_11*TblTech[[#This Row],[1-11]] + tech_6_3_2*TblTech[[#This Row],[6-3]] + tech_5_2_3*TblTech[[#This Row],[5-2]])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44274.416666666511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44274.458333333176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9" s="113">
        <f ca="1">ROUNDDOWN( (1 - MIN(facs_constr_factor*TblConstr[[#This Row],[Facs -DB]],facs_constr_max)) * (1 + tech_1_11*TblTech[[#This Row],[11-1]] + tech_6_3_2*TblTech[[#This Row],[6-3]] + tech_5_2_3*TblTech[[#This Row],[5-2]]) * TblConstr[[#This Row],[RCPA Lumber]],0)</f>
        <v>88</v>
      </c>
      <c r="AO6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9" s="113">
        <f ca="1">ROUNDDOWN( (1 - MIN(facs_constr_factor*TblConstr[[#This Row],[Facs DB]],facs_constr_max)) * (1 + tech_1_11*TblTech[[#This Row],[1-11]] + tech_6_3_2*TblTech[[#This Row],[6-3]] + tech_5_2_3*TblTech[[#This Row],[5-2]])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44274.458333333176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44274.49999999984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0" s="113">
        <f ca="1">ROUNDDOWN( (1 - MIN(facs_constr_factor*TblConstr[[#This Row],[Facs -DB]],facs_constr_max)) * (1 + tech_1_11*TblTech[[#This Row],[11-1]] + tech_6_3_2*TblTech[[#This Row],[6-3]] + tech_5_2_3*TblTech[[#This Row],[5-2]]) * TblConstr[[#This Row],[RCPA Lumber]],0)</f>
        <v>88</v>
      </c>
      <c r="AO7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0" s="113">
        <f ca="1">ROUNDDOWN( (1 - MIN(facs_constr_factor*TblConstr[[#This Row],[Facs DB]],facs_constr_max)) * (1 + tech_1_11*TblTech[[#This Row],[1-11]] + tech_6_3_2*TblTech[[#This Row],[6-3]] + tech_5_2_3*TblTech[[#This Row],[5-2]])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44274.49999999984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44274.541666666504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1" s="113">
        <f ca="1">ROUNDDOWN( (1 - MIN(facs_constr_factor*TblConstr[[#This Row],[Facs -DB]],facs_constr_max)) * (1 + tech_1_11*TblTech[[#This Row],[11-1]] + tech_6_3_2*TblTech[[#This Row],[6-3]] + tech_5_2_3*TblTech[[#This Row],[5-2]]) * TblConstr[[#This Row],[RCPA Lumber]],0)</f>
        <v>88</v>
      </c>
      <c r="AO7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1" s="113">
        <f ca="1">ROUNDDOWN( (1 - MIN(facs_constr_factor*TblConstr[[#This Row],[Facs DB]],facs_constr_max)) * (1 + tech_1_11*TblTech[[#This Row],[1-11]] + tech_6_3_2*TblTech[[#This Row],[6-3]] + tech_5_2_3*TblTech[[#This Row],[5-2]])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44274.541666666504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44274.583333333168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2" s="113">
        <f ca="1">ROUNDDOWN( (1 - MIN(facs_constr_factor*TblConstr[[#This Row],[Facs -DB]],facs_constr_max)) * (1 + tech_1_11*TblTech[[#This Row],[11-1]] + tech_6_3_2*TblTech[[#This Row],[6-3]] + tech_5_2_3*TblTech[[#This Row],[5-2]]) * TblConstr[[#This Row],[RCPA Lumber]],0)</f>
        <v>88</v>
      </c>
      <c r="AO7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2" s="113">
        <f ca="1">ROUNDDOWN( (1 - MIN(facs_constr_factor*TblConstr[[#This Row],[Facs DB]],facs_constr_max)) * (1 + tech_1_11*TblTech[[#This Row],[1-11]] + tech_6_3_2*TblTech[[#This Row],[6-3]] + tech_5_2_3*TblTech[[#This Row],[5-2]])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44274.583333333168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44274.624999999833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3" s="113">
        <f ca="1">ROUNDDOWN( (1 - MIN(facs_constr_factor*TblConstr[[#This Row],[Facs -DB]],facs_constr_max)) * (1 + tech_1_11*TblTech[[#This Row],[11-1]] + tech_6_3_2*TblTech[[#This Row],[6-3]] + tech_5_2_3*TblTech[[#This Row],[5-2]]) * TblConstr[[#This Row],[RCPA Lumber]],0)</f>
        <v>88</v>
      </c>
      <c r="AO7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3" s="113">
        <f ca="1">ROUNDDOWN( (1 - MIN(facs_constr_factor*TblConstr[[#This Row],[Facs DB]],facs_constr_max)) * (1 + tech_1_11*TblTech[[#This Row],[1-11]] + tech_6_3_2*TblTech[[#This Row],[6-3]] + tech_5_2_3*TblTech[[#This Row],[5-2]])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44274.624999999833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44274.666666666497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4" s="113">
        <f ca="1">ROUNDDOWN( (1 - MIN(facs_constr_factor*TblConstr[[#This Row],[Facs -DB]],facs_constr_max)) * (1 + tech_1_11*TblTech[[#This Row],[11-1]] + tech_6_3_2*TblTech[[#This Row],[6-3]] + tech_5_2_3*TblTech[[#This Row],[5-2]]) * TblConstr[[#This Row],[RCPA Lumber]],0)</f>
        <v>88</v>
      </c>
      <c r="AO7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4" s="113">
        <f ca="1">ROUNDDOWN( (1 - MIN(facs_constr_factor*TblConstr[[#This Row],[Facs DB]],facs_constr_max)) * (1 + tech_1_11*TblTech[[#This Row],[1-11]] + tech_6_3_2*TblTech[[#This Row],[6-3]] + tech_5_2_3*TblTech[[#This Row],[5-2]])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44274.666666666497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44274.708333333161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5" s="113">
        <f ca="1">ROUNDDOWN( (1 - MIN(facs_constr_factor*TblConstr[[#This Row],[Facs -DB]],facs_constr_max)) * (1 + tech_1_11*TblTech[[#This Row],[11-1]] + tech_6_3_2*TblTech[[#This Row],[6-3]] + tech_5_2_3*TblTech[[#This Row],[5-2]]) * TblConstr[[#This Row],[RCPA Lumber]],0)</f>
        <v>88</v>
      </c>
      <c r="AO7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5" s="113">
        <f ca="1">ROUNDDOWN( (1 - MIN(facs_constr_factor*TblConstr[[#This Row],[Facs DB]],facs_constr_max)) * (1 + tech_1_11*TblTech[[#This Row],[1-11]] + tech_6_3_2*TblTech[[#This Row],[6-3]] + tech_5_2_3*TblTech[[#This Row],[5-2]])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44274.708333333161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44274.749999999825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6" s="262">
        <f ca="1">ROUNDDOWN( (1 - MIN(facs_constr_factor*TblConstr[[#This Row],[Facs -DB]],facs_constr_max)) * (1 + tech_1_11*TblTech[[#This Row],[11-1]] + tech_6_3_2*TblTech[[#This Row],[6-3]] + tech_5_2_3*TblTech[[#This Row],[5-2]]) * TblConstr[[#This Row],[RCPA Lumber]],0)</f>
        <v>88</v>
      </c>
      <c r="AO76" s="262">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6" s="262">
        <f ca="1">ROUNDDOWN( (1 - MIN(facs_constr_factor*TblConstr[[#This Row],[Facs DB]],facs_constr_max)) * (1 + tech_1_11*TblTech[[#This Row],[1-11]] + tech_6_3_2*TblTech[[#This Row],[6-3]] + tech_5_2_3*TblTech[[#This Row],[5-2]])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44274.749999999825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44274.79166666649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7" s="113">
        <f ca="1">ROUNDDOWN( (1 - MIN(facs_constr_factor*TblConstr[[#This Row],[Facs -DB]],facs_constr_max)) * (1 + tech_1_11*TblTech[[#This Row],[11-1]] + tech_6_3_2*TblTech[[#This Row],[6-3]] + tech_5_2_3*TblTech[[#This Row],[5-2]]) * TblConstr[[#This Row],[RCPA Lumber]],0)</f>
        <v>88</v>
      </c>
      <c r="AO7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7" s="113">
        <f ca="1">ROUNDDOWN( (1 - MIN(facs_constr_factor*TblConstr[[#This Row],[Facs DB]],facs_constr_max)) * (1 + tech_1_11*TblTech[[#This Row],[1-11]] + tech_6_3_2*TblTech[[#This Row],[6-3]] + tech_5_2_3*TblTech[[#This Row],[5-2]])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44274.79166666649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44274.833333333154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8" s="113">
        <f ca="1">ROUNDDOWN( (1 - MIN(facs_constr_factor*TblConstr[[#This Row],[Facs -DB]],facs_constr_max)) * (1 + tech_1_11*TblTech[[#This Row],[11-1]] + tech_6_3_2*TblTech[[#This Row],[6-3]] + tech_5_2_3*TblTech[[#This Row],[5-2]]) * TblConstr[[#This Row],[RCPA Lumber]],0)</f>
        <v>88</v>
      </c>
      <c r="AO7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8" s="113">
        <f ca="1">ROUNDDOWN( (1 - MIN(facs_constr_factor*TblConstr[[#This Row],[Facs DB]],facs_constr_max)) * (1 + tech_1_11*TblTech[[#This Row],[1-11]] + tech_6_3_2*TblTech[[#This Row],[6-3]] + tech_5_2_3*TblTech[[#This Row],[5-2]])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44274.833333333154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44274.874999999818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9" s="113">
        <f ca="1">ROUNDDOWN( (1 - MIN(facs_constr_factor*TblConstr[[#This Row],[Facs -DB]],facs_constr_max)) * (1 + tech_1_11*TblTech[[#This Row],[11-1]] + tech_6_3_2*TblTech[[#This Row],[6-3]] + tech_5_2_3*TblTech[[#This Row],[5-2]]) * TblConstr[[#This Row],[RCPA Lumber]],0)</f>
        <v>88</v>
      </c>
      <c r="AO7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9" s="113">
        <f ca="1">ROUNDDOWN( (1 - MIN(facs_constr_factor*TblConstr[[#This Row],[Facs DB]],facs_constr_max)) * (1 + tech_1_11*TblTech[[#This Row],[1-11]] + tech_6_3_2*TblTech[[#This Row],[6-3]] + tech_5_2_3*TblTech[[#This Row],[5-2]])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44274.874999999818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44274.916666666482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0" s="113">
        <f ca="1">ROUNDDOWN( (1 - MIN(facs_constr_factor*TblConstr[[#This Row],[Facs -DB]],facs_constr_max)) * (1 + tech_1_11*TblTech[[#This Row],[11-1]] + tech_6_3_2*TblTech[[#This Row],[6-3]] + tech_5_2_3*TblTech[[#This Row],[5-2]]) * TblConstr[[#This Row],[RCPA Lumber]],0)</f>
        <v>88</v>
      </c>
      <c r="AO8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0" s="113">
        <f ca="1">ROUNDDOWN( (1 - MIN(facs_constr_factor*TblConstr[[#This Row],[Facs DB]],facs_constr_max)) * (1 + tech_1_11*TblTech[[#This Row],[1-11]] + tech_6_3_2*TblTech[[#This Row],[6-3]] + tech_5_2_3*TblTech[[#This Row],[5-2]])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44274.916666666482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44274.958333333147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1" s="113">
        <f ca="1">ROUNDDOWN( (1 - MIN(facs_constr_factor*TblConstr[[#This Row],[Facs -DB]],facs_constr_max)) * (1 + tech_1_11*TblTech[[#This Row],[11-1]] + tech_6_3_2*TblTech[[#This Row],[6-3]] + tech_5_2_3*TblTech[[#This Row],[5-2]]) * TblConstr[[#This Row],[RCPA Lumber]],0)</f>
        <v>88</v>
      </c>
      <c r="AO8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1" s="113">
        <f ca="1">ROUNDDOWN( (1 - MIN(facs_constr_factor*TblConstr[[#This Row],[Facs DB]],facs_constr_max)) * (1 + tech_1_11*TblTech[[#This Row],[1-11]] + tech_6_3_2*TblTech[[#This Row],[6-3]] + tech_5_2_3*TblTech[[#This Row],[5-2]])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44274.958333333147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44274.999999999811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2" s="113">
        <f ca="1">ROUNDDOWN( (1 - MIN(facs_constr_factor*TblConstr[[#This Row],[Facs -DB]],facs_constr_max)) * (1 + tech_1_11*TblTech[[#This Row],[11-1]] + tech_6_3_2*TblTech[[#This Row],[6-3]] + tech_5_2_3*TblTech[[#This Row],[5-2]]) * TblConstr[[#This Row],[RCPA Lumber]],0)</f>
        <v>88</v>
      </c>
      <c r="AO8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2" s="113">
        <f ca="1">ROUNDDOWN( (1 - MIN(facs_constr_factor*TblConstr[[#This Row],[Facs DB]],facs_constr_max)) * (1 + tech_1_11*TblTech[[#This Row],[1-11]] + tech_6_3_2*TblTech[[#This Row],[6-3]] + tech_5_2_3*TblTech[[#This Row],[5-2]])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44274.999999999811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44275.041666666475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3" s="113">
        <f ca="1">ROUNDDOWN( (1 - MIN(facs_constr_factor*TblConstr[[#This Row],[Facs -DB]],facs_constr_max)) * (1 + tech_1_11*TblTech[[#This Row],[11-1]] + tech_6_3_2*TblTech[[#This Row],[6-3]] + tech_5_2_3*TblTech[[#This Row],[5-2]]) * TblConstr[[#This Row],[RCPA Lumber]],0)</f>
        <v>88</v>
      </c>
      <c r="AO8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3" s="113">
        <f ca="1">ROUNDDOWN( (1 - MIN(facs_constr_factor*TblConstr[[#This Row],[Facs DB]],facs_constr_max)) * (1 + tech_1_11*TblTech[[#This Row],[1-11]] + tech_6_3_2*TblTech[[#This Row],[6-3]] + tech_5_2_3*TblTech[[#This Row],[5-2]])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44275.041666666475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44275.083333333139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4" s="113">
        <f ca="1">ROUNDDOWN( (1 - MIN(facs_constr_factor*TblConstr[[#This Row],[Facs -DB]],facs_constr_max)) * (1 + tech_1_11*TblTech[[#This Row],[11-1]] + tech_6_3_2*TblTech[[#This Row],[6-3]] + tech_5_2_3*TblTech[[#This Row],[5-2]]) * TblConstr[[#This Row],[RCPA Lumber]],0)</f>
        <v>88</v>
      </c>
      <c r="AO8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4" s="113">
        <f ca="1">ROUNDDOWN( (1 - MIN(facs_constr_factor*TblConstr[[#This Row],[Facs DB]],facs_constr_max)) * (1 + tech_1_11*TblTech[[#This Row],[1-11]] + tech_6_3_2*TblTech[[#This Row],[6-3]] + tech_5_2_3*TblTech[[#This Row],[5-2]])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44275.083333333139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44275.124999999804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5" s="113">
        <f ca="1">ROUNDDOWN( (1 - MIN(facs_constr_factor*TblConstr[[#This Row],[Facs -DB]],facs_constr_max)) * (1 + tech_1_11*TblTech[[#This Row],[11-1]] + tech_6_3_2*TblTech[[#This Row],[6-3]] + tech_5_2_3*TblTech[[#This Row],[5-2]]) * TblConstr[[#This Row],[RCPA Lumber]],0)</f>
        <v>88</v>
      </c>
      <c r="AO8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5" s="113">
        <f ca="1">ROUNDDOWN( (1 - MIN(facs_constr_factor*TblConstr[[#This Row],[Facs DB]],facs_constr_max)) * (1 + tech_1_11*TblTech[[#This Row],[1-11]] + tech_6_3_2*TblTech[[#This Row],[6-3]] + tech_5_2_3*TblTech[[#This Row],[5-2]])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44275.124999999804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44275.166666666468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6" s="113">
        <f ca="1">ROUNDDOWN( (1 - MIN(facs_constr_factor*TblConstr[[#This Row],[Facs -DB]],facs_constr_max)) * (1 + tech_1_11*TblTech[[#This Row],[11-1]] + tech_6_3_2*TblTech[[#This Row],[6-3]] + tech_5_2_3*TblTech[[#This Row],[5-2]]) * TblConstr[[#This Row],[RCPA Lumber]],0)</f>
        <v>88</v>
      </c>
      <c r="AO8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6" s="113">
        <f ca="1">ROUNDDOWN( (1 - MIN(facs_constr_factor*TblConstr[[#This Row],[Facs DB]],facs_constr_max)) * (1 + tech_1_11*TblTech[[#This Row],[1-11]] + tech_6_3_2*TblTech[[#This Row],[6-3]] + tech_5_2_3*TblTech[[#This Row],[5-2]])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44275.166666666468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44275.208333333132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7" s="113">
        <f ca="1">ROUNDDOWN( (1 - MIN(facs_constr_factor*TblConstr[[#This Row],[Facs -DB]],facs_constr_max)) * (1 + tech_1_11*TblTech[[#This Row],[11-1]] + tech_6_3_2*TblTech[[#This Row],[6-3]] + tech_5_2_3*TblTech[[#This Row],[5-2]]) * TblConstr[[#This Row],[RCPA Lumber]],0)</f>
        <v>88</v>
      </c>
      <c r="AO8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7" s="113">
        <f ca="1">ROUNDDOWN( (1 - MIN(facs_constr_factor*TblConstr[[#This Row],[Facs DB]],facs_constr_max)) * (1 + tech_1_11*TblTech[[#This Row],[1-11]] + tech_6_3_2*TblTech[[#This Row],[6-3]] + tech_5_2_3*TblTech[[#This Row],[5-2]])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44275.208333333132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44275.249999999796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8" s="113">
        <f ca="1">ROUNDDOWN( (1 - MIN(facs_constr_factor*TblConstr[[#This Row],[Facs -DB]],facs_constr_max)) * (1 + tech_1_11*TblTech[[#This Row],[11-1]] + tech_6_3_2*TblTech[[#This Row],[6-3]] + tech_5_2_3*TblTech[[#This Row],[5-2]]) * TblConstr[[#This Row],[RCPA Lumber]],0)</f>
        <v>88</v>
      </c>
      <c r="AO8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8" s="113">
        <f ca="1">ROUNDDOWN( (1 - MIN(facs_constr_factor*TblConstr[[#This Row],[Facs DB]],facs_constr_max)) * (1 + tech_1_11*TblTech[[#This Row],[1-11]] + tech_6_3_2*TblTech[[#This Row],[6-3]] + tech_5_2_3*TblTech[[#This Row],[5-2]])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44275.249999999796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44275.291666666461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9" s="113">
        <f ca="1">ROUNDDOWN( (1 - MIN(facs_constr_factor*TblConstr[[#This Row],[Facs -DB]],facs_constr_max)) * (1 + tech_1_11*TblTech[[#This Row],[11-1]] + tech_6_3_2*TblTech[[#This Row],[6-3]] + tech_5_2_3*TblTech[[#This Row],[5-2]]) * TblConstr[[#This Row],[RCPA Lumber]],0)</f>
        <v>88</v>
      </c>
      <c r="AO8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9" s="113">
        <f ca="1">ROUNDDOWN( (1 - MIN(facs_constr_factor*TblConstr[[#This Row],[Facs DB]],facs_constr_max)) * (1 + tech_1_11*TblTech[[#This Row],[1-11]] + tech_6_3_2*TblTech[[#This Row],[6-3]] + tech_5_2_3*TblTech[[#This Row],[5-2]])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44275.291666666461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44275.333333333125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0" s="113">
        <f ca="1">ROUNDDOWN( (1 - MIN(facs_constr_factor*TblConstr[[#This Row],[Facs -DB]],facs_constr_max)) * (1 + tech_1_11*TblTech[[#This Row],[11-1]] + tech_6_3_2*TblTech[[#This Row],[6-3]] + tech_5_2_3*TblTech[[#This Row],[5-2]]) * TblConstr[[#This Row],[RCPA Lumber]],0)</f>
        <v>88</v>
      </c>
      <c r="AO9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0" s="113">
        <f ca="1">ROUNDDOWN( (1 - MIN(facs_constr_factor*TblConstr[[#This Row],[Facs DB]],facs_constr_max)) * (1 + tech_1_11*TblTech[[#This Row],[1-11]] + tech_6_3_2*TblTech[[#This Row],[6-3]] + tech_5_2_3*TblTech[[#This Row],[5-2]])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44275.333333333125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44275.374999999789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1" s="113">
        <f ca="1">ROUNDDOWN( (1 - MIN(facs_constr_factor*TblConstr[[#This Row],[Facs -DB]],facs_constr_max)) * (1 + tech_1_11*TblTech[[#This Row],[11-1]] + tech_6_3_2*TblTech[[#This Row],[6-3]] + tech_5_2_3*TblTech[[#This Row],[5-2]]) * TblConstr[[#This Row],[RCPA Lumber]],0)</f>
        <v>88</v>
      </c>
      <c r="AO9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1" s="113">
        <f ca="1">ROUNDDOWN( (1 - MIN(facs_constr_factor*TblConstr[[#This Row],[Facs DB]],facs_constr_max)) * (1 + tech_1_11*TblTech[[#This Row],[1-11]] + tech_6_3_2*TblTech[[#This Row],[6-3]] + tech_5_2_3*TblTech[[#This Row],[5-2]])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44275.374999999789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44275.416666666453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2" s="113">
        <f ca="1">ROUNDDOWN( (1 - MIN(facs_constr_factor*TblConstr[[#This Row],[Facs -DB]],facs_constr_max)) * (1 + tech_1_11*TblTech[[#This Row],[11-1]] + tech_6_3_2*TblTech[[#This Row],[6-3]] + tech_5_2_3*TblTech[[#This Row],[5-2]]) * TblConstr[[#This Row],[RCPA Lumber]],0)</f>
        <v>88</v>
      </c>
      <c r="AO9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2" s="113">
        <f ca="1">ROUNDDOWN( (1 - MIN(facs_constr_factor*TblConstr[[#This Row],[Facs DB]],facs_constr_max)) * (1 + tech_1_11*TblTech[[#This Row],[1-11]] + tech_6_3_2*TblTech[[#This Row],[6-3]] + tech_5_2_3*TblTech[[#This Row],[5-2]])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44275.416666666453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44275.458333333117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3" s="113">
        <f ca="1">ROUNDDOWN( (1 - MIN(facs_constr_factor*TblConstr[[#This Row],[Facs -DB]],facs_constr_max)) * (1 + tech_1_11*TblTech[[#This Row],[11-1]] + tech_6_3_2*TblTech[[#This Row],[6-3]] + tech_5_2_3*TblTech[[#This Row],[5-2]]) * TblConstr[[#This Row],[RCPA Lumber]],0)</f>
        <v>88</v>
      </c>
      <c r="AO9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3" s="113">
        <f ca="1">ROUNDDOWN( (1 - MIN(facs_constr_factor*TblConstr[[#This Row],[Facs DB]],facs_constr_max)) * (1 + tech_1_11*TblTech[[#This Row],[1-11]] + tech_6_3_2*TblTech[[#This Row],[6-3]] + tech_5_2_3*TblTech[[#This Row],[5-2]])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44275.458333333117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44275.499999999782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4" s="113">
        <f ca="1">ROUNDDOWN( (1 - MIN(facs_constr_factor*TblConstr[[#This Row],[Facs -DB]],facs_constr_max)) * (1 + tech_1_11*TblTech[[#This Row],[11-1]] + tech_6_3_2*TblTech[[#This Row],[6-3]] + tech_5_2_3*TblTech[[#This Row],[5-2]]) * TblConstr[[#This Row],[RCPA Lumber]],0)</f>
        <v>88</v>
      </c>
      <c r="AO9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4" s="113">
        <f ca="1">ROUNDDOWN( (1 - MIN(facs_constr_factor*TblConstr[[#This Row],[Facs DB]],facs_constr_max)) * (1 + tech_1_11*TblTech[[#This Row],[1-11]] + tech_6_3_2*TblTech[[#This Row],[6-3]] + tech_5_2_3*TblTech[[#This Row],[5-2]])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44275.499999999782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44275.541666666446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5" s="113">
        <f ca="1">ROUNDDOWN( (1 - MIN(facs_constr_factor*TblConstr[[#This Row],[Facs -DB]],facs_constr_max)) * (1 + tech_1_11*TblTech[[#This Row],[11-1]] + tech_6_3_2*TblTech[[#This Row],[6-3]] + tech_5_2_3*TblTech[[#This Row],[5-2]]) * TblConstr[[#This Row],[RCPA Lumber]],0)</f>
        <v>88</v>
      </c>
      <c r="AO9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5" s="113">
        <f ca="1">ROUNDDOWN( (1 - MIN(facs_constr_factor*TblConstr[[#This Row],[Facs DB]],facs_constr_max)) * (1 + tech_1_11*TblTech[[#This Row],[1-11]] + tech_6_3_2*TblTech[[#This Row],[6-3]] + tech_5_2_3*TblTech[[#This Row],[5-2]])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44275.541666666446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44275.58333333311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6" s="113">
        <f ca="1">ROUNDDOWN( (1 - MIN(facs_constr_factor*TblConstr[[#This Row],[Facs -DB]],facs_constr_max)) * (1 + tech_1_11*TblTech[[#This Row],[11-1]] + tech_6_3_2*TblTech[[#This Row],[6-3]] + tech_5_2_3*TblTech[[#This Row],[5-2]]) * TblConstr[[#This Row],[RCPA Lumber]],0)</f>
        <v>88</v>
      </c>
      <c r="AO9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6" s="113">
        <f ca="1">ROUNDDOWN( (1 - MIN(facs_constr_factor*TblConstr[[#This Row],[Facs DB]],facs_constr_max)) * (1 + tech_1_11*TblTech[[#This Row],[1-11]] + tech_6_3_2*TblTech[[#This Row],[6-3]] + tech_5_2_3*TblTech[[#This Row],[5-2]])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44275.58333333311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44275.624999999774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7" s="113">
        <f ca="1">ROUNDDOWN( (1 - MIN(facs_constr_factor*TblConstr[[#This Row],[Facs -DB]],facs_constr_max)) * (1 + tech_1_11*TblTech[[#This Row],[11-1]] + tech_6_3_2*TblTech[[#This Row],[6-3]] + tech_5_2_3*TblTech[[#This Row],[5-2]]) * TblConstr[[#This Row],[RCPA Lumber]],0)</f>
        <v>88</v>
      </c>
      <c r="AO9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7" s="113">
        <f ca="1">ROUNDDOWN( (1 - MIN(facs_constr_factor*TblConstr[[#This Row],[Facs DB]],facs_constr_max)) * (1 + tech_1_11*TblTech[[#This Row],[1-11]] + tech_6_3_2*TblTech[[#This Row],[6-3]] + tech_5_2_3*TblTech[[#This Row],[5-2]])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44275.624999999774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44275.666666666439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8" s="113">
        <f ca="1">ROUNDDOWN( (1 - MIN(facs_constr_factor*TblConstr[[#This Row],[Facs -DB]],facs_constr_max)) * (1 + tech_1_11*TblTech[[#This Row],[11-1]] + tech_6_3_2*TblTech[[#This Row],[6-3]] + tech_5_2_3*TblTech[[#This Row],[5-2]]) * TblConstr[[#This Row],[RCPA Lumber]],0)</f>
        <v>88</v>
      </c>
      <c r="AO9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8" s="113">
        <f ca="1">ROUNDDOWN( (1 - MIN(facs_constr_factor*TblConstr[[#This Row],[Facs DB]],facs_constr_max)) * (1 + tech_1_11*TblTech[[#This Row],[1-11]] + tech_6_3_2*TblTech[[#This Row],[6-3]] + tech_5_2_3*TblTech[[#This Row],[5-2]])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44275.666666666439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44275.708333333103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9" s="113">
        <f ca="1">ROUNDDOWN( (1 - MIN(facs_constr_factor*TblConstr[[#This Row],[Facs -DB]],facs_constr_max)) * (1 + tech_1_11*TblTech[[#This Row],[11-1]] + tech_6_3_2*TblTech[[#This Row],[6-3]] + tech_5_2_3*TblTech[[#This Row],[5-2]]) * TblConstr[[#This Row],[RCPA Lumber]],0)</f>
        <v>88</v>
      </c>
      <c r="AO9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9" s="113">
        <f ca="1">ROUNDDOWN( (1 - MIN(facs_constr_factor*TblConstr[[#This Row],[Facs DB]],facs_constr_max)) * (1 + tech_1_11*TblTech[[#This Row],[1-11]] + tech_6_3_2*TblTech[[#This Row],[6-3]] + tech_5_2_3*TblTech[[#This Row],[5-2]])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44275.708333333103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44275.749999999767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0" s="113">
        <f ca="1">ROUNDDOWN( (1 - MIN(facs_constr_factor*TblConstr[[#This Row],[Facs -DB]],facs_constr_max)) * (1 + tech_1_11*TblTech[[#This Row],[11-1]] + tech_6_3_2*TblTech[[#This Row],[6-3]] + tech_5_2_3*TblTech[[#This Row],[5-2]]) * TblConstr[[#This Row],[RCPA Lumber]],0)</f>
        <v>88</v>
      </c>
      <c r="AO10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0" s="113">
        <f ca="1">ROUNDDOWN( (1 - MIN(facs_constr_factor*TblConstr[[#This Row],[Facs DB]],facs_constr_max)) * (1 + tech_1_11*TblTech[[#This Row],[1-11]] + tech_6_3_2*TblTech[[#This Row],[6-3]] + tech_5_2_3*TblTech[[#This Row],[5-2]])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44275.749999999767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44275.791666666431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1" s="113">
        <f ca="1">ROUNDDOWN( (1 - MIN(facs_constr_factor*TblConstr[[#This Row],[Facs -DB]],facs_constr_max)) * (1 + tech_1_11*TblTech[[#This Row],[11-1]] + tech_6_3_2*TblTech[[#This Row],[6-3]] + tech_5_2_3*TblTech[[#This Row],[5-2]]) * TblConstr[[#This Row],[RCPA Lumber]],0)</f>
        <v>88</v>
      </c>
      <c r="AO10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1" s="113">
        <f ca="1">ROUNDDOWN( (1 - MIN(facs_constr_factor*TblConstr[[#This Row],[Facs DB]],facs_constr_max)) * (1 + tech_1_11*TblTech[[#This Row],[1-11]] + tech_6_3_2*TblTech[[#This Row],[6-3]] + tech_5_2_3*TblTech[[#This Row],[5-2]])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44275.791666666431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44275.833333333096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2" s="113">
        <f ca="1">ROUNDDOWN( (1 - MIN(facs_constr_factor*TblConstr[[#This Row],[Facs -DB]],facs_constr_max)) * (1 + tech_1_11*TblTech[[#This Row],[11-1]] + tech_6_3_2*TblTech[[#This Row],[6-3]] + tech_5_2_3*TblTech[[#This Row],[5-2]]) * TblConstr[[#This Row],[RCPA Lumber]],0)</f>
        <v>88</v>
      </c>
      <c r="AO10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2" s="113">
        <f ca="1">ROUNDDOWN( (1 - MIN(facs_constr_factor*TblConstr[[#This Row],[Facs DB]],facs_constr_max)) * (1 + tech_1_11*TblTech[[#This Row],[1-11]] + tech_6_3_2*TblTech[[#This Row],[6-3]] + tech_5_2_3*TblTech[[#This Row],[5-2]])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44275.833333333096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44275.87499999976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3" s="113">
        <f ca="1">ROUNDDOWN( (1 - MIN(facs_constr_factor*TblConstr[[#This Row],[Facs -DB]],facs_constr_max)) * (1 + tech_1_11*TblTech[[#This Row],[11-1]] + tech_6_3_2*TblTech[[#This Row],[6-3]] + tech_5_2_3*TblTech[[#This Row],[5-2]]) * TblConstr[[#This Row],[RCPA Lumber]],0)</f>
        <v>88</v>
      </c>
      <c r="AO10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3" s="113">
        <f ca="1">ROUNDDOWN( (1 - MIN(facs_constr_factor*TblConstr[[#This Row],[Facs DB]],facs_constr_max)) * (1 + tech_1_11*TblTech[[#This Row],[1-11]] + tech_6_3_2*TblTech[[#This Row],[6-3]] + tech_5_2_3*TblTech[[#This Row],[5-2]])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44275.87499999976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44275.916666666424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4" s="113">
        <f ca="1">ROUNDDOWN( (1 - MIN(facs_constr_factor*TblConstr[[#This Row],[Facs -DB]],facs_constr_max)) * (1 + tech_1_11*TblTech[[#This Row],[11-1]] + tech_6_3_2*TblTech[[#This Row],[6-3]] + tech_5_2_3*TblTech[[#This Row],[5-2]]) * TblConstr[[#This Row],[RCPA Lumber]],0)</f>
        <v>88</v>
      </c>
      <c r="AO10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4" s="113">
        <f ca="1">ROUNDDOWN( (1 - MIN(facs_constr_factor*TblConstr[[#This Row],[Facs DB]],facs_constr_max)) * (1 + tech_1_11*TblTech[[#This Row],[1-11]] + tech_6_3_2*TblTech[[#This Row],[6-3]] + tech_5_2_3*TblTech[[#This Row],[5-2]])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44275.916666666424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44275.958333333088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5" s="113">
        <f ca="1">ROUNDDOWN( (1 - MIN(facs_constr_factor*TblConstr[[#This Row],[Facs -DB]],facs_constr_max)) * (1 + tech_1_11*TblTech[[#This Row],[11-1]] + tech_6_3_2*TblTech[[#This Row],[6-3]] + tech_5_2_3*TblTech[[#This Row],[5-2]]) * TblConstr[[#This Row],[RCPA Lumber]],0)</f>
        <v>88</v>
      </c>
      <c r="AO10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5" s="113">
        <f ca="1">ROUNDDOWN( (1 - MIN(facs_constr_factor*TblConstr[[#This Row],[Facs DB]],facs_constr_max)) * (1 + tech_1_11*TblTech[[#This Row],[1-11]] + tech_6_3_2*TblTech[[#This Row],[6-3]] + tech_5_2_3*TblTech[[#This Row],[5-2]])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44275.958333333088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44275.999999999753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6" s="113">
        <f ca="1">ROUNDDOWN( (1 - MIN(facs_constr_factor*TblConstr[[#This Row],[Facs -DB]],facs_constr_max)) * (1 + tech_1_11*TblTech[[#This Row],[11-1]] + tech_6_3_2*TblTech[[#This Row],[6-3]] + tech_5_2_3*TblTech[[#This Row],[5-2]]) * TblConstr[[#This Row],[RCPA Lumber]],0)</f>
        <v>88</v>
      </c>
      <c r="AO10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6" s="113">
        <f ca="1">ROUNDDOWN( (1 - MIN(facs_constr_factor*TblConstr[[#This Row],[Facs DB]],facs_constr_max)) * (1 + tech_1_11*TblTech[[#This Row],[1-11]] + tech_6_3_2*TblTech[[#This Row],[6-3]] + tech_5_2_3*TblTech[[#This Row],[5-2]])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44275.999999999753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44276.041666666417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7" s="113">
        <f ca="1">ROUNDDOWN( (1 - MIN(facs_constr_factor*TblConstr[[#This Row],[Facs -DB]],facs_constr_max)) * (1 + tech_1_11*TblTech[[#This Row],[11-1]] + tech_6_3_2*TblTech[[#This Row],[6-3]] + tech_5_2_3*TblTech[[#This Row],[5-2]]) * TblConstr[[#This Row],[RCPA Lumber]],0)</f>
        <v>88</v>
      </c>
      <c r="AO10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7" s="113">
        <f ca="1">ROUNDDOWN( (1 - MIN(facs_constr_factor*TblConstr[[#This Row],[Facs DB]],facs_constr_max)) * (1 + tech_1_11*TblTech[[#This Row],[1-11]] + tech_6_3_2*TblTech[[#This Row],[6-3]] + tech_5_2_3*TblTech[[#This Row],[5-2]])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44276.041666666417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44276.083333333081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8" s="113">
        <f ca="1">ROUNDDOWN( (1 - MIN(facs_constr_factor*TblConstr[[#This Row],[Facs -DB]],facs_constr_max)) * (1 + tech_1_11*TblTech[[#This Row],[11-1]] + tech_6_3_2*TblTech[[#This Row],[6-3]] + tech_5_2_3*TblTech[[#This Row],[5-2]]) * TblConstr[[#This Row],[RCPA Lumber]],0)</f>
        <v>88</v>
      </c>
      <c r="AO10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8" s="113">
        <f ca="1">ROUNDDOWN( (1 - MIN(facs_constr_factor*TblConstr[[#This Row],[Facs DB]],facs_constr_max)) * (1 + tech_1_11*TblTech[[#This Row],[1-11]] + tech_6_3_2*TblTech[[#This Row],[6-3]] + tech_5_2_3*TblTech[[#This Row],[5-2]])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44276.083333333081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44276.124999999745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9" s="113">
        <f ca="1">ROUNDDOWN( (1 - MIN(facs_constr_factor*TblConstr[[#This Row],[Facs -DB]],facs_constr_max)) * (1 + tech_1_11*TblTech[[#This Row],[11-1]] + tech_6_3_2*TblTech[[#This Row],[6-3]] + tech_5_2_3*TblTech[[#This Row],[5-2]]) * TblConstr[[#This Row],[RCPA Lumber]],0)</f>
        <v>88</v>
      </c>
      <c r="AO10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9" s="113">
        <f ca="1">ROUNDDOWN( (1 - MIN(facs_constr_factor*TblConstr[[#This Row],[Facs DB]],facs_constr_max)) * (1 + tech_1_11*TblTech[[#This Row],[1-11]] + tech_6_3_2*TblTech[[#This Row],[6-3]] + tech_5_2_3*TblTech[[#This Row],[5-2]])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44276.124999999745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44276.16666666641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0" s="113">
        <f ca="1">ROUNDDOWN( (1 - MIN(facs_constr_factor*TblConstr[[#This Row],[Facs -DB]],facs_constr_max)) * (1 + tech_1_11*TblTech[[#This Row],[11-1]] + tech_6_3_2*TblTech[[#This Row],[6-3]] + tech_5_2_3*TblTech[[#This Row],[5-2]]) * TblConstr[[#This Row],[RCPA Lumber]],0)</f>
        <v>88</v>
      </c>
      <c r="AO1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0" s="113">
        <f ca="1">ROUNDDOWN( (1 - MIN(facs_constr_factor*TblConstr[[#This Row],[Facs DB]],facs_constr_max)) * (1 + tech_1_11*TblTech[[#This Row],[1-11]] + tech_6_3_2*TblTech[[#This Row],[6-3]] + tech_5_2_3*TblTech[[#This Row],[5-2]])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44276.16666666641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44276.208333333074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1" s="113">
        <f ca="1">ROUNDDOWN( (1 - MIN(facs_constr_factor*TblConstr[[#This Row],[Facs -DB]],facs_constr_max)) * (1 + tech_1_11*TblTech[[#This Row],[11-1]] + tech_6_3_2*TblTech[[#This Row],[6-3]] + tech_5_2_3*TblTech[[#This Row],[5-2]]) * TblConstr[[#This Row],[RCPA Lumber]],0)</f>
        <v>88</v>
      </c>
      <c r="AO1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1" s="113">
        <f ca="1">ROUNDDOWN( (1 - MIN(facs_constr_factor*TblConstr[[#This Row],[Facs DB]],facs_constr_max)) * (1 + tech_1_11*TblTech[[#This Row],[1-11]] + tech_6_3_2*TblTech[[#This Row],[6-3]] + tech_5_2_3*TblTech[[#This Row],[5-2]])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44276.208333333074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44276.249999999738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2" s="113">
        <f ca="1">ROUNDDOWN( (1 - MIN(facs_constr_factor*TblConstr[[#This Row],[Facs -DB]],facs_constr_max)) * (1 + tech_1_11*TblTech[[#This Row],[11-1]] + tech_6_3_2*TblTech[[#This Row],[6-3]] + tech_5_2_3*TblTech[[#This Row],[5-2]]) * TblConstr[[#This Row],[RCPA Lumber]],0)</f>
        <v>88</v>
      </c>
      <c r="AO1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2" s="113">
        <f ca="1">ROUNDDOWN( (1 - MIN(facs_constr_factor*TblConstr[[#This Row],[Facs DB]],facs_constr_max)) * (1 + tech_1_11*TblTech[[#This Row],[1-11]] + tech_6_3_2*TblTech[[#This Row],[6-3]] + tech_5_2_3*TblTech[[#This Row],[5-2]])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44276.249999999738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44276.291666666402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3" s="113">
        <f ca="1">ROUNDDOWN( (1 - MIN(facs_constr_factor*TblConstr[[#This Row],[Facs -DB]],facs_constr_max)) * (1 + tech_1_11*TblTech[[#This Row],[11-1]] + tech_6_3_2*TblTech[[#This Row],[6-3]] + tech_5_2_3*TblTech[[#This Row],[5-2]]) * TblConstr[[#This Row],[RCPA Lumber]],0)</f>
        <v>88</v>
      </c>
      <c r="AO1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3" s="113">
        <f ca="1">ROUNDDOWN( (1 - MIN(facs_constr_factor*TblConstr[[#This Row],[Facs DB]],facs_constr_max)) * (1 + tech_1_11*TblTech[[#This Row],[1-11]] + tech_6_3_2*TblTech[[#This Row],[6-3]] + tech_5_2_3*TblTech[[#This Row],[5-2]])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44276.291666666402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44276.333333333067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4" s="113">
        <f ca="1">ROUNDDOWN( (1 - MIN(facs_constr_factor*TblConstr[[#This Row],[Facs -DB]],facs_constr_max)) * (1 + tech_1_11*TblTech[[#This Row],[11-1]] + tech_6_3_2*TblTech[[#This Row],[6-3]] + tech_5_2_3*TblTech[[#This Row],[5-2]]) * TblConstr[[#This Row],[RCPA Lumber]],0)</f>
        <v>88</v>
      </c>
      <c r="AO1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4" s="113">
        <f ca="1">ROUNDDOWN( (1 - MIN(facs_constr_factor*TblConstr[[#This Row],[Facs DB]],facs_constr_max)) * (1 + tech_1_11*TblTech[[#This Row],[1-11]] + tech_6_3_2*TblTech[[#This Row],[6-3]] + tech_5_2_3*TblTech[[#This Row],[5-2]])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44276.333333333067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44276.374999999731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5" s="113">
        <f ca="1">ROUNDDOWN( (1 - MIN(facs_constr_factor*TblConstr[[#This Row],[Facs -DB]],facs_constr_max)) * (1 + tech_1_11*TblTech[[#This Row],[11-1]] + tech_6_3_2*TblTech[[#This Row],[6-3]] + tech_5_2_3*TblTech[[#This Row],[5-2]]) * TblConstr[[#This Row],[RCPA Lumber]],0)</f>
        <v>88</v>
      </c>
      <c r="AO1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5" s="113">
        <f ca="1">ROUNDDOWN( (1 - MIN(facs_constr_factor*TblConstr[[#This Row],[Facs DB]],facs_constr_max)) * (1 + tech_1_11*TblTech[[#This Row],[1-11]] + tech_6_3_2*TblTech[[#This Row],[6-3]] + tech_5_2_3*TblTech[[#This Row],[5-2]])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44276.374999999731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44276.416666666395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6" s="113">
        <f ca="1">ROUNDDOWN( (1 - MIN(facs_constr_factor*TblConstr[[#This Row],[Facs -DB]],facs_constr_max)) * (1 + tech_1_11*TblTech[[#This Row],[11-1]] + tech_6_3_2*TblTech[[#This Row],[6-3]] + tech_5_2_3*TblTech[[#This Row],[5-2]]) * TblConstr[[#This Row],[RCPA Lumber]],0)</f>
        <v>88</v>
      </c>
      <c r="AO1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6" s="113">
        <f ca="1">ROUNDDOWN( (1 - MIN(facs_constr_factor*TblConstr[[#This Row],[Facs DB]],facs_constr_max)) * (1 + tech_1_11*TblTech[[#This Row],[1-11]] + tech_6_3_2*TblTech[[#This Row],[6-3]] + tech_5_2_3*TblTech[[#This Row],[5-2]])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44276.416666666395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44276.458333333059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7" s="113">
        <f ca="1">ROUNDDOWN( (1 - MIN(facs_constr_factor*TblConstr[[#This Row],[Facs -DB]],facs_constr_max)) * (1 + tech_1_11*TblTech[[#This Row],[11-1]] + tech_6_3_2*TblTech[[#This Row],[6-3]] + tech_5_2_3*TblTech[[#This Row],[5-2]]) * TblConstr[[#This Row],[RCPA Lumber]],0)</f>
        <v>88</v>
      </c>
      <c r="AO1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7" s="113">
        <f ca="1">ROUNDDOWN( (1 - MIN(facs_constr_factor*TblConstr[[#This Row],[Facs DB]],facs_constr_max)) * (1 + tech_1_11*TblTech[[#This Row],[1-11]] + tech_6_3_2*TblTech[[#This Row],[6-3]] + tech_5_2_3*TblTech[[#This Row],[5-2]])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44276.458333333059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44276.499999999724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8" s="113">
        <f ca="1">ROUNDDOWN( (1 - MIN(facs_constr_factor*TblConstr[[#This Row],[Facs -DB]],facs_constr_max)) * (1 + tech_1_11*TblTech[[#This Row],[11-1]] + tech_6_3_2*TblTech[[#This Row],[6-3]] + tech_5_2_3*TblTech[[#This Row],[5-2]]) * TblConstr[[#This Row],[RCPA Lumber]],0)</f>
        <v>88</v>
      </c>
      <c r="AO1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8" s="113">
        <f ca="1">ROUNDDOWN( (1 - MIN(facs_constr_factor*TblConstr[[#This Row],[Facs DB]],facs_constr_max)) * (1 + tech_1_11*TblTech[[#This Row],[1-11]] + tech_6_3_2*TblTech[[#This Row],[6-3]] + tech_5_2_3*TblTech[[#This Row],[5-2]])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44276.499999999724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44276.541666666388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9" s="113">
        <f ca="1">ROUNDDOWN( (1 - MIN(facs_constr_factor*TblConstr[[#This Row],[Facs -DB]],facs_constr_max)) * (1 + tech_1_11*TblTech[[#This Row],[11-1]] + tech_6_3_2*TblTech[[#This Row],[6-3]] + tech_5_2_3*TblTech[[#This Row],[5-2]]) * TblConstr[[#This Row],[RCPA Lumber]],0)</f>
        <v>88</v>
      </c>
      <c r="AO1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9" s="113">
        <f ca="1">ROUNDDOWN( (1 - MIN(facs_constr_factor*TblConstr[[#This Row],[Facs DB]],facs_constr_max)) * (1 + tech_1_11*TblTech[[#This Row],[1-11]] + tech_6_3_2*TblTech[[#This Row],[6-3]] + tech_5_2_3*TblTech[[#This Row],[5-2]])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44276.541666666388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44276.583333333052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0" s="113">
        <f ca="1">ROUNDDOWN( (1 - MIN(facs_constr_factor*TblConstr[[#This Row],[Facs -DB]],facs_constr_max)) * (1 + tech_1_11*TblTech[[#This Row],[11-1]] + tech_6_3_2*TblTech[[#This Row],[6-3]] + tech_5_2_3*TblTech[[#This Row],[5-2]]) * TblConstr[[#This Row],[RCPA Lumber]],0)</f>
        <v>88</v>
      </c>
      <c r="AO1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0" s="113">
        <f ca="1">ROUNDDOWN( (1 - MIN(facs_constr_factor*TblConstr[[#This Row],[Facs DB]],facs_constr_max)) * (1 + tech_1_11*TblTech[[#This Row],[1-11]] + tech_6_3_2*TblTech[[#This Row],[6-3]] + tech_5_2_3*TblTech[[#This Row],[5-2]])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44276.583333333052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44276.624999999716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1" s="113">
        <f ca="1">ROUNDDOWN( (1 - MIN(facs_constr_factor*TblConstr[[#This Row],[Facs -DB]],facs_constr_max)) * (1 + tech_1_11*TblTech[[#This Row],[11-1]] + tech_6_3_2*TblTech[[#This Row],[6-3]] + tech_5_2_3*TblTech[[#This Row],[5-2]]) * TblConstr[[#This Row],[RCPA Lumber]],0)</f>
        <v>88</v>
      </c>
      <c r="AO1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1" s="113">
        <f ca="1">ROUNDDOWN( (1 - MIN(facs_constr_factor*TblConstr[[#This Row],[Facs DB]],facs_constr_max)) * (1 + tech_1_11*TblTech[[#This Row],[1-11]] + tech_6_3_2*TblTech[[#This Row],[6-3]] + tech_5_2_3*TblTech[[#This Row],[5-2]])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44276.624999999716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44276.66666666638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2" s="113">
        <f ca="1">ROUNDDOWN( (1 - MIN(facs_constr_factor*TblConstr[[#This Row],[Facs -DB]],facs_constr_max)) * (1 + tech_1_11*TblTech[[#This Row],[11-1]] + tech_6_3_2*TblTech[[#This Row],[6-3]] + tech_5_2_3*TblTech[[#This Row],[5-2]]) * TblConstr[[#This Row],[RCPA Lumber]],0)</f>
        <v>88</v>
      </c>
      <c r="AO1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2" s="113">
        <f ca="1">ROUNDDOWN( (1 - MIN(facs_constr_factor*TblConstr[[#This Row],[Facs DB]],facs_constr_max)) * (1 + tech_1_11*TblTech[[#This Row],[1-11]] + tech_6_3_2*TblTech[[#This Row],[6-3]] + tech_5_2_3*TblTech[[#This Row],[5-2]])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44276.66666666638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44276.708333333045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3" s="113">
        <f ca="1">ROUNDDOWN( (1 - MIN(facs_constr_factor*TblConstr[[#This Row],[Facs -DB]],facs_constr_max)) * (1 + tech_1_11*TblTech[[#This Row],[11-1]] + tech_6_3_2*TblTech[[#This Row],[6-3]] + tech_5_2_3*TblTech[[#This Row],[5-2]]) * TblConstr[[#This Row],[RCPA Lumber]],0)</f>
        <v>88</v>
      </c>
      <c r="AO1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3" s="113">
        <f ca="1">ROUNDDOWN( (1 - MIN(facs_constr_factor*TblConstr[[#This Row],[Facs DB]],facs_constr_max)) * (1 + tech_1_11*TblTech[[#This Row],[1-11]] + tech_6_3_2*TblTech[[#This Row],[6-3]] + tech_5_2_3*TblTech[[#This Row],[5-2]])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44276.708333333045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44276.749999999709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4" s="113">
        <f ca="1">ROUNDDOWN( (1 - MIN(facs_constr_factor*TblConstr[[#This Row],[Facs -DB]],facs_constr_max)) * (1 + tech_1_11*TblTech[[#This Row],[11-1]] + tech_6_3_2*TblTech[[#This Row],[6-3]] + tech_5_2_3*TblTech[[#This Row],[5-2]]) * TblConstr[[#This Row],[RCPA Lumber]],0)</f>
        <v>88</v>
      </c>
      <c r="AO1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4" s="113">
        <f ca="1">ROUNDDOWN( (1 - MIN(facs_constr_factor*TblConstr[[#This Row],[Facs DB]],facs_constr_max)) * (1 + tech_1_11*TblTech[[#This Row],[1-11]] + tech_6_3_2*TblTech[[#This Row],[6-3]] + tech_5_2_3*TblTech[[#This Row],[5-2]])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44276.749999999709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44276.791666666373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5" s="113">
        <f ca="1">ROUNDDOWN( (1 - MIN(facs_constr_factor*TblConstr[[#This Row],[Facs -DB]],facs_constr_max)) * (1 + tech_1_11*TblTech[[#This Row],[11-1]] + tech_6_3_2*TblTech[[#This Row],[6-3]] + tech_5_2_3*TblTech[[#This Row],[5-2]]) * TblConstr[[#This Row],[RCPA Lumber]],0)</f>
        <v>88</v>
      </c>
      <c r="AO1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5" s="113">
        <f ca="1">ROUNDDOWN( (1 - MIN(facs_constr_factor*TblConstr[[#This Row],[Facs DB]],facs_constr_max)) * (1 + tech_1_11*TblTech[[#This Row],[1-11]] + tech_6_3_2*TblTech[[#This Row],[6-3]] + tech_5_2_3*TblTech[[#This Row],[5-2]])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44276.791666666373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44276.833333333037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6" s="113">
        <f ca="1">ROUNDDOWN( (1 - MIN(facs_constr_factor*TblConstr[[#This Row],[Facs -DB]],facs_constr_max)) * (1 + tech_1_11*TblTech[[#This Row],[11-1]] + tech_6_3_2*TblTech[[#This Row],[6-3]] + tech_5_2_3*TblTech[[#This Row],[5-2]]) * TblConstr[[#This Row],[RCPA Lumber]],0)</f>
        <v>88</v>
      </c>
      <c r="AO1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6" s="113">
        <f ca="1">ROUNDDOWN( (1 - MIN(facs_constr_factor*TblConstr[[#This Row],[Facs DB]],facs_constr_max)) * (1 + tech_1_11*TblTech[[#This Row],[1-11]] + tech_6_3_2*TblTech[[#This Row],[6-3]] + tech_5_2_3*TblTech[[#This Row],[5-2]])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44276.833333333037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44276.874999999702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7" s="113">
        <f ca="1">ROUNDDOWN( (1 - MIN(facs_constr_factor*TblConstr[[#This Row],[Facs -DB]],facs_constr_max)) * (1 + tech_1_11*TblTech[[#This Row],[11-1]] + tech_6_3_2*TblTech[[#This Row],[6-3]] + tech_5_2_3*TblTech[[#This Row],[5-2]]) * TblConstr[[#This Row],[RCPA Lumber]],0)</f>
        <v>88</v>
      </c>
      <c r="AO1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7" s="113">
        <f ca="1">ROUNDDOWN( (1 - MIN(facs_constr_factor*TblConstr[[#This Row],[Facs DB]],facs_constr_max)) * (1 + tech_1_11*TblTech[[#This Row],[1-11]] + tech_6_3_2*TblTech[[#This Row],[6-3]] + tech_5_2_3*TblTech[[#This Row],[5-2]])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44276.874999999702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44276.916666666366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8" s="113">
        <f ca="1">ROUNDDOWN( (1 - MIN(facs_constr_factor*TblConstr[[#This Row],[Facs -DB]],facs_constr_max)) * (1 + tech_1_11*TblTech[[#This Row],[11-1]] + tech_6_3_2*TblTech[[#This Row],[6-3]] + tech_5_2_3*TblTech[[#This Row],[5-2]]) * TblConstr[[#This Row],[RCPA Lumber]],0)</f>
        <v>88</v>
      </c>
      <c r="AO1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8" s="113">
        <f ca="1">ROUNDDOWN( (1 - MIN(facs_constr_factor*TblConstr[[#This Row],[Facs DB]],facs_constr_max)) * (1 + tech_1_11*TblTech[[#This Row],[1-11]] + tech_6_3_2*TblTech[[#This Row],[6-3]] + tech_5_2_3*TblTech[[#This Row],[5-2]])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44276.916666666366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44276.95833333303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9" s="113">
        <f ca="1">ROUNDDOWN( (1 - MIN(facs_constr_factor*TblConstr[[#This Row],[Facs -DB]],facs_constr_max)) * (1 + tech_1_11*TblTech[[#This Row],[11-1]] + tech_6_3_2*TblTech[[#This Row],[6-3]] + tech_5_2_3*TblTech[[#This Row],[5-2]]) * TblConstr[[#This Row],[RCPA Lumber]],0)</f>
        <v>88</v>
      </c>
      <c r="AO1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9" s="113">
        <f ca="1">ROUNDDOWN( (1 - MIN(facs_constr_factor*TblConstr[[#This Row],[Facs DB]],facs_constr_max)) * (1 + tech_1_11*TblTech[[#This Row],[1-11]] + tech_6_3_2*TblTech[[#This Row],[6-3]] + tech_5_2_3*TblTech[[#This Row],[5-2]])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44276.95833333303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44276.999999999694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0" s="113">
        <f ca="1">ROUNDDOWN( (1 - MIN(facs_constr_factor*TblConstr[[#This Row],[Facs -DB]],facs_constr_max)) * (1 + tech_1_11*TblTech[[#This Row],[11-1]] + tech_6_3_2*TblTech[[#This Row],[6-3]] + tech_5_2_3*TblTech[[#This Row],[5-2]]) * TblConstr[[#This Row],[RCPA Lumber]],0)</f>
        <v>88</v>
      </c>
      <c r="AO1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0" s="113">
        <f ca="1">ROUNDDOWN( (1 - MIN(facs_constr_factor*TblConstr[[#This Row],[Facs DB]],facs_constr_max)) * (1 + tech_1_11*TblTech[[#This Row],[1-11]] + tech_6_3_2*TblTech[[#This Row],[6-3]] + tech_5_2_3*TblTech[[#This Row],[5-2]])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44276.999999999694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44277.041666666359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1" s="113">
        <f ca="1">ROUNDDOWN( (1 - MIN(facs_constr_factor*TblConstr[[#This Row],[Facs -DB]],facs_constr_max)) * (1 + tech_1_11*TblTech[[#This Row],[11-1]] + tech_6_3_2*TblTech[[#This Row],[6-3]] + tech_5_2_3*TblTech[[#This Row],[5-2]]) * TblConstr[[#This Row],[RCPA Lumber]],0)</f>
        <v>88</v>
      </c>
      <c r="AO1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1" s="113">
        <f ca="1">ROUNDDOWN( (1 - MIN(facs_constr_factor*TblConstr[[#This Row],[Facs DB]],facs_constr_max)) * (1 + tech_1_11*TblTech[[#This Row],[1-11]] + tech_6_3_2*TblTech[[#This Row],[6-3]] + tech_5_2_3*TblTech[[#This Row],[5-2]])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44277.041666666359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44277.083333333023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2" s="113">
        <f ca="1">ROUNDDOWN( (1 - MIN(facs_constr_factor*TblConstr[[#This Row],[Facs -DB]],facs_constr_max)) * (1 + tech_1_11*TblTech[[#This Row],[11-1]] + tech_6_3_2*TblTech[[#This Row],[6-3]] + tech_5_2_3*TblTech[[#This Row],[5-2]]) * TblConstr[[#This Row],[RCPA Lumber]],0)</f>
        <v>88</v>
      </c>
      <c r="AO1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2" s="113">
        <f ca="1">ROUNDDOWN( (1 - MIN(facs_constr_factor*TblConstr[[#This Row],[Facs DB]],facs_constr_max)) * (1 + tech_1_11*TblTech[[#This Row],[1-11]] + tech_6_3_2*TblTech[[#This Row],[6-3]] + tech_5_2_3*TblTech[[#This Row],[5-2]])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44277.083333333023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44277.124999999687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3" s="113">
        <f ca="1">ROUNDDOWN( (1 - MIN(facs_constr_factor*TblConstr[[#This Row],[Facs -DB]],facs_constr_max)) * (1 + tech_1_11*TblTech[[#This Row],[11-1]] + tech_6_3_2*TblTech[[#This Row],[6-3]] + tech_5_2_3*TblTech[[#This Row],[5-2]]) * TblConstr[[#This Row],[RCPA Lumber]],0)</f>
        <v>88</v>
      </c>
      <c r="AO1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3" s="113">
        <f ca="1">ROUNDDOWN( (1 - MIN(facs_constr_factor*TblConstr[[#This Row],[Facs DB]],facs_constr_max)) * (1 + tech_1_11*TblTech[[#This Row],[1-11]] + tech_6_3_2*TblTech[[#This Row],[6-3]] + tech_5_2_3*TblTech[[#This Row],[5-2]])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44277.124999999687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44277.166666666351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4" s="113">
        <f ca="1">ROUNDDOWN( (1 - MIN(facs_constr_factor*TblConstr[[#This Row],[Facs -DB]],facs_constr_max)) * (1 + tech_1_11*TblTech[[#This Row],[11-1]] + tech_6_3_2*TblTech[[#This Row],[6-3]] + tech_5_2_3*TblTech[[#This Row],[5-2]]) * TblConstr[[#This Row],[RCPA Lumber]],0)</f>
        <v>88</v>
      </c>
      <c r="AO1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4" s="113">
        <f ca="1">ROUNDDOWN( (1 - MIN(facs_constr_factor*TblConstr[[#This Row],[Facs DB]],facs_constr_max)) * (1 + tech_1_11*TblTech[[#This Row],[1-11]] + tech_6_3_2*TblTech[[#This Row],[6-3]] + tech_5_2_3*TblTech[[#This Row],[5-2]])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44277.166666666351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44277.208333333016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5" s="113">
        <f ca="1">ROUNDDOWN( (1 - MIN(facs_constr_factor*TblConstr[[#This Row],[Facs -DB]],facs_constr_max)) * (1 + tech_1_11*TblTech[[#This Row],[11-1]] + tech_6_3_2*TblTech[[#This Row],[6-3]] + tech_5_2_3*TblTech[[#This Row],[5-2]]) * TblConstr[[#This Row],[RCPA Lumber]],0)</f>
        <v>88</v>
      </c>
      <c r="AO1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5" s="113">
        <f ca="1">ROUNDDOWN( (1 - MIN(facs_constr_factor*TblConstr[[#This Row],[Facs DB]],facs_constr_max)) * (1 + tech_1_11*TblTech[[#This Row],[1-11]] + tech_6_3_2*TblTech[[#This Row],[6-3]] + tech_5_2_3*TblTech[[#This Row],[5-2]])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44277.208333333016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44277.24999999968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6" s="113">
        <f ca="1">ROUNDDOWN( (1 - MIN(facs_constr_factor*TblConstr[[#This Row],[Facs -DB]],facs_constr_max)) * (1 + tech_1_11*TblTech[[#This Row],[11-1]] + tech_6_3_2*TblTech[[#This Row],[6-3]] + tech_5_2_3*TblTech[[#This Row],[5-2]]) * TblConstr[[#This Row],[RCPA Lumber]],0)</f>
        <v>88</v>
      </c>
      <c r="AO1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6" s="113">
        <f ca="1">ROUNDDOWN( (1 - MIN(facs_constr_factor*TblConstr[[#This Row],[Facs DB]],facs_constr_max)) * (1 + tech_1_11*TblTech[[#This Row],[1-11]] + tech_6_3_2*TblTech[[#This Row],[6-3]] + tech_5_2_3*TblTech[[#This Row],[5-2]])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44277.24999999968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87" t="s">
        <v>327</v>
      </c>
      <c r="B1269" s="56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89" t="s">
        <v>312</v>
      </c>
      <c r="M1" s="532"/>
      <c r="N1" s="532"/>
      <c r="O1" s="532"/>
      <c r="P1" s="532"/>
      <c r="Q1" s="532"/>
      <c r="R1" s="174"/>
      <c r="S1" s="90" t="s">
        <v>366</v>
      </c>
      <c r="T1" s="90" t="s">
        <v>187</v>
      </c>
      <c r="AB1" s="588" t="s">
        <v>77</v>
      </c>
      <c r="AC1" s="58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820</v>
      </c>
      <c r="D3" s="176" t="s">
        <v>55</v>
      </c>
      <c r="E3" s="176" t="s">
        <v>58</v>
      </c>
      <c r="F3" s="176" t="s">
        <v>1082</v>
      </c>
      <c r="G3" s="176" t="s">
        <v>59</v>
      </c>
      <c r="H3" s="176" t="s">
        <v>60</v>
      </c>
      <c r="I3" s="176" t="s">
        <v>61</v>
      </c>
      <c r="J3" s="176" t="s">
        <v>62</v>
      </c>
      <c r="K3" s="277" t="s">
        <v>929</v>
      </c>
      <c r="L3" s="277" t="s">
        <v>930</v>
      </c>
      <c r="M3" s="277" t="s">
        <v>931</v>
      </c>
      <c r="N3" s="278" t="s">
        <v>195</v>
      </c>
      <c r="O3" s="278" t="s">
        <v>376</v>
      </c>
      <c r="P3" s="278" t="s">
        <v>375</v>
      </c>
      <c r="Q3" s="176" t="s">
        <v>933</v>
      </c>
      <c r="R3" s="176" t="s">
        <v>906</v>
      </c>
      <c r="S3" s="176" t="s">
        <v>934</v>
      </c>
      <c r="T3" s="176" t="s">
        <v>1075</v>
      </c>
      <c r="U3" s="176" t="s">
        <v>1076</v>
      </c>
      <c r="V3" s="176" t="s">
        <v>1077</v>
      </c>
      <c r="W3" s="176" t="s">
        <v>1078</v>
      </c>
      <c r="X3" s="176" t="s">
        <v>1079</v>
      </c>
      <c r="Y3" s="176" t="s">
        <v>1080</v>
      </c>
      <c r="Z3" s="176" t="s">
        <v>1081</v>
      </c>
      <c r="AA3" s="176" t="s">
        <v>322</v>
      </c>
      <c r="AB3" s="176" t="s">
        <v>24</v>
      </c>
      <c r="AC3" s="176" t="s">
        <v>2</v>
      </c>
      <c r="AD3" s="176" t="s">
        <v>821</v>
      </c>
      <c r="AE3" s="176" t="s">
        <v>525</v>
      </c>
      <c r="AF3" s="176" t="s">
        <v>57</v>
      </c>
      <c r="AG3" s="176" t="s">
        <v>189</v>
      </c>
      <c r="AH3" s="176" t="s">
        <v>932</v>
      </c>
      <c r="AI3" s="176" t="s">
        <v>919</v>
      </c>
      <c r="AJ3" s="279" t="s">
        <v>808</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44271.75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44271.791666666664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44271.833333333328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44271.874999999993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44271.916666666657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44271.958333333321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44271.999999999985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44272.04166666665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44272.083333333314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44272.124999999978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44272.166666666642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44272.208333333307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44272.249999999971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44272.291666666635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44272.333333333299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44272.374999999964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44272.416666666628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44272.458333333292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44272.499999999956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44272.541666666621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44272.583333333285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44272.624999999949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44272.666666666613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44272.708333333278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44272.749999999942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44272.791666666606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44272.83333333327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44272.874999999935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44272.916666666599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44272.958333333263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44272.999999999927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44273.041666666591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44273.083333333256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44273.12499999992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44273.166666666584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44273.208333333248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44273.249999999913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44273.291666666577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44273.333333333241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44273.374999999905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44273.41666666657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44273.458333333234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44273.499999999898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44273.541666666562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44273.583333333227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44273.624999999891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44273.666666666555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44273.708333333219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44273.749999999884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44273.791666666548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1103</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44273.833333333212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44273.874999999876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44273.916666666541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44273.958333333205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44273.999999999869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44274.041666666533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44274.083333333198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44274.124999999862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44274.166666666526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44274.20833333319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44274.249999999854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44274.291666666519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44274.333333333183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44274.374999999847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44274.416666666511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44274.458333333176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44274.49999999984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44274.541666666504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44274.583333333168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44274.624999999833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44274.666666666497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44274.708333333161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44274.749999999825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44274.79166666649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44274.833333333154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44274.874999999818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44274.916666666482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44274.958333333147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44274.999999999811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44275.041666666475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44275.083333333139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44275.124999999804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44275.166666666468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44275.208333333132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44275.249999999796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44275.291666666461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44275.333333333125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44275.374999999789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44275.416666666453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44275.458333333117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44275.499999999782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44275.541666666446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44275.58333333311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44275.624999999774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44275.666666666439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44275.708333333103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44275.749999999767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44275.791666666431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44275.833333333096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44275.87499999976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44275.916666666424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44275.958333333088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44275.999999999753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44276.041666666417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44276.083333333081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44276.124999999745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44276.16666666641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44276.208333333074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44276.249999999738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44276.291666666402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44276.333333333067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44276.374999999731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44276.416666666395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44276.458333333059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44276.499999999724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44276.541666666388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44276.583333333052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44276.624999999716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44276.66666666638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44276.708333333045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44276.749999999709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44276.791666666373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44276.833333333037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44276.874999999702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44276.916666666366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44276.95833333303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44276.999999999694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44277.041666666359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44277.083333333023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44277.124999999687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44277.166666666351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44277.208333333016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44277.24999999968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1" t="s">
        <v>327</v>
      </c>
      <c r="C1269" s="58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69" priority="13" stopIfTrue="1">
      <formula>$M26&lt;$M17</formula>
    </cfRule>
    <cfRule type="expression" dxfId="468" priority="14" stopIfTrue="1">
      <formula>$M17&lt;$M26</formula>
    </cfRule>
  </conditionalFormatting>
  <conditionalFormatting sqref="C1270 D1269:AJ1270 A1269:B1270">
    <cfRule type="expression" dxfId="467" priority="11" stopIfTrue="1">
      <formula>$B$1270&gt;144</formula>
    </cfRule>
  </conditionalFormatting>
  <conditionalFormatting sqref="A4:J136 N4:AJ136">
    <cfRule type="expression" dxfId="466" priority="1" stopIfTrue="1">
      <formula>ROW()-3=$B$1270</formula>
    </cfRule>
  </conditionalFormatting>
  <conditionalFormatting sqref="D4:J136">
    <cfRule type="expression" dxfId="465" priority="2" stopIfTrue="1">
      <formula>OR(ROW()-3=$B$1270,D4&lt;0)</formula>
    </cfRule>
  </conditionalFormatting>
  <conditionalFormatting sqref="A1:XFD3">
    <cfRule type="expression" dxfId="464" priority="16" stopIfTrue="1">
      <formula>$B$1270&lt;0</formula>
    </cfRule>
  </conditionalFormatting>
  <conditionalFormatting sqref="A4:AJ136">
    <cfRule type="expression" dxfId="463" priority="3">
      <formula>$A4=73</formula>
    </cfRule>
    <cfRule type="expression" dxfId="46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820</v>
      </c>
      <c r="J3" s="176" t="s">
        <v>0</v>
      </c>
      <c r="K3" s="176" t="s">
        <v>322</v>
      </c>
      <c r="L3" s="176" t="s">
        <v>1083</v>
      </c>
      <c r="M3" s="176" t="s">
        <v>1084</v>
      </c>
      <c r="N3" s="176" t="s">
        <v>1085</v>
      </c>
      <c r="O3" s="176" t="s">
        <v>1086</v>
      </c>
      <c r="P3" s="176" t="s">
        <v>1087</v>
      </c>
      <c r="Q3" s="176" t="s">
        <v>1088</v>
      </c>
      <c r="R3" s="176" t="s">
        <v>1089</v>
      </c>
      <c r="S3" s="176" t="s">
        <v>313</v>
      </c>
      <c r="T3" s="176" t="s">
        <v>205</v>
      </c>
      <c r="U3" s="176" t="s">
        <v>821</v>
      </c>
      <c r="V3" s="176" t="s">
        <v>2</v>
      </c>
      <c r="W3" s="176" t="s">
        <v>822</v>
      </c>
      <c r="X3" s="176" t="s">
        <v>57</v>
      </c>
      <c r="Y3" s="176" t="s">
        <v>953</v>
      </c>
      <c r="Z3" s="176" t="s">
        <v>840</v>
      </c>
      <c r="AA3" s="176" t="s">
        <v>271</v>
      </c>
      <c r="AB3" s="176" t="s">
        <v>841</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44271.75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(1+ tech_6_4*TblTech[[#This Row],[6-4]] + tech_10_2*TblTech[[#This Row],[10-2]]) * (1 - IF(TblMagic[[#This Row],[Active Mechanical Genius]]&gt;0,mech_genius_bonus,0)) * TblRezone[[#This Row],[Plat/acre*]]*(1+race_rezone_cost),0)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44271.791666666664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(1+ tech_6_4*TblTech[[#This Row],[6-4]] + tech_10_2*TblTech[[#This Row],[10-2]]) * (1 - IF(TblMagic[[#This Row],[Active Mechanical Genius]]&gt;0,mech_genius_bonus,0)) * TblRezone[[#This Row],[Plat/acre*]]*(1+race_rezone_cost),0)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44271.833333333328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(1+ tech_6_4*TblTech[[#This Row],[6-4]] + tech_10_2*TblTech[[#This Row],[10-2]]) * (1 - IF(TblMagic[[#This Row],[Active Mechanical Genius]]&gt;0,mech_genius_bonus,0)) * TblRezone[[#This Row],[Plat/acre*]]*(1+race_rezone_cost),0)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44271.874999999993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(1+ tech_6_4*TblTech[[#This Row],[6-4]] + tech_10_2*TblTech[[#This Row],[10-2]]) * (1 - IF(TblMagic[[#This Row],[Active Mechanical Genius]]&gt;0,mech_genius_bonus,0)) * TblRezone[[#This Row],[Plat/acre*]]*(1+race_rezone_cost),0)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44271.916666666657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(1+ tech_6_4*TblTech[[#This Row],[6-4]] + tech_10_2*TblTech[[#This Row],[10-2]]) * (1 - IF(TblMagic[[#This Row],[Active Mechanical Genius]]&gt;0,mech_genius_bonus,0)) * TblRezone[[#This Row],[Plat/acre*]]*(1+race_rezone_cost),0)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44271.958333333321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(1+ tech_6_4*TblTech[[#This Row],[6-4]] + tech_10_2*TblTech[[#This Row],[10-2]]) * (1 - IF(TblMagic[[#This Row],[Active Mechanical Genius]]&gt;0,mech_genius_bonus,0)) * TblRezone[[#This Row],[Plat/acre*]]*(1+race_rezone_cost),0)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44271.999999999985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(1+ tech_6_4*TblTech[[#This Row],[6-4]] + tech_10_2*TblTech[[#This Row],[10-2]]) * (1 - IF(TblMagic[[#This Row],[Active Mechanical Genius]]&gt;0,mech_genius_bonus,0)) * TblRezone[[#This Row],[Plat/acre*]]*(1+race_rezone_cost),0)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44272.04166666665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(1+ tech_6_4*TblTech[[#This Row],[6-4]] + tech_10_2*TblTech[[#This Row],[10-2]]) * (1 - IF(TblMagic[[#This Row],[Active Mechanical Genius]]&gt;0,mech_genius_bonus,0)) * TblRezone[[#This Row],[Plat/acre*]]*(1+race_rezone_cost),0)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44272.083333333314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(1+ tech_6_4*TblTech[[#This Row],[6-4]] + tech_10_2*TblTech[[#This Row],[10-2]]) * (1 - IF(TblMagic[[#This Row],[Active Mechanical Genius]]&gt;0,mech_genius_bonus,0)) * TblRezone[[#This Row],[Plat/acre*]]*(1+race_rezone_cost),0)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44272.124999999978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(1+ tech_6_4*TblTech[[#This Row],[6-4]] + tech_10_2*TblTech[[#This Row],[10-2]]) * (1 - IF(TblMagic[[#This Row],[Active Mechanical Genius]]&gt;0,mech_genius_bonus,0)) * TblRezone[[#This Row],[Plat/acre*]]*(1+race_rezone_cost),0)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44272.166666666642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(1+ tech_6_4*TblTech[[#This Row],[6-4]] + tech_10_2*TblTech[[#This Row],[10-2]]) * (1 - IF(TblMagic[[#This Row],[Active Mechanical Genius]]&gt;0,mech_genius_bonus,0)) * TblRezone[[#This Row],[Plat/acre*]]*(1+race_rezone_cost),0)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44272.208333333307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(1+ tech_6_4*TblTech[[#This Row],[6-4]] + tech_10_2*TblTech[[#This Row],[10-2]]) * (1 - IF(TblMagic[[#This Row],[Active Mechanical Genius]]&gt;0,mech_genius_bonus,0)) * TblRezone[[#This Row],[Plat/acre*]]*(1+race_rezone_cost),0)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44272.249999999971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(1+ tech_6_4*TblTech[[#This Row],[6-4]] + tech_10_2*TblTech[[#This Row],[10-2]]) * (1 - IF(TblMagic[[#This Row],[Active Mechanical Genius]]&gt;0,mech_genius_bonus,0)) * TblRezone[[#This Row],[Plat/acre*]]*(1+race_rezone_cost),0)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44272.291666666635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(1+ tech_6_4*TblTech[[#This Row],[6-4]] + tech_10_2*TblTech[[#This Row],[10-2]]) * (1 - IF(TblMagic[[#This Row],[Active Mechanical Genius]]&gt;0,mech_genius_bonus,0)) * TblRezone[[#This Row],[Plat/acre*]]*(1+race_rezone_cost),0)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44272.333333333299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(1+ tech_6_4*TblTech[[#This Row],[6-4]] + tech_10_2*TblTech[[#This Row],[10-2]]) * (1 - IF(TblMagic[[#This Row],[Active Mechanical Genius]]&gt;0,mech_genius_bonus,0)) * TblRezone[[#This Row],[Plat/acre*]]*(1+race_rezone_cost),0)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44272.374999999964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(1+ tech_6_4*TblTech[[#This Row],[6-4]] + tech_10_2*TblTech[[#This Row],[10-2]]) * (1 - IF(TblMagic[[#This Row],[Active Mechanical Genius]]&gt;0,mech_genius_bonus,0)) * TblRezone[[#This Row],[Plat/acre*]]*(1+race_rezone_cost),0)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44272.416666666628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(1+ tech_6_4*TblTech[[#This Row],[6-4]] + tech_10_2*TblTech[[#This Row],[10-2]]) * (1 - IF(TblMagic[[#This Row],[Active Mechanical Genius]]&gt;0,mech_genius_bonus,0)) * TblRezone[[#This Row],[Plat/acre*]]*(1+race_rezone_cost),0)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44272.458333333292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(1+ tech_6_4*TblTech[[#This Row],[6-4]] + tech_10_2*TblTech[[#This Row],[10-2]]) * (1 - IF(TblMagic[[#This Row],[Active Mechanical Genius]]&gt;0,mech_genius_bonus,0)) * TblRezone[[#This Row],[Plat/acre*]]*(1+race_rezone_cost),0)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44272.499999999956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(1+ tech_6_4*TblTech[[#This Row],[6-4]] + tech_10_2*TblTech[[#This Row],[10-2]]) * (1 - IF(TblMagic[[#This Row],[Active Mechanical Genius]]&gt;0,mech_genius_bonus,0)) * TblRezone[[#This Row],[Plat/acre*]]*(1+race_rezone_cost),0)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44272.541666666621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(1+ tech_6_4*TblTech[[#This Row],[6-4]] + tech_10_2*TblTech[[#This Row],[10-2]]) * (1 - IF(TblMagic[[#This Row],[Active Mechanical Genius]]&gt;0,mech_genius_bonus,0)) * TblRezone[[#This Row],[Plat/acre*]]*(1+race_rezone_cost),0)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44272.583333333285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(1+ tech_6_4*TblTech[[#This Row],[6-4]] + tech_10_2*TblTech[[#This Row],[10-2]]) * (1 - IF(TblMagic[[#This Row],[Active Mechanical Genius]]&gt;0,mech_genius_bonus,0)) * TblRezone[[#This Row],[Plat/acre*]]*(1+race_rezone_cost),0)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44272.624999999949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(1+ tech_6_4*TblTech[[#This Row],[6-4]] + tech_10_2*TblTech[[#This Row],[10-2]]) * (1 - IF(TblMagic[[#This Row],[Active Mechanical Genius]]&gt;0,mech_genius_bonus,0)) * TblRezone[[#This Row],[Plat/acre*]]*(1+race_rezone_cost),0)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44272.666666666613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(1+ tech_6_4*TblTech[[#This Row],[6-4]] + tech_10_2*TblTech[[#This Row],[10-2]]) * (1 - IF(TblMagic[[#This Row],[Active Mechanical Genius]]&gt;0,mech_genius_bonus,0)) * TblRezone[[#This Row],[Plat/acre*]]*(1+race_rezone_cost),0)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44272.708333333278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(1+ tech_6_4*TblTech[[#This Row],[6-4]] + tech_10_2*TblTech[[#This Row],[10-2]]) * (1 - IF(TblMagic[[#This Row],[Active Mechanical Genius]]&gt;0,mech_genius_bonus,0)) * TblRezone[[#This Row],[Plat/acre*]]*(1+race_rezone_cost),0)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44272.749999999942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(1+ tech_6_4*TblTech[[#This Row],[6-4]] + tech_10_2*TblTech[[#This Row],[10-2]]) * (1 - IF(TblMagic[[#This Row],[Active Mechanical Genius]]&gt;0,mech_genius_bonus,0)) * TblRezone[[#This Row],[Plat/acre*]]*(1+race_rezone_cost),0)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44272.791666666606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(1+ tech_6_4*TblTech[[#This Row],[6-4]] + tech_10_2*TblTech[[#This Row],[10-2]]) * (1 - IF(TblMagic[[#This Row],[Active Mechanical Genius]]&gt;0,mech_genius_bonus,0)) * TblRezone[[#This Row],[Plat/acre*]]*(1+race_rezone_cost),0)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44272.83333333327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(1+ tech_6_4*TblTech[[#This Row],[6-4]] + tech_10_2*TblTech[[#This Row],[10-2]]) * (1 - IF(TblMagic[[#This Row],[Active Mechanical Genius]]&gt;0,mech_genius_bonus,0)) * TblRezone[[#This Row],[Plat/acre*]]*(1+race_rezone_cost),0)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44272.874999999935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(1+ tech_6_4*TblTech[[#This Row],[6-4]] + tech_10_2*TblTech[[#This Row],[10-2]]) * (1 - IF(TblMagic[[#This Row],[Active Mechanical Genius]]&gt;0,mech_genius_bonus,0)) * TblRezone[[#This Row],[Plat/acre*]]*(1+race_rezone_cost),0)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44272.916666666599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(1+ tech_6_4*TblTech[[#This Row],[6-4]] + tech_10_2*TblTech[[#This Row],[10-2]]) * (1 - IF(TblMagic[[#This Row],[Active Mechanical Genius]]&gt;0,mech_genius_bonus,0)) * TblRezone[[#This Row],[Plat/acre*]]*(1+race_rezone_cost),0)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44272.958333333263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(1+ tech_6_4*TblTech[[#This Row],[6-4]] + tech_10_2*TblTech[[#This Row],[10-2]]) * (1 - IF(TblMagic[[#This Row],[Active Mechanical Genius]]&gt;0,mech_genius_bonus,0)) * TblRezone[[#This Row],[Plat/acre*]]*(1+race_rezone_cost),0)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44272.999999999927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(1+ tech_6_4*TblTech[[#This Row],[6-4]] + tech_10_2*TblTech[[#This Row],[10-2]]) * (1 - IF(TblMagic[[#This Row],[Active Mechanical Genius]]&gt;0,mech_genius_bonus,0)) * TblRezone[[#This Row],[Plat/acre*]]*(1+race_rezone_cost),0)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44273.041666666591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(1+ tech_6_4*TblTech[[#This Row],[6-4]] + tech_10_2*TblTech[[#This Row],[10-2]]) * (1 - IF(TblMagic[[#This Row],[Active Mechanical Genius]]&gt;0,mech_genius_bonus,0)) * TblRezone[[#This Row],[Plat/acre*]]*(1+race_rezone_cost),0)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44273.083333333256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(1+ tech_6_4*TblTech[[#This Row],[6-4]] + tech_10_2*TblTech[[#This Row],[10-2]]) * (1 - IF(TblMagic[[#This Row],[Active Mechanical Genius]]&gt;0,mech_genius_bonus,0)) * TblRezone[[#This Row],[Plat/acre*]]*(1+race_rezone_cost),0)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44273.12499999992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(1+ tech_6_4*TblTech[[#This Row],[6-4]] + tech_10_2*TblTech[[#This Row],[10-2]]) * (1 - IF(TblMagic[[#This Row],[Active Mechanical Genius]]&gt;0,mech_genius_bonus,0)) * TblRezone[[#This Row],[Plat/acre*]]*(1+race_rezone_cost),0)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44273.166666666584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(1+ tech_6_4*TblTech[[#This Row],[6-4]] + tech_10_2*TblTech[[#This Row],[10-2]]) * (1 - IF(TblMagic[[#This Row],[Active Mechanical Genius]]&gt;0,mech_genius_bonus,0)) * TblRezone[[#This Row],[Plat/acre*]]*(1+race_rezone_cost),0)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44273.208333333248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(1+ tech_6_4*TblTech[[#This Row],[6-4]] + tech_10_2*TblTech[[#This Row],[10-2]]) * (1 - IF(TblMagic[[#This Row],[Active Mechanical Genius]]&gt;0,mech_genius_bonus,0)) * TblRezone[[#This Row],[Plat/acre*]]*(1+race_rezone_cost),0)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44273.249999999913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(1+ tech_6_4*TblTech[[#This Row],[6-4]] + tech_10_2*TblTech[[#This Row],[10-2]]) * (1 - IF(TblMagic[[#This Row],[Active Mechanical Genius]]&gt;0,mech_genius_bonus,0)) * TblRezone[[#This Row],[Plat/acre*]]*(1+race_rezone_cost),0)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44273.291666666577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(1+ tech_6_4*TblTech[[#This Row],[6-4]] + tech_10_2*TblTech[[#This Row],[10-2]]) * (1 - IF(TblMagic[[#This Row],[Active Mechanical Genius]]&gt;0,mech_genius_bonus,0)) * TblRezone[[#This Row],[Plat/acre*]]*(1+race_rezone_cost),0)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44273.333333333241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(1+ tech_6_4*TblTech[[#This Row],[6-4]] + tech_10_2*TblTech[[#This Row],[10-2]]) * (1 - IF(TblMagic[[#This Row],[Active Mechanical Genius]]&gt;0,mech_genius_bonus,0)) * TblRezone[[#This Row],[Plat/acre*]]*(1+race_rezone_cost),0)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44273.374999999905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(1+ tech_6_4*TblTech[[#This Row],[6-4]] + tech_10_2*TblTech[[#This Row],[10-2]]) * (1 - IF(TblMagic[[#This Row],[Active Mechanical Genius]]&gt;0,mech_genius_bonus,0)) * TblRezone[[#This Row],[Plat/acre*]]*(1+race_rezone_cost),0)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44273.41666666657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(1+ tech_6_4*TblTech[[#This Row],[6-4]] + tech_10_2*TblTech[[#This Row],[10-2]]) * (1 - IF(TblMagic[[#This Row],[Active Mechanical Genius]]&gt;0,mech_genius_bonus,0)) * TblRezone[[#This Row],[Plat/acre*]]*(1+race_rezone_cost),0)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44273.458333333234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(1+ tech_6_4*TblTech[[#This Row],[6-4]] + tech_10_2*TblTech[[#This Row],[10-2]]) * (1 - IF(TblMagic[[#This Row],[Active Mechanical Genius]]&gt;0,mech_genius_bonus,0)) * TblRezone[[#This Row],[Plat/acre*]]*(1+race_rezone_cost),0)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44273.499999999898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(1+ tech_6_4*TblTech[[#This Row],[6-4]] + tech_10_2*TblTech[[#This Row],[10-2]]) * (1 - IF(TblMagic[[#This Row],[Active Mechanical Genius]]&gt;0,mech_genius_bonus,0)) * TblRezone[[#This Row],[Plat/acre*]]*(1+race_rezone_cost),0)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44273.541666666562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(1+ tech_6_4*TblTech[[#This Row],[6-4]] + tech_10_2*TblTech[[#This Row],[10-2]]) * (1 - IF(TblMagic[[#This Row],[Active Mechanical Genius]]&gt;0,mech_genius_bonus,0)) * TblRezone[[#This Row],[Plat/acre*]]*(1+race_rezone_cost),0)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44273.583333333227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(1+ tech_6_4*TblTech[[#This Row],[6-4]] + tech_10_2*TblTech[[#This Row],[10-2]]) * (1 - IF(TblMagic[[#This Row],[Active Mechanical Genius]]&gt;0,mech_genius_bonus,0)) * TblRezone[[#This Row],[Plat/acre*]]*(1+race_rezone_cost),0)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44273.624999999891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(1+ tech_6_4*TblTech[[#This Row],[6-4]] + tech_10_2*TblTech[[#This Row],[10-2]]) * (1 - IF(TblMagic[[#This Row],[Active Mechanical Genius]]&gt;0,mech_genius_bonus,0)) * TblRezone[[#This Row],[Plat/acre*]]*(1+race_rezone_cost),0)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44273.666666666555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(1+ tech_6_4*TblTech[[#This Row],[6-4]] + tech_10_2*TblTech[[#This Row],[10-2]]) * (1 - IF(TblMagic[[#This Row],[Active Mechanical Genius]]&gt;0,mech_genius_bonus,0)) * TblRezone[[#This Row],[Plat/acre*]]*(1+race_rezone_cost),0)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44273.708333333219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(1+ tech_6_4*TblTech[[#This Row],[6-4]] + tech_10_2*TblTech[[#This Row],[10-2]]) * (1 - IF(TblMagic[[#This Row],[Active Mechanical Genius]]&gt;0,mech_genius_bonus,0)) * TblRezone[[#This Row],[Plat/acre*]]*(1+race_rezone_cost),0)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44273.749999999884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(1+ tech_6_4*TblTech[[#This Row],[6-4]] + tech_10_2*TblTech[[#This Row],[10-2]]) * (1 - IF(TblMagic[[#This Row],[Active Mechanical Genius]]&gt;0,mech_genius_bonus,0)) * TblRezone[[#This Row],[Plat/acre*]]*(1+race_rezone_cost),0)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44273.791666666548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(1+ tech_6_4*TblTech[[#This Row],[6-4]] + tech_10_2*TblTech[[#This Row],[10-2]]) * (1 - IF(TblMagic[[#This Row],[Active Mechanical Genius]]&gt;0,mech_genius_bonus,0)) * TblRezone[[#This Row],[Plat/acre*]]*(1+race_rezone_cost),0)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44273.833333333212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(1+ tech_6_4*TblTech[[#This Row],[6-4]] + tech_10_2*TblTech[[#This Row],[10-2]]) * (1 - IF(TblMagic[[#This Row],[Active Mechanical Genius]]&gt;0,mech_genius_bonus,0)) * TblRezone[[#This Row],[Plat/acre*]]*(1+race_rezone_cost),0)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44273.874999999876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(1+ tech_6_4*TblTech[[#This Row],[6-4]] + tech_10_2*TblTech[[#This Row],[10-2]]) * (1 - IF(TblMagic[[#This Row],[Active Mechanical Genius]]&gt;0,mech_genius_bonus,0)) * TblRezone[[#This Row],[Plat/acre*]]*(1+race_rezone_cost),0)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44273.916666666541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(1+ tech_6_4*TblTech[[#This Row],[6-4]] + tech_10_2*TblTech[[#This Row],[10-2]]) * (1 - IF(TblMagic[[#This Row],[Active Mechanical Genius]]&gt;0,mech_genius_bonus,0)) * TblRezone[[#This Row],[Plat/acre*]]*(1+race_rezone_cost),0)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44273.958333333205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(1+ tech_6_4*TblTech[[#This Row],[6-4]] + tech_10_2*TblTech[[#This Row],[10-2]]) * (1 - IF(TblMagic[[#This Row],[Active Mechanical Genius]]&gt;0,mech_genius_bonus,0)) * TblRezone[[#This Row],[Plat/acre*]]*(1+race_rezone_cost),0)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44273.999999999869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(1+ tech_6_4*TblTech[[#This Row],[6-4]] + tech_10_2*TblTech[[#This Row],[10-2]]) * (1 - IF(TblMagic[[#This Row],[Active Mechanical Genius]]&gt;0,mech_genius_bonus,0)) * TblRezone[[#This Row],[Plat/acre*]]*(1+race_rezone_cost),0)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44274.041666666533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(1+ tech_6_4*TblTech[[#This Row],[6-4]] + tech_10_2*TblTech[[#This Row],[10-2]]) * (1 - IF(TblMagic[[#This Row],[Active Mechanical Genius]]&gt;0,mech_genius_bonus,0)) * TblRezone[[#This Row],[Plat/acre*]]*(1+race_rezone_cost),0)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44274.083333333198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(1+ tech_6_4*TblTech[[#This Row],[6-4]] + tech_10_2*TblTech[[#This Row],[10-2]]) * (1 - IF(TblMagic[[#This Row],[Active Mechanical Genius]]&gt;0,mech_genius_bonus,0)) * TblRezone[[#This Row],[Plat/acre*]]*(1+race_rezone_cost),0)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44274.124999999862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(1+ tech_6_4*TblTech[[#This Row],[6-4]] + tech_10_2*TblTech[[#This Row],[10-2]]) * (1 - IF(TblMagic[[#This Row],[Active Mechanical Genius]]&gt;0,mech_genius_bonus,0)) * TblRezone[[#This Row],[Plat/acre*]]*(1+race_rezone_cost),0)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44274.166666666526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(1+ tech_6_4*TblTech[[#This Row],[6-4]] + tech_10_2*TblTech[[#This Row],[10-2]]) * (1 - IF(TblMagic[[#This Row],[Active Mechanical Genius]]&gt;0,mech_genius_bonus,0)) * TblRezone[[#This Row],[Plat/acre*]]*(1+race_rezone_cost),0)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44274.20833333319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(1+ tech_6_4*TblTech[[#This Row],[6-4]] + tech_10_2*TblTech[[#This Row],[10-2]]) * (1 - IF(TblMagic[[#This Row],[Active Mechanical Genius]]&gt;0,mech_genius_bonus,0)) * TblRezone[[#This Row],[Plat/acre*]]*(1+race_rezone_cost),0)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44274.249999999854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(1+ tech_6_4*TblTech[[#This Row],[6-4]] + tech_10_2*TblTech[[#This Row],[10-2]]) * (1 - IF(TblMagic[[#This Row],[Active Mechanical Genius]]&gt;0,mech_genius_bonus,0)) * TblRezone[[#This Row],[Plat/acre*]]*(1+race_rezone_cost),0)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44274.291666666519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(1+ tech_6_4*TblTech[[#This Row],[6-4]] + tech_10_2*TblTech[[#This Row],[10-2]]) * (1 - IF(TblMagic[[#This Row],[Active Mechanical Genius]]&gt;0,mech_genius_bonus,0)) * TblRezone[[#This Row],[Plat/acre*]]*(1+race_rezone_cost),0)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44274.333333333183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(1+ tech_6_4*TblTech[[#This Row],[6-4]] + tech_10_2*TblTech[[#This Row],[10-2]]) * (1 - IF(TblMagic[[#This Row],[Active Mechanical Genius]]&gt;0,mech_genius_bonus,0)) * TblRezone[[#This Row],[Plat/acre*]]*(1+race_rezone_cost),0)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44274.374999999847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(1+ tech_6_4*TblTech[[#This Row],[6-4]] + tech_10_2*TblTech[[#This Row],[10-2]]) * (1 - IF(TblMagic[[#This Row],[Active Mechanical Genius]]&gt;0,mech_genius_bonus,0)) * TblRezone[[#This Row],[Plat/acre*]]*(1+race_rezone_cost),0)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44274.416666666511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(1+ tech_6_4*TblTech[[#This Row],[6-4]] + tech_10_2*TblTech[[#This Row],[10-2]]) * (1 - IF(TblMagic[[#This Row],[Active Mechanical Genius]]&gt;0,mech_genius_bonus,0)) * TblRezone[[#This Row],[Plat/acre*]]*(1+race_rezone_cost),0)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44274.458333333176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(1+ tech_6_4*TblTech[[#This Row],[6-4]] + tech_10_2*TblTech[[#This Row],[10-2]]) * (1 - IF(TblMagic[[#This Row],[Active Mechanical Genius]]&gt;0,mech_genius_bonus,0)) * TblRezone[[#This Row],[Plat/acre*]]*(1+race_rezone_cost),0)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44274.49999999984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(1+ tech_6_4*TblTech[[#This Row],[6-4]] + tech_10_2*TblTech[[#This Row],[10-2]]) * (1 - IF(TblMagic[[#This Row],[Active Mechanical Genius]]&gt;0,mech_genius_bonus,0)) * TblRezone[[#This Row],[Plat/acre*]]*(1+race_rezone_cost),0)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44274.541666666504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(1+ tech_6_4*TblTech[[#This Row],[6-4]] + tech_10_2*TblTech[[#This Row],[10-2]]) * (1 - IF(TblMagic[[#This Row],[Active Mechanical Genius]]&gt;0,mech_genius_bonus,0)) * TblRezone[[#This Row],[Plat/acre*]]*(1+race_rezone_cost),0)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44274.583333333168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(1+ tech_6_4*TblTech[[#This Row],[6-4]] + tech_10_2*TblTech[[#This Row],[10-2]]) * (1 - IF(TblMagic[[#This Row],[Active Mechanical Genius]]&gt;0,mech_genius_bonus,0)) * TblRezone[[#This Row],[Plat/acre*]]*(1+race_rezone_cost),0)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44274.624999999833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(1+ tech_6_4*TblTech[[#This Row],[6-4]] + tech_10_2*TblTech[[#This Row],[10-2]]) * (1 - IF(TblMagic[[#This Row],[Active Mechanical Genius]]&gt;0,mech_genius_bonus,0)) * TblRezone[[#This Row],[Plat/acre*]]*(1+race_rezone_cost),0)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44274.666666666497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(1+ tech_6_4*TblTech[[#This Row],[6-4]] + tech_10_2*TblTech[[#This Row],[10-2]]) * (1 - IF(TblMagic[[#This Row],[Active Mechanical Genius]]&gt;0,mech_genius_bonus,0)) * TblRezone[[#This Row],[Plat/acre*]]*(1+race_rezone_cost),0)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44274.708333333161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(1+ tech_6_4*TblTech[[#This Row],[6-4]] + tech_10_2*TblTech[[#This Row],[10-2]]) * (1 - IF(TblMagic[[#This Row],[Active Mechanical Genius]]&gt;0,mech_genius_bonus,0)) * TblRezone[[#This Row],[Plat/acre*]]*(1+race_rezone_cost),0)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44274.749999999825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(1+ tech_6_4*TblTech[[#This Row],[6-4]] + tech_10_2*TblTech[[#This Row],[10-2]]) * (1 - IF(TblMagic[[#This Row],[Active Mechanical Genius]]&gt;0,mech_genius_bonus,0)) * TblRezone[[#This Row],[Plat/acre*]]*(1+race_rezone_cost),0)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44274.79166666649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(1+ tech_6_4*TblTech[[#This Row],[6-4]] + tech_10_2*TblTech[[#This Row],[10-2]]) * (1 - IF(TblMagic[[#This Row],[Active Mechanical Genius]]&gt;0,mech_genius_bonus,0)) * TblRezone[[#This Row],[Plat/acre*]]*(1+race_rezone_cost),0)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44274.833333333154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(1+ tech_6_4*TblTech[[#This Row],[6-4]] + tech_10_2*TblTech[[#This Row],[10-2]]) * (1 - IF(TblMagic[[#This Row],[Active Mechanical Genius]]&gt;0,mech_genius_bonus,0)) * TblRezone[[#This Row],[Plat/acre*]]*(1+race_rezone_cost),0)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44274.874999999818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(1+ tech_6_4*TblTech[[#This Row],[6-4]] + tech_10_2*TblTech[[#This Row],[10-2]]) * (1 - IF(TblMagic[[#This Row],[Active Mechanical Genius]]&gt;0,mech_genius_bonus,0)) * TblRezone[[#This Row],[Plat/acre*]]*(1+race_rezone_cost),0)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44274.916666666482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(1+ tech_6_4*TblTech[[#This Row],[6-4]] + tech_10_2*TblTech[[#This Row],[10-2]]) * (1 - IF(TblMagic[[#This Row],[Active Mechanical Genius]]&gt;0,mech_genius_bonus,0)) * TblRezone[[#This Row],[Plat/acre*]]*(1+race_rezone_cost),0)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44274.958333333147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(1+ tech_6_4*TblTech[[#This Row],[6-4]] + tech_10_2*TblTech[[#This Row],[10-2]]) * (1 - IF(TblMagic[[#This Row],[Active Mechanical Genius]]&gt;0,mech_genius_bonus,0)) * TblRezone[[#This Row],[Plat/acre*]]*(1+race_rezone_cost),0)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44274.999999999811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(1+ tech_6_4*TblTech[[#This Row],[6-4]] + tech_10_2*TblTech[[#This Row],[10-2]]) * (1 - IF(TblMagic[[#This Row],[Active Mechanical Genius]]&gt;0,mech_genius_bonus,0)) * TblRezone[[#This Row],[Plat/acre*]]*(1+race_rezone_cost),0)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44275.041666666475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(1+ tech_6_4*TblTech[[#This Row],[6-4]] + tech_10_2*TblTech[[#This Row],[10-2]]) * (1 - IF(TblMagic[[#This Row],[Active Mechanical Genius]]&gt;0,mech_genius_bonus,0)) * TblRezone[[#This Row],[Plat/acre*]]*(1+race_rezone_cost),0)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44275.083333333139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(1+ tech_6_4*TblTech[[#This Row],[6-4]] + tech_10_2*TblTech[[#This Row],[10-2]]) * (1 - IF(TblMagic[[#This Row],[Active Mechanical Genius]]&gt;0,mech_genius_bonus,0)) * TblRezone[[#This Row],[Plat/acre*]]*(1+race_rezone_cost),0)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44275.124999999804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(1+ tech_6_4*TblTech[[#This Row],[6-4]] + tech_10_2*TblTech[[#This Row],[10-2]]) * (1 - IF(TblMagic[[#This Row],[Active Mechanical Genius]]&gt;0,mech_genius_bonus,0)) * TblRezone[[#This Row],[Plat/acre*]]*(1+race_rezone_cost),0)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44275.166666666468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(1+ tech_6_4*TblTech[[#This Row],[6-4]] + tech_10_2*TblTech[[#This Row],[10-2]]) * (1 - IF(TblMagic[[#This Row],[Active Mechanical Genius]]&gt;0,mech_genius_bonus,0)) * TblRezone[[#This Row],[Plat/acre*]]*(1+race_rezone_cost),0)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44275.208333333132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(1+ tech_6_4*TblTech[[#This Row],[6-4]] + tech_10_2*TblTech[[#This Row],[10-2]]) * (1 - IF(TblMagic[[#This Row],[Active Mechanical Genius]]&gt;0,mech_genius_bonus,0)) * TblRezone[[#This Row],[Plat/acre*]]*(1+race_rezone_cost),0)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44275.249999999796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(1+ tech_6_4*TblTech[[#This Row],[6-4]] + tech_10_2*TblTech[[#This Row],[10-2]]) * (1 - IF(TblMagic[[#This Row],[Active Mechanical Genius]]&gt;0,mech_genius_bonus,0)) * TblRezone[[#This Row],[Plat/acre*]]*(1+race_rezone_cost),0)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44275.291666666461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(1+ tech_6_4*TblTech[[#This Row],[6-4]] + tech_10_2*TblTech[[#This Row],[10-2]]) * (1 - IF(TblMagic[[#This Row],[Active Mechanical Genius]]&gt;0,mech_genius_bonus,0)) * TblRezone[[#This Row],[Plat/acre*]]*(1+race_rezone_cost),0)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44275.333333333125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(1+ tech_6_4*TblTech[[#This Row],[6-4]] + tech_10_2*TblTech[[#This Row],[10-2]]) * (1 - IF(TblMagic[[#This Row],[Active Mechanical Genius]]&gt;0,mech_genius_bonus,0)) * TblRezone[[#This Row],[Plat/acre*]]*(1+race_rezone_cost),0)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44275.374999999789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(1+ tech_6_4*TblTech[[#This Row],[6-4]] + tech_10_2*TblTech[[#This Row],[10-2]]) * (1 - IF(TblMagic[[#This Row],[Active Mechanical Genius]]&gt;0,mech_genius_bonus,0)) * TblRezone[[#This Row],[Plat/acre*]]*(1+race_rezone_cost),0)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44275.416666666453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(1+ tech_6_4*TblTech[[#This Row],[6-4]] + tech_10_2*TblTech[[#This Row],[10-2]]) * (1 - IF(TblMagic[[#This Row],[Active Mechanical Genius]]&gt;0,mech_genius_bonus,0)) * TblRezone[[#This Row],[Plat/acre*]]*(1+race_rezone_cost),0)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44275.458333333117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(1+ tech_6_4*TblTech[[#This Row],[6-4]] + tech_10_2*TblTech[[#This Row],[10-2]]) * (1 - IF(TblMagic[[#This Row],[Active Mechanical Genius]]&gt;0,mech_genius_bonus,0)) * TblRezone[[#This Row],[Plat/acre*]]*(1+race_rezone_cost),0)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44275.499999999782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(1+ tech_6_4*TblTech[[#This Row],[6-4]] + tech_10_2*TblTech[[#This Row],[10-2]]) * (1 - IF(TblMagic[[#This Row],[Active Mechanical Genius]]&gt;0,mech_genius_bonus,0)) * TblRezone[[#This Row],[Plat/acre*]]*(1+race_rezone_cost),0)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44275.541666666446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(1+ tech_6_4*TblTech[[#This Row],[6-4]] + tech_10_2*TblTech[[#This Row],[10-2]]) * (1 - IF(TblMagic[[#This Row],[Active Mechanical Genius]]&gt;0,mech_genius_bonus,0)) * TblRezone[[#This Row],[Plat/acre*]]*(1+race_rezone_cost),0)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44275.58333333311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(1+ tech_6_4*TblTech[[#This Row],[6-4]] + tech_10_2*TblTech[[#This Row],[10-2]]) * (1 - IF(TblMagic[[#This Row],[Active Mechanical Genius]]&gt;0,mech_genius_bonus,0)) * TblRezone[[#This Row],[Plat/acre*]]*(1+race_rezone_cost),0)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44275.624999999774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(1+ tech_6_4*TblTech[[#This Row],[6-4]] + tech_10_2*TblTech[[#This Row],[10-2]]) * (1 - IF(TblMagic[[#This Row],[Active Mechanical Genius]]&gt;0,mech_genius_bonus,0)) * TblRezone[[#This Row],[Plat/acre*]]*(1+race_rezone_cost),0)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44275.666666666439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(1+ tech_6_4*TblTech[[#This Row],[6-4]] + tech_10_2*TblTech[[#This Row],[10-2]]) * (1 - IF(TblMagic[[#This Row],[Active Mechanical Genius]]&gt;0,mech_genius_bonus,0)) * TblRezone[[#This Row],[Plat/acre*]]*(1+race_rezone_cost),0)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44275.708333333103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(1+ tech_6_4*TblTech[[#This Row],[6-4]] + tech_10_2*TblTech[[#This Row],[10-2]]) * (1 - IF(TblMagic[[#This Row],[Active Mechanical Genius]]&gt;0,mech_genius_bonus,0)) * TblRezone[[#This Row],[Plat/acre*]]*(1+race_rezone_cost),0)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44275.749999999767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(1+ tech_6_4*TblTech[[#This Row],[6-4]] + tech_10_2*TblTech[[#This Row],[10-2]]) * (1 - IF(TblMagic[[#This Row],[Active Mechanical Genius]]&gt;0,mech_genius_bonus,0)) * TblRezone[[#This Row],[Plat/acre*]]*(1+race_rezone_cost),0)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44275.791666666431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(1+ tech_6_4*TblTech[[#This Row],[6-4]] + tech_10_2*TblTech[[#This Row],[10-2]]) * (1 - IF(TblMagic[[#This Row],[Active Mechanical Genius]]&gt;0,mech_genius_bonus,0)) * TblRezone[[#This Row],[Plat/acre*]]*(1+race_rezone_cost),0)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44275.833333333096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(1+ tech_6_4*TblTech[[#This Row],[6-4]] + tech_10_2*TblTech[[#This Row],[10-2]]) * (1 - IF(TblMagic[[#This Row],[Active Mechanical Genius]]&gt;0,mech_genius_bonus,0)) * TblRezone[[#This Row],[Plat/acre*]]*(1+race_rezone_cost),0)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44275.87499999976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(1+ tech_6_4*TblTech[[#This Row],[6-4]] + tech_10_2*TblTech[[#This Row],[10-2]]) * (1 - IF(TblMagic[[#This Row],[Active Mechanical Genius]]&gt;0,mech_genius_bonus,0)) * TblRezone[[#This Row],[Plat/acre*]]*(1+race_rezone_cost),0)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44275.916666666424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(1+ tech_6_4*TblTech[[#This Row],[6-4]] + tech_10_2*TblTech[[#This Row],[10-2]]) * (1 - IF(TblMagic[[#This Row],[Active Mechanical Genius]]&gt;0,mech_genius_bonus,0)) * TblRezone[[#This Row],[Plat/acre*]]*(1+race_rezone_cost),0)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44275.958333333088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(1+ tech_6_4*TblTech[[#This Row],[6-4]] + tech_10_2*TblTech[[#This Row],[10-2]]) * (1 - IF(TblMagic[[#This Row],[Active Mechanical Genius]]&gt;0,mech_genius_bonus,0)) * TblRezone[[#This Row],[Plat/acre*]]*(1+race_rezone_cost),0)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44275.999999999753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(1+ tech_6_4*TblTech[[#This Row],[6-4]] + tech_10_2*TblTech[[#This Row],[10-2]]) * (1 - IF(TblMagic[[#This Row],[Active Mechanical Genius]]&gt;0,mech_genius_bonus,0)) * TblRezone[[#This Row],[Plat/acre*]]*(1+race_rezone_cost),0)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44276.041666666417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(1+ tech_6_4*TblTech[[#This Row],[6-4]] + tech_10_2*TblTech[[#This Row],[10-2]]) * (1 - IF(TblMagic[[#This Row],[Active Mechanical Genius]]&gt;0,mech_genius_bonus,0)) * TblRezone[[#This Row],[Plat/acre*]]*(1+race_rezone_cost),0)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44276.083333333081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(1+ tech_6_4*TblTech[[#This Row],[6-4]] + tech_10_2*TblTech[[#This Row],[10-2]]) * (1 - IF(TblMagic[[#This Row],[Active Mechanical Genius]]&gt;0,mech_genius_bonus,0)) * TblRezone[[#This Row],[Plat/acre*]]*(1+race_rezone_cost),0)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44276.124999999745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(1+ tech_6_4*TblTech[[#This Row],[6-4]] + tech_10_2*TblTech[[#This Row],[10-2]]) * (1 - IF(TblMagic[[#This Row],[Active Mechanical Genius]]&gt;0,mech_genius_bonus,0)) * TblRezone[[#This Row],[Plat/acre*]]*(1+race_rezone_cost),0)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44276.16666666641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(1+ tech_6_4*TblTech[[#This Row],[6-4]] + tech_10_2*TblTech[[#This Row],[10-2]]) * (1 - IF(TblMagic[[#This Row],[Active Mechanical Genius]]&gt;0,mech_genius_bonus,0)) * TblRezone[[#This Row],[Plat/acre*]]*(1+race_rezone_cost),0)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44276.208333333074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(1+ tech_6_4*TblTech[[#This Row],[6-4]] + tech_10_2*TblTech[[#This Row],[10-2]]) * (1 - IF(TblMagic[[#This Row],[Active Mechanical Genius]]&gt;0,mech_genius_bonus,0)) * TblRezone[[#This Row],[Plat/acre*]]*(1+race_rezone_cost),0)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44276.249999999738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(1+ tech_6_4*TblTech[[#This Row],[6-4]] + tech_10_2*TblTech[[#This Row],[10-2]]) * (1 - IF(TblMagic[[#This Row],[Active Mechanical Genius]]&gt;0,mech_genius_bonus,0)) * TblRezone[[#This Row],[Plat/acre*]]*(1+race_rezone_cost),0)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44276.291666666402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(1+ tech_6_4*TblTech[[#This Row],[6-4]] + tech_10_2*TblTech[[#This Row],[10-2]]) * (1 - IF(TblMagic[[#This Row],[Active Mechanical Genius]]&gt;0,mech_genius_bonus,0)) * TblRezone[[#This Row],[Plat/acre*]]*(1+race_rezone_cost),0)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44276.333333333067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(1+ tech_6_4*TblTech[[#This Row],[6-4]] + tech_10_2*TblTech[[#This Row],[10-2]]) * (1 - IF(TblMagic[[#This Row],[Active Mechanical Genius]]&gt;0,mech_genius_bonus,0)) * TblRezone[[#This Row],[Plat/acre*]]*(1+race_rezone_cost),0)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44276.374999999731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(1+ tech_6_4*TblTech[[#This Row],[6-4]] + tech_10_2*TblTech[[#This Row],[10-2]]) * (1 - IF(TblMagic[[#This Row],[Active Mechanical Genius]]&gt;0,mech_genius_bonus,0)) * TblRezone[[#This Row],[Plat/acre*]]*(1+race_rezone_cost),0)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44276.416666666395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(1+ tech_6_4*TblTech[[#This Row],[6-4]] + tech_10_2*TblTech[[#This Row],[10-2]]) * (1 - IF(TblMagic[[#This Row],[Active Mechanical Genius]]&gt;0,mech_genius_bonus,0)) * TblRezone[[#This Row],[Plat/acre*]]*(1+race_rezone_cost),0)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44276.458333333059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(1+ tech_6_4*TblTech[[#This Row],[6-4]] + tech_10_2*TblTech[[#This Row],[10-2]]) * (1 - IF(TblMagic[[#This Row],[Active Mechanical Genius]]&gt;0,mech_genius_bonus,0)) * TblRezone[[#This Row],[Plat/acre*]]*(1+race_rezone_cost),0)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44276.499999999724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(1+ tech_6_4*TblTech[[#This Row],[6-4]] + tech_10_2*TblTech[[#This Row],[10-2]]) * (1 - IF(TblMagic[[#This Row],[Active Mechanical Genius]]&gt;0,mech_genius_bonus,0)) * TblRezone[[#This Row],[Plat/acre*]]*(1+race_rezone_cost),0)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44276.541666666388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(1+ tech_6_4*TblTech[[#This Row],[6-4]] + tech_10_2*TblTech[[#This Row],[10-2]]) * (1 - IF(TblMagic[[#This Row],[Active Mechanical Genius]]&gt;0,mech_genius_bonus,0)) * TblRezone[[#This Row],[Plat/acre*]]*(1+race_rezone_cost),0)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44276.583333333052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(1+ tech_6_4*TblTech[[#This Row],[6-4]] + tech_10_2*TblTech[[#This Row],[10-2]]) * (1 - IF(TblMagic[[#This Row],[Active Mechanical Genius]]&gt;0,mech_genius_bonus,0)) * TblRezone[[#This Row],[Plat/acre*]]*(1+race_rezone_cost),0)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44276.624999999716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(1+ tech_6_4*TblTech[[#This Row],[6-4]] + tech_10_2*TblTech[[#This Row],[10-2]]) * (1 - IF(TblMagic[[#This Row],[Active Mechanical Genius]]&gt;0,mech_genius_bonus,0)) * TblRezone[[#This Row],[Plat/acre*]]*(1+race_rezone_cost),0)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44276.66666666638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(1+ tech_6_4*TblTech[[#This Row],[6-4]] + tech_10_2*TblTech[[#This Row],[10-2]]) * (1 - IF(TblMagic[[#This Row],[Active Mechanical Genius]]&gt;0,mech_genius_bonus,0)) * TblRezone[[#This Row],[Plat/acre*]]*(1+race_rezone_cost),0)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44276.708333333045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(1+ tech_6_4*TblTech[[#This Row],[6-4]] + tech_10_2*TblTech[[#This Row],[10-2]]) * (1 - IF(TblMagic[[#This Row],[Active Mechanical Genius]]&gt;0,mech_genius_bonus,0)) * TblRezone[[#This Row],[Plat/acre*]]*(1+race_rezone_cost),0)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44276.749999999709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(1+ tech_6_4*TblTech[[#This Row],[6-4]] + tech_10_2*TblTech[[#This Row],[10-2]]) * (1 - IF(TblMagic[[#This Row],[Active Mechanical Genius]]&gt;0,mech_genius_bonus,0)) * TblRezone[[#This Row],[Plat/acre*]]*(1+race_rezone_cost),0)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44276.791666666373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(1+ tech_6_4*TblTech[[#This Row],[6-4]] + tech_10_2*TblTech[[#This Row],[10-2]]) * (1 - IF(TblMagic[[#This Row],[Active Mechanical Genius]]&gt;0,mech_genius_bonus,0)) * TblRezone[[#This Row],[Plat/acre*]]*(1+race_rezone_cost),0)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44276.833333333037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(1+ tech_6_4*TblTech[[#This Row],[6-4]] + tech_10_2*TblTech[[#This Row],[10-2]]) * (1 - IF(TblMagic[[#This Row],[Active Mechanical Genius]]&gt;0,mech_genius_bonus,0)) * TblRezone[[#This Row],[Plat/acre*]]*(1+race_rezone_cost),0)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44276.874999999702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(1+ tech_6_4*TblTech[[#This Row],[6-4]] + tech_10_2*TblTech[[#This Row],[10-2]]) * (1 - IF(TblMagic[[#This Row],[Active Mechanical Genius]]&gt;0,mech_genius_bonus,0)) * TblRezone[[#This Row],[Plat/acre*]]*(1+race_rezone_cost),0)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44276.916666666366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(1+ tech_6_4*TblTech[[#This Row],[6-4]] + tech_10_2*TblTech[[#This Row],[10-2]]) * (1 - IF(TblMagic[[#This Row],[Active Mechanical Genius]]&gt;0,mech_genius_bonus,0)) * TblRezone[[#This Row],[Plat/acre*]]*(1+race_rezone_cost),0)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44276.95833333303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(1+ tech_6_4*TblTech[[#This Row],[6-4]] + tech_10_2*TblTech[[#This Row],[10-2]]) * (1 - IF(TblMagic[[#This Row],[Active Mechanical Genius]]&gt;0,mech_genius_bonus,0)) * TblRezone[[#This Row],[Plat/acre*]]*(1+race_rezone_cost),0)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44276.999999999694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(1+ tech_6_4*TblTech[[#This Row],[6-4]] + tech_10_2*TblTech[[#This Row],[10-2]]) * (1 - IF(TblMagic[[#This Row],[Active Mechanical Genius]]&gt;0,mech_genius_bonus,0)) * TblRezone[[#This Row],[Plat/acre*]]*(1+race_rezone_cost),0)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44277.041666666359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(1+ tech_6_4*TblTech[[#This Row],[6-4]] + tech_10_2*TblTech[[#This Row],[10-2]]) * (1 - IF(TblMagic[[#This Row],[Active Mechanical Genius]]&gt;0,mech_genius_bonus,0)) * TblRezone[[#This Row],[Plat/acre*]]*(1+race_rezone_cost),0)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44277.083333333023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(1+ tech_6_4*TblTech[[#This Row],[6-4]] + tech_10_2*TblTech[[#This Row],[10-2]]) * (1 - IF(TblMagic[[#This Row],[Active Mechanical Genius]]&gt;0,mech_genius_bonus,0)) * TblRezone[[#This Row],[Plat/acre*]]*(1+race_rezone_cost),0)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44277.124999999687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(1+ tech_6_4*TblTech[[#This Row],[6-4]] + tech_10_2*TblTech[[#This Row],[10-2]]) * (1 - IF(TblMagic[[#This Row],[Active Mechanical Genius]]&gt;0,mech_genius_bonus,0)) * TblRezone[[#This Row],[Plat/acre*]]*(1+race_rezone_cost),0)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44277.166666666351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(1+ tech_6_4*TblTech[[#This Row],[6-4]] + tech_10_2*TblTech[[#This Row],[10-2]]) * (1 - IF(TblMagic[[#This Row],[Active Mechanical Genius]]&gt;0,mech_genius_bonus,0)) * TblRezone[[#This Row],[Plat/acre*]]*(1+race_rezone_cost),0)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44277.208333333016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(1+ tech_6_4*TblTech[[#This Row],[6-4]] + tech_10_2*TblTech[[#This Row],[10-2]]) * (1 - IF(TblMagic[[#This Row],[Active Mechanical Genius]]&gt;0,mech_genius_bonus,0)) * TblRezone[[#This Row],[Plat/acre*]]*(1+race_rezone_cost),0)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44277.24999999968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(1+ tech_6_4*TblTech[[#This Row],[6-4]] + tech_10_2*TblTech[[#This Row],[10-2]]) * (1 - IF(TblMagic[[#This Row],[Active Mechanical Genius]]&gt;0,mech_genius_bonus,0)) * TblRezone[[#This Row],[Plat/acre*]]*(1+race_rezone_cost),0)</f>
        <v>250</v>
      </c>
      <c r="Y136" s="113">
        <f ca="1">TblRezone[[#This Row],[Total acres]]*TblRezone[[#This Row],[Plat/acre]]</f>
        <v>0</v>
      </c>
      <c r="Z136" s="281"/>
      <c r="AA136" s="113">
        <f ca="1">250+0.6*(TblRezone[[#This Row],[Land]]-250)</f>
        <v>250</v>
      </c>
      <c r="AB136" s="281"/>
      <c r="AC136" s="203">
        <f ca="1">TblConstr[[#This Row],[Facs DB]]</f>
        <v>0</v>
      </c>
    </row>
    <row r="1269" spans="1:18" x14ac:dyDescent="0.2">
      <c r="A1269" s="581" t="s">
        <v>327</v>
      </c>
      <c r="B1269" s="581"/>
      <c r="I1269" s="308" t="s">
        <v>317</v>
      </c>
      <c r="L1269" s="309"/>
      <c r="M1269" s="309">
        <v>-10</v>
      </c>
      <c r="N1269" s="309">
        <v>10</v>
      </c>
      <c r="O1269" s="309"/>
      <c r="P1269" s="309"/>
      <c r="Q1269" s="309"/>
      <c r="R1269" s="309"/>
    </row>
    <row r="1270" spans="1:18" x14ac:dyDescent="0.2">
      <c r="A1270" s="174">
        <f>Overview!E17</f>
        <v>0</v>
      </c>
      <c r="B1270" s="174"/>
      <c r="L1270" s="590" t="s">
        <v>316</v>
      </c>
      <c r="M1270" s="532"/>
      <c r="N1270" s="532"/>
      <c r="O1270" s="532"/>
      <c r="P1270" s="532"/>
      <c r="Q1270" s="532"/>
      <c r="R1270" s="532"/>
    </row>
  </sheetData>
  <mergeCells count="2">
    <mergeCell ref="L1270:R1270"/>
    <mergeCell ref="A1269:B1269"/>
  </mergeCells>
  <phoneticPr fontId="0" type="noConversion"/>
  <conditionalFormatting sqref="A1271:AC60158 A137:AC1268">
    <cfRule type="expression" dxfId="422" priority="14" stopIfTrue="1">
      <formula>ROW()-2=#REF!</formula>
    </cfRule>
  </conditionalFormatting>
  <conditionalFormatting sqref="A1269:AC1270">
    <cfRule type="expression" dxfId="421" priority="15" stopIfTrue="1">
      <formula>$A$1270&gt;144</formula>
    </cfRule>
  </conditionalFormatting>
  <conditionalFormatting sqref="A1:AC3">
    <cfRule type="expression" dxfId="420" priority="19" stopIfTrue="1">
      <formula>$A$1270&lt;0</formula>
    </cfRule>
  </conditionalFormatting>
  <conditionalFormatting sqref="A4:AC136">
    <cfRule type="expression" dxfId="419" priority="1" stopIfTrue="1">
      <formula>ROW()-3=$A$1270</formula>
    </cfRule>
    <cfRule type="expression" dxfId="418" priority="2" stopIfTrue="1">
      <formula>OR(AND(ROW()-3=$A$1270,A4="Ok",XFD4&lt;&gt;0),A4="Nope")</formula>
    </cfRule>
    <cfRule type="expression" dxfId="417" priority="4">
      <formula>$J4=73</formula>
    </cfRule>
    <cfRule type="expression" dxfId="416" priority="7">
      <formula>ROUND(($J4-1)/12,0)=INT($J4-1)/12</formula>
    </cfRule>
  </conditionalFormatting>
  <conditionalFormatting sqref="T76">
    <cfRule type="expression" dxfId="415" priority="13" stopIfTrue="1">
      <formula>S76=0</formula>
    </cfRule>
  </conditionalFormatting>
  <conditionalFormatting sqref="B4:H136">
    <cfRule type="cellIs" dxfId="41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N1" zoomScale="85" zoomScaleNormal="85" workbookViewId="0">
      <pane ySplit="3" topLeftCell="A4" activePane="bottomLeft" state="frozenSplit"/>
      <selection activeCell="A3" sqref="A3"/>
      <selection pane="bottomLeft" activeCell="AF4" sqref="AF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2" t="s">
        <v>31</v>
      </c>
      <c r="P1" s="582"/>
      <c r="Q1" s="582"/>
      <c r="R1" s="592" t="s">
        <v>487</v>
      </c>
      <c r="S1" s="582"/>
      <c r="T1" s="310"/>
      <c r="U1" s="582" t="s">
        <v>488</v>
      </c>
      <c r="V1" s="582"/>
      <c r="W1" s="90"/>
      <c r="X1" s="582" t="s">
        <v>24</v>
      </c>
      <c r="Y1" s="582"/>
      <c r="Z1" s="582"/>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2" t="s">
        <v>505</v>
      </c>
      <c r="BG1" s="582"/>
      <c r="BH1" s="582"/>
      <c r="BI1" s="582"/>
      <c r="BJ1" s="582"/>
      <c r="BK1" s="582"/>
      <c r="BL1" s="582"/>
      <c r="BM1" s="582"/>
      <c r="BN1" s="583"/>
      <c r="BO1" s="583"/>
      <c r="BP1" s="583"/>
      <c r="BQ1" s="90"/>
      <c r="BR1" s="588" t="s">
        <v>309</v>
      </c>
      <c r="BS1" s="591"/>
      <c r="BT1" s="591"/>
      <c r="BU1" s="174"/>
      <c r="BV1" s="174"/>
      <c r="BW1" s="276"/>
      <c r="BX1" s="276"/>
      <c r="BY1" s="174"/>
      <c r="BZ1" s="174"/>
      <c r="CA1" s="174"/>
      <c r="CB1" s="174"/>
      <c r="CC1" s="174"/>
      <c r="CD1" s="174"/>
      <c r="CE1" s="174"/>
      <c r="CF1" s="174"/>
      <c r="CG1" s="90"/>
      <c r="CH1" s="90"/>
      <c r="CI1" s="90"/>
      <c r="CJ1" s="582" t="s">
        <v>323</v>
      </c>
      <c r="CK1" s="582"/>
      <c r="CL1" s="582"/>
      <c r="CM1" s="583"/>
      <c r="CN1" s="583"/>
      <c r="CO1" s="583"/>
      <c r="CP1" s="583"/>
      <c r="CQ1" s="583"/>
      <c r="CR1" s="583"/>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820</v>
      </c>
      <c r="E3" s="176" t="s">
        <v>816</v>
      </c>
      <c r="F3" s="176" t="s">
        <v>817</v>
      </c>
      <c r="G3" s="176" t="s">
        <v>818</v>
      </c>
      <c r="H3" s="176" t="s">
        <v>819</v>
      </c>
      <c r="I3" s="176" t="s">
        <v>25</v>
      </c>
      <c r="J3" s="176" t="s">
        <v>26</v>
      </c>
      <c r="K3" s="176" t="s">
        <v>27</v>
      </c>
      <c r="L3" s="176" t="s">
        <v>821</v>
      </c>
      <c r="M3" s="176" t="s">
        <v>242</v>
      </c>
      <c r="N3" s="176" t="s">
        <v>822</v>
      </c>
      <c r="O3" s="176" t="s">
        <v>200</v>
      </c>
      <c r="P3" s="176" t="s">
        <v>851</v>
      </c>
      <c r="Q3" s="176" t="s">
        <v>239</v>
      </c>
      <c r="R3" s="314" t="s">
        <v>489</v>
      </c>
      <c r="S3" s="176" t="s">
        <v>486</v>
      </c>
      <c r="T3" s="176" t="s">
        <v>852</v>
      </c>
      <c r="U3" s="315" t="s">
        <v>920</v>
      </c>
      <c r="V3" s="176" t="s">
        <v>921</v>
      </c>
      <c r="W3" s="176" t="s">
        <v>1</v>
      </c>
      <c r="X3" s="176" t="s">
        <v>191</v>
      </c>
      <c r="Y3" s="176" t="s">
        <v>190</v>
      </c>
      <c r="Z3" s="176" t="s">
        <v>24</v>
      </c>
      <c r="AA3" s="176" t="s">
        <v>840</v>
      </c>
      <c r="AB3" s="176" t="s">
        <v>195</v>
      </c>
      <c r="AC3" s="176" t="s">
        <v>841</v>
      </c>
      <c r="AD3" s="176" t="s">
        <v>906</v>
      </c>
      <c r="AE3" s="176" t="s">
        <v>322</v>
      </c>
      <c r="AF3" s="176" t="s">
        <v>833</v>
      </c>
      <c r="AG3" s="176" t="s">
        <v>834</v>
      </c>
      <c r="AH3" s="176" t="s">
        <v>835</v>
      </c>
      <c r="AI3" s="176" t="s">
        <v>836</v>
      </c>
      <c r="AJ3" s="176" t="s">
        <v>837</v>
      </c>
      <c r="AK3" s="176" t="s">
        <v>838</v>
      </c>
      <c r="AL3" s="176" t="s">
        <v>839</v>
      </c>
      <c r="AM3" s="176" t="s">
        <v>842</v>
      </c>
      <c r="AN3" s="176" t="s">
        <v>2</v>
      </c>
      <c r="AO3" s="316" t="s">
        <v>1064</v>
      </c>
      <c r="AP3" s="176" t="s">
        <v>853</v>
      </c>
      <c r="AQ3" s="316" t="s">
        <v>1065</v>
      </c>
      <c r="AR3" s="176" t="s">
        <v>1104</v>
      </c>
      <c r="AS3" s="176" t="s">
        <v>1106</v>
      </c>
      <c r="AT3" s="176" t="s">
        <v>824</v>
      </c>
      <c r="AU3" s="176" t="s">
        <v>843</v>
      </c>
      <c r="AV3" s="176" t="s">
        <v>844</v>
      </c>
      <c r="AW3" s="176" t="s">
        <v>845</v>
      </c>
      <c r="AX3" s="176" t="s">
        <v>846</v>
      </c>
      <c r="AY3" s="176" t="s">
        <v>847</v>
      </c>
      <c r="AZ3" s="176" t="s">
        <v>848</v>
      </c>
      <c r="BA3" s="176" t="s">
        <v>849</v>
      </c>
      <c r="BB3" s="176" t="s">
        <v>850</v>
      </c>
      <c r="BC3" s="176" t="s">
        <v>825</v>
      </c>
      <c r="BD3" s="176" t="s">
        <v>243</v>
      </c>
      <c r="BE3" s="176" t="s">
        <v>365</v>
      </c>
      <c r="BF3" s="176" t="s">
        <v>506</v>
      </c>
      <c r="BG3" s="176" t="s">
        <v>507</v>
      </c>
      <c r="BH3" s="176" t="s">
        <v>508</v>
      </c>
      <c r="BI3" s="176" t="s">
        <v>509</v>
      </c>
      <c r="BJ3" s="176" t="s">
        <v>510</v>
      </c>
      <c r="BK3" s="176" t="s">
        <v>511</v>
      </c>
      <c r="BL3" s="176" t="s">
        <v>512</v>
      </c>
      <c r="BM3" s="176" t="s">
        <v>513</v>
      </c>
      <c r="BN3" s="176" t="s">
        <v>949</v>
      </c>
      <c r="BO3" s="176" t="s">
        <v>950</v>
      </c>
      <c r="BP3" s="176" t="s">
        <v>951</v>
      </c>
      <c r="BQ3" s="176" t="s">
        <v>952</v>
      </c>
      <c r="BR3" s="176" t="s">
        <v>256</v>
      </c>
      <c r="BS3" s="176" t="s">
        <v>308</v>
      </c>
      <c r="BT3" s="176" t="s">
        <v>127</v>
      </c>
      <c r="BU3" s="176" t="s">
        <v>1067</v>
      </c>
      <c r="BV3" s="176" t="s">
        <v>1066</v>
      </c>
      <c r="BW3" s="176" t="s">
        <v>143</v>
      </c>
      <c r="BX3" s="176" t="s">
        <v>135</v>
      </c>
      <c r="BY3" s="176" t="s">
        <v>151</v>
      </c>
      <c r="BZ3" s="176" t="s">
        <v>826</v>
      </c>
      <c r="CA3" s="176" t="s">
        <v>339</v>
      </c>
      <c r="CB3" s="176" t="s">
        <v>340</v>
      </c>
      <c r="CC3" s="176" t="s">
        <v>344</v>
      </c>
      <c r="CD3" s="176" t="s">
        <v>345</v>
      </c>
      <c r="CE3" s="176" t="s">
        <v>147</v>
      </c>
      <c r="CF3" s="176" t="s">
        <v>515</v>
      </c>
      <c r="CG3" s="317" t="s">
        <v>827</v>
      </c>
      <c r="CH3" s="317" t="s">
        <v>828</v>
      </c>
      <c r="CI3" s="317" t="s">
        <v>829</v>
      </c>
      <c r="CJ3" s="176" t="s">
        <v>1068</v>
      </c>
      <c r="CK3" s="176" t="s">
        <v>935</v>
      </c>
      <c r="CL3" s="176" t="s">
        <v>936</v>
      </c>
      <c r="CM3" s="176" t="s">
        <v>937</v>
      </c>
      <c r="CN3" s="176" t="s">
        <v>938</v>
      </c>
      <c r="CO3" s="176" t="s">
        <v>939</v>
      </c>
      <c r="CP3" s="176" t="s">
        <v>940</v>
      </c>
      <c r="CQ3" s="176" t="s">
        <v>941</v>
      </c>
      <c r="CR3" s="176" t="s">
        <v>942</v>
      </c>
      <c r="CS3" s="176" t="s">
        <v>943</v>
      </c>
      <c r="CT3" s="176" t="s">
        <v>944</v>
      </c>
      <c r="CU3" s="176" t="s">
        <v>945</v>
      </c>
      <c r="CV3" s="317" t="s">
        <v>830</v>
      </c>
      <c r="CW3" s="317" t="s">
        <v>831</v>
      </c>
      <c r="CX3" s="317" t="s">
        <v>832</v>
      </c>
      <c r="CY3" s="176" t="s">
        <v>946</v>
      </c>
      <c r="CZ3" s="176" t="s">
        <v>1107</v>
      </c>
      <c r="DA3" s="176" t="s">
        <v>947</v>
      </c>
      <c r="DB3" s="176" t="s">
        <v>948</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44271.75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44271.75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Row],[Smithies]]*smithy_bonus,smithy_bonus_cap))*(1+ tech_3_5*TblTech[[#This Row],[3-5]] + tech_5_3*TblTech[[#This Row],[5-3]] + tech_5_5*TblTech[[#This Row],[5-5]])*spec_op_plat,0)</f>
        <v>275</v>
      </c>
      <c r="BG4" s="113">
        <f ca="1">ROUNDUP(IF(race="Gnome",1,(1-MIN(TblMili[[#This Row],[Smithies]]*smithy_bonus,smithy_bonus_cap))*(1+ tech_3_5*TblTech[[#This Row],[3-5]] + tech_5_3*TblTech[[#This Row],[5-3]] + tech_5_5*TblTech[[#This Row],[5-5]]))*spec_op_ore,0)</f>
        <v>25</v>
      </c>
      <c r="BH4" s="113">
        <f ca="1">ROUNDUP((1-MIN(TblMili[[#This Row],[Smithies]]*smithy_bonus,smithy_bonus_cap))*(1+ tech_3_5*TblTech[[#This Row],[3-5]] + tech_5_3*TblTech[[#This Row],[5-3]] + tech_5_5*TblTech[[#This Row],[5-5]])*spec_dp_plat,0)</f>
        <v>275</v>
      </c>
      <c r="BI4" s="113">
        <f ca="1">ROUNDUP(IF(race="Gnome",1,(1-MIN(TblMili[[#This Row],[Smithies]]*smithy_bonus,smithy_bonus_cap))*(1+ tech_3_5*TblTech[[#This Row],[3-5]] + tech_5_3*TblTech[[#This Row],[5-3]] + tech_5_5*TblTech[[#This Row],[5-5]]))*spec_dp_ore,0)</f>
        <v>15</v>
      </c>
      <c r="BJ4" s="113">
        <f ca="1">ROUNDUP((1-MIN(TblMili[[#This Row],[Smithies]]*smithy_bonus,smithy_bonus_cap))*(1+ tech_3_5*TblTech[[#This Row],[3-5]] + tech_5_3*TblTech[[#This Row],[5-3]] + tech_5_5*TblTech[[#This Row],[5-5]])*elite1_plat,0)</f>
        <v>1050</v>
      </c>
      <c r="BK4" s="113">
        <f ca="1">ROUNDUP(IF(race="Gnome",1,(1-MIN(TblMili[[#This Row],[Smithies]]*smithy_bonus,smithy_bonus_cap))*(1+ tech_3_5*TblTech[[#This Row],[3-5]] + tech_5_3*TblTech[[#This Row],[5-3]] + tech_5_5*TblTech[[#This Row],[5-5]]))*elite1_ore,0)</f>
        <v>75</v>
      </c>
      <c r="BL4" s="113">
        <f ca="1">ROUNDUP((1-MIN(TblMili[[#This Row],[Smithies]]*smithy_bonus,smithy_bonus_cap))*(1+ tech_3_5*TblTech[[#This Row],[3-5]] + tech_5_3*TblTech[[#This Row],[5-3]] + tech_5_5*TblTech[[#This Row],[5-5]])*elite2_plat,0)</f>
        <v>1250</v>
      </c>
      <c r="BM4" s="113">
        <f ca="1">ROUNDUP(IF(race="Gnome",1,(1-MIN(TblMili[[#This Row],[Smithies]]*smithy_bonus,smithy_bonus_cap))*(1+ tech_3_5*TblTech[[#This Row],[3-5]] + tech_5_3*TblTech[[#This Row],[5-3]] + tech_5_5*TblTech[[#This Row],[5-5]]))*elite2_ore,0)</f>
        <v>100</v>
      </c>
      <c r="BN4" s="113">
        <f>ROUNDUP((1+ tech_1_9*TblTech[[#This Row],[1-9]] + tech_9_1*TblTech[[#This Row],[9-1]])*spy_plat,0)</f>
        <v>500</v>
      </c>
      <c r="BO4" s="113">
        <f ca="1">ROUNDUP((1+ tech_1_9_2*TblTech[[#This Row],[1-9]] + tech_9_1_2*TblTech[[#This Row],[9-1]] -MIN(ROUND(wg_wiz_cost_bonus*TblMili[[#This Row],[WG''s]],4),wg_wiz_cost_cap))*wizard_plat,0)</f>
        <v>500</v>
      </c>
      <c r="BP4" s="113">
        <f ca="1">ROUNDUP((1+ tech_1_9_2*TblTech[[#This Row],[1-9]] + tech_9_1_2*TblTech[[#This Row],[9-1]] -MIN(ROUND(wg_wiz_cost_bonus*TblMili[[#This Row],[WG''s]],4),wg_wiz_cost_cap))*archmage_plat,0)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44271.791666666664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44271.791666666664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Row],[Smithies]]*smithy_bonus,smithy_bonus_cap))*(1+ tech_3_5*TblTech[[#This Row],[3-5]] + tech_5_3*TblTech[[#This Row],[5-3]] + tech_5_5*TblTech[[#This Row],[5-5]])*spec_op_plat,0)</f>
        <v>275</v>
      </c>
      <c r="BG5" s="113">
        <f ca="1">ROUNDUP(IF(race="Gnome",1,(1-MIN(TblMili[[#This Row],[Smithies]]*smithy_bonus,smithy_bonus_cap))*(1+ tech_3_5*TblTech[[#This Row],[3-5]] + tech_5_3*TblTech[[#This Row],[5-3]] + tech_5_5*TblTech[[#This Row],[5-5]]))*spec_op_ore,0)</f>
        <v>25</v>
      </c>
      <c r="BH5" s="113">
        <f ca="1">ROUNDUP((1-MIN(TblMili[[#This Row],[Smithies]]*smithy_bonus,smithy_bonus_cap))*(1+ tech_3_5*TblTech[[#This Row],[3-5]] + tech_5_3*TblTech[[#This Row],[5-3]] + tech_5_5*TblTech[[#This Row],[5-5]])*spec_dp_plat,0)</f>
        <v>275</v>
      </c>
      <c r="BI5" s="113">
        <f ca="1">ROUNDUP(IF(race="Gnome",1,(1-MIN(TblMili[[#This Row],[Smithies]]*smithy_bonus,smithy_bonus_cap))*(1+ tech_3_5*TblTech[[#This Row],[3-5]] + tech_5_3*TblTech[[#This Row],[5-3]] + tech_5_5*TblTech[[#This Row],[5-5]]))*spec_dp_ore,0)</f>
        <v>15</v>
      </c>
      <c r="BJ5" s="113">
        <f ca="1">ROUNDUP((1-MIN(TblMili[[#This Row],[Smithies]]*smithy_bonus,smithy_bonus_cap))*(1+ tech_3_5*TblTech[[#This Row],[3-5]] + tech_5_3*TblTech[[#This Row],[5-3]] + tech_5_5*TblTech[[#This Row],[5-5]])*elite1_plat,0)</f>
        <v>1050</v>
      </c>
      <c r="BK5" s="113">
        <f ca="1">ROUNDUP(IF(race="Gnome",1,(1-MIN(TblMili[[#This Row],[Smithies]]*smithy_bonus,smithy_bonus_cap))*(1+ tech_3_5*TblTech[[#This Row],[3-5]] + tech_5_3*TblTech[[#This Row],[5-3]] + tech_5_5*TblTech[[#This Row],[5-5]]))*elite1_ore,0)</f>
        <v>75</v>
      </c>
      <c r="BL5" s="113">
        <f ca="1">ROUNDUP((1-MIN(TblMili[[#This Row],[Smithies]]*smithy_bonus,smithy_bonus_cap))*(1+ tech_3_5*TblTech[[#This Row],[3-5]] + tech_5_3*TblTech[[#This Row],[5-3]] + tech_5_5*TblTech[[#This Row],[5-5]])*elite2_plat,0)</f>
        <v>1250</v>
      </c>
      <c r="BM5" s="113">
        <f ca="1">ROUNDUP(IF(race="Gnome",1,(1-MIN(TblMili[[#This Row],[Smithies]]*smithy_bonus,smithy_bonus_cap))*(1+ tech_3_5*TblTech[[#This Row],[3-5]] + tech_5_3*TblTech[[#This Row],[5-3]] + tech_5_5*TblTech[[#This Row],[5-5]]))*elite2_ore,0)</f>
        <v>100</v>
      </c>
      <c r="BN5" s="113">
        <f>ROUNDUP((1+ tech_1_9*TblTech[[#This Row],[1-9]] + tech_9_1*TblTech[[#This Row],[9-1]])*spy_plat,0)</f>
        <v>500</v>
      </c>
      <c r="BO5" s="113">
        <f ca="1">ROUNDUP((1+ tech_1_9_2*TblTech[[#This Row],[1-9]] + tech_9_1_2*TblTech[[#This Row],[9-1]] -MIN(ROUND(wg_wiz_cost_bonus*TblMili[[#This Row],[WG''s]],4),wg_wiz_cost_cap))*wizard_plat,0)</f>
        <v>500</v>
      </c>
      <c r="BP5" s="113">
        <f ca="1">ROUNDUP((1+ tech_1_9_2*TblTech[[#This Row],[1-9]] + tech_9_1_2*TblTech[[#This Row],[9-1]] -MIN(ROUND(wg_wiz_cost_bonus*TblMili[[#This Row],[WG''s]],4),wg_wiz_cost_cap))*archmage_plat,0)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44271.833333333328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44271.833333333328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Row],[Smithies]]*smithy_bonus,smithy_bonus_cap))*(1+ tech_3_5*TblTech[[#This Row],[3-5]] + tech_5_3*TblTech[[#This Row],[5-3]] + tech_5_5*TblTech[[#This Row],[5-5]])*spec_op_plat,0)</f>
        <v>275</v>
      </c>
      <c r="BG6" s="113">
        <f ca="1">ROUNDUP(IF(race="Gnome",1,(1-MIN(TblMili[[#This Row],[Smithies]]*smithy_bonus,smithy_bonus_cap))*(1+ tech_3_5*TblTech[[#This Row],[3-5]] + tech_5_3*TblTech[[#This Row],[5-3]] + tech_5_5*TblTech[[#This Row],[5-5]]))*spec_op_ore,0)</f>
        <v>25</v>
      </c>
      <c r="BH6" s="113">
        <f ca="1">ROUNDUP((1-MIN(TblMili[[#This Row],[Smithies]]*smithy_bonus,smithy_bonus_cap))*(1+ tech_3_5*TblTech[[#This Row],[3-5]] + tech_5_3*TblTech[[#This Row],[5-3]] + tech_5_5*TblTech[[#This Row],[5-5]])*spec_dp_plat,0)</f>
        <v>275</v>
      </c>
      <c r="BI6" s="113">
        <f ca="1">ROUNDUP(IF(race="Gnome",1,(1-MIN(TblMili[[#This Row],[Smithies]]*smithy_bonus,smithy_bonus_cap))*(1+ tech_3_5*TblTech[[#This Row],[3-5]] + tech_5_3*TblTech[[#This Row],[5-3]] + tech_5_5*TblTech[[#This Row],[5-5]]))*spec_dp_ore,0)</f>
        <v>15</v>
      </c>
      <c r="BJ6" s="113">
        <f ca="1">ROUNDUP((1-MIN(TblMili[[#This Row],[Smithies]]*smithy_bonus,smithy_bonus_cap))*(1+ tech_3_5*TblTech[[#This Row],[3-5]] + tech_5_3*TblTech[[#This Row],[5-3]] + tech_5_5*TblTech[[#This Row],[5-5]])*elite1_plat,0)</f>
        <v>1050</v>
      </c>
      <c r="BK6" s="113">
        <f ca="1">ROUNDUP(IF(race="Gnome",1,(1-MIN(TblMili[[#This Row],[Smithies]]*smithy_bonus,smithy_bonus_cap))*(1+ tech_3_5*TblTech[[#This Row],[3-5]] + tech_5_3*TblTech[[#This Row],[5-3]] + tech_5_5*TblTech[[#This Row],[5-5]]))*elite1_ore,0)</f>
        <v>75</v>
      </c>
      <c r="BL6" s="113">
        <f ca="1">ROUNDUP((1-MIN(TblMili[[#This Row],[Smithies]]*smithy_bonus,smithy_bonus_cap))*(1+ tech_3_5*TblTech[[#This Row],[3-5]] + tech_5_3*TblTech[[#This Row],[5-3]] + tech_5_5*TblTech[[#This Row],[5-5]])*elite2_plat,0)</f>
        <v>1250</v>
      </c>
      <c r="BM6" s="113">
        <f ca="1">ROUNDUP(IF(race="Gnome",1,(1-MIN(TblMili[[#This Row],[Smithies]]*smithy_bonus,smithy_bonus_cap))*(1+ tech_3_5*TblTech[[#This Row],[3-5]] + tech_5_3*TblTech[[#This Row],[5-3]] + tech_5_5*TblTech[[#This Row],[5-5]]))*elite2_ore,0)</f>
        <v>100</v>
      </c>
      <c r="BN6" s="113">
        <f>ROUNDUP((1+ tech_1_9*TblTech[[#This Row],[1-9]] + tech_9_1*TblTech[[#This Row],[9-1]])*spy_plat,0)</f>
        <v>500</v>
      </c>
      <c r="BO6" s="113">
        <f ca="1">ROUNDUP((1+ tech_1_9_2*TblTech[[#This Row],[1-9]] + tech_9_1_2*TblTech[[#This Row],[9-1]] -MIN(ROUND(wg_wiz_cost_bonus*TblMili[[#This Row],[WG''s]],4),wg_wiz_cost_cap))*wizard_plat,0)</f>
        <v>500</v>
      </c>
      <c r="BP6" s="113">
        <f ca="1">ROUNDUP((1+ tech_1_9_2*TblTech[[#This Row],[1-9]] + tech_9_1_2*TblTech[[#This Row],[9-1]] -MIN(ROUND(wg_wiz_cost_bonus*TblMili[[#This Row],[WG''s]],4),wg_wiz_cost_cap))*archmage_plat,0)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44271.874999999993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44271.874999999993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Row],[Smithies]]*smithy_bonus,smithy_bonus_cap))*(1+ tech_3_5*TblTech[[#This Row],[3-5]] + tech_5_3*TblTech[[#This Row],[5-3]] + tech_5_5*TblTech[[#This Row],[5-5]])*spec_op_plat,0)</f>
        <v>275</v>
      </c>
      <c r="BG7" s="113">
        <f ca="1">ROUNDUP(IF(race="Gnome",1,(1-MIN(TblMili[[#This Row],[Smithies]]*smithy_bonus,smithy_bonus_cap))*(1+ tech_3_5*TblTech[[#This Row],[3-5]] + tech_5_3*TblTech[[#This Row],[5-3]] + tech_5_5*TblTech[[#This Row],[5-5]]))*spec_op_ore,0)</f>
        <v>25</v>
      </c>
      <c r="BH7" s="113">
        <f ca="1">ROUNDUP((1-MIN(TblMili[[#This Row],[Smithies]]*smithy_bonus,smithy_bonus_cap))*(1+ tech_3_5*TblTech[[#This Row],[3-5]] + tech_5_3*TblTech[[#This Row],[5-3]] + tech_5_5*TblTech[[#This Row],[5-5]])*spec_dp_plat,0)</f>
        <v>275</v>
      </c>
      <c r="BI7" s="113">
        <f ca="1">ROUNDUP(IF(race="Gnome",1,(1-MIN(TblMili[[#This Row],[Smithies]]*smithy_bonus,smithy_bonus_cap))*(1+ tech_3_5*TblTech[[#This Row],[3-5]] + tech_5_3*TblTech[[#This Row],[5-3]] + tech_5_5*TblTech[[#This Row],[5-5]]))*spec_dp_ore,0)</f>
        <v>15</v>
      </c>
      <c r="BJ7" s="113">
        <f ca="1">ROUNDUP((1-MIN(TblMili[[#This Row],[Smithies]]*smithy_bonus,smithy_bonus_cap))*(1+ tech_3_5*TblTech[[#This Row],[3-5]] + tech_5_3*TblTech[[#This Row],[5-3]] + tech_5_5*TblTech[[#This Row],[5-5]])*elite1_plat,0)</f>
        <v>1050</v>
      </c>
      <c r="BK7" s="113">
        <f ca="1">ROUNDUP(IF(race="Gnome",1,(1-MIN(TblMili[[#This Row],[Smithies]]*smithy_bonus,smithy_bonus_cap))*(1+ tech_3_5*TblTech[[#This Row],[3-5]] + tech_5_3*TblTech[[#This Row],[5-3]] + tech_5_5*TblTech[[#This Row],[5-5]]))*elite1_ore,0)</f>
        <v>75</v>
      </c>
      <c r="BL7" s="113">
        <f ca="1">ROUNDUP((1-MIN(TblMili[[#This Row],[Smithies]]*smithy_bonus,smithy_bonus_cap))*(1+ tech_3_5*TblTech[[#This Row],[3-5]] + tech_5_3*TblTech[[#This Row],[5-3]] + tech_5_5*TblTech[[#This Row],[5-5]])*elite2_plat,0)</f>
        <v>1250</v>
      </c>
      <c r="BM7" s="113">
        <f ca="1">ROUNDUP(IF(race="Gnome",1,(1-MIN(TblMili[[#This Row],[Smithies]]*smithy_bonus,smithy_bonus_cap))*(1+ tech_3_5*TblTech[[#This Row],[3-5]] + tech_5_3*TblTech[[#This Row],[5-3]] + tech_5_5*TblTech[[#This Row],[5-5]]))*elite2_ore,0)</f>
        <v>100</v>
      </c>
      <c r="BN7" s="113">
        <f>ROUNDUP((1+ tech_1_9*TblTech[[#This Row],[1-9]] + tech_9_1*TblTech[[#This Row],[9-1]])*spy_plat,0)</f>
        <v>500</v>
      </c>
      <c r="BO7" s="113">
        <f ca="1">ROUNDUP((1+ tech_1_9_2*TblTech[[#This Row],[1-9]] + tech_9_1_2*TblTech[[#This Row],[9-1]] -MIN(ROUND(wg_wiz_cost_bonus*TblMili[[#This Row],[WG''s]],4),wg_wiz_cost_cap))*wizard_plat,0)</f>
        <v>500</v>
      </c>
      <c r="BP7" s="113">
        <f ca="1">ROUNDUP((1+ tech_1_9_2*TblTech[[#This Row],[1-9]] + tech_9_1_2*TblTech[[#This Row],[9-1]] -MIN(ROUND(wg_wiz_cost_bonus*TblMili[[#This Row],[WG''s]],4),wg_wiz_cost_cap))*archmage_plat,0)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44271.916666666657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44271.916666666657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Row],[Smithies]]*smithy_bonus,smithy_bonus_cap))*(1+ tech_3_5*TblTech[[#This Row],[3-5]] + tech_5_3*TblTech[[#This Row],[5-3]] + tech_5_5*TblTech[[#This Row],[5-5]])*spec_op_plat,0)</f>
        <v>275</v>
      </c>
      <c r="BG8" s="113">
        <f ca="1">ROUNDUP(IF(race="Gnome",1,(1-MIN(TblMili[[#This Row],[Smithies]]*smithy_bonus,smithy_bonus_cap))*(1+ tech_3_5*TblTech[[#This Row],[3-5]] + tech_5_3*TblTech[[#This Row],[5-3]] + tech_5_5*TblTech[[#This Row],[5-5]]))*spec_op_ore,0)</f>
        <v>25</v>
      </c>
      <c r="BH8" s="113">
        <f ca="1">ROUNDUP((1-MIN(TblMili[[#This Row],[Smithies]]*smithy_bonus,smithy_bonus_cap))*(1+ tech_3_5*TblTech[[#This Row],[3-5]] + tech_5_3*TblTech[[#This Row],[5-3]] + tech_5_5*TblTech[[#This Row],[5-5]])*spec_dp_plat,0)</f>
        <v>275</v>
      </c>
      <c r="BI8" s="113">
        <f ca="1">ROUNDUP(IF(race="Gnome",1,(1-MIN(TblMili[[#This Row],[Smithies]]*smithy_bonus,smithy_bonus_cap))*(1+ tech_3_5*TblTech[[#This Row],[3-5]] + tech_5_3*TblTech[[#This Row],[5-3]] + tech_5_5*TblTech[[#This Row],[5-5]]))*spec_dp_ore,0)</f>
        <v>15</v>
      </c>
      <c r="BJ8" s="113">
        <f ca="1">ROUNDUP((1-MIN(TblMili[[#This Row],[Smithies]]*smithy_bonus,smithy_bonus_cap))*(1+ tech_3_5*TblTech[[#This Row],[3-5]] + tech_5_3*TblTech[[#This Row],[5-3]] + tech_5_5*TblTech[[#This Row],[5-5]])*elite1_plat,0)</f>
        <v>1050</v>
      </c>
      <c r="BK8" s="113">
        <f ca="1">ROUNDUP(IF(race="Gnome",1,(1-MIN(TblMili[[#This Row],[Smithies]]*smithy_bonus,smithy_bonus_cap))*(1+ tech_3_5*TblTech[[#This Row],[3-5]] + tech_5_3*TblTech[[#This Row],[5-3]] + tech_5_5*TblTech[[#This Row],[5-5]]))*elite1_ore,0)</f>
        <v>75</v>
      </c>
      <c r="BL8" s="113">
        <f ca="1">ROUNDUP((1-MIN(TblMili[[#This Row],[Smithies]]*smithy_bonus,smithy_bonus_cap))*(1+ tech_3_5*TblTech[[#This Row],[3-5]] + tech_5_3*TblTech[[#This Row],[5-3]] + tech_5_5*TblTech[[#This Row],[5-5]])*elite2_plat,0)</f>
        <v>1250</v>
      </c>
      <c r="BM8" s="113">
        <f ca="1">ROUNDUP(IF(race="Gnome",1,(1-MIN(TblMili[[#This Row],[Smithies]]*smithy_bonus,smithy_bonus_cap))*(1+ tech_3_5*TblTech[[#This Row],[3-5]] + tech_5_3*TblTech[[#This Row],[5-3]] + tech_5_5*TblTech[[#This Row],[5-5]]))*elite2_ore,0)</f>
        <v>100</v>
      </c>
      <c r="BN8" s="113">
        <f>ROUNDUP((1+ tech_1_9*TblTech[[#This Row],[1-9]] + tech_9_1*TblTech[[#This Row],[9-1]])*spy_plat,0)</f>
        <v>500</v>
      </c>
      <c r="BO8" s="113">
        <f ca="1">ROUNDUP((1+ tech_1_9_2*TblTech[[#This Row],[1-9]] + tech_9_1_2*TblTech[[#This Row],[9-1]] -MIN(ROUND(wg_wiz_cost_bonus*TblMili[[#This Row],[WG''s]],4),wg_wiz_cost_cap))*wizard_plat,0)</f>
        <v>500</v>
      </c>
      <c r="BP8" s="113">
        <f ca="1">ROUNDUP((1+ tech_1_9_2*TblTech[[#This Row],[1-9]] + tech_9_1_2*TblTech[[#This Row],[9-1]] -MIN(ROUND(wg_wiz_cost_bonus*TblMili[[#This Row],[WG''s]],4),wg_wiz_cost_cap))*archmage_plat,0)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44271.958333333321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44271.958333333321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Row],[Smithies]]*smithy_bonus,smithy_bonus_cap))*(1+ tech_3_5*TblTech[[#This Row],[3-5]] + tech_5_3*TblTech[[#This Row],[5-3]] + tech_5_5*TblTech[[#This Row],[5-5]])*spec_op_plat,0)</f>
        <v>275</v>
      </c>
      <c r="BG9" s="113">
        <f ca="1">ROUNDUP(IF(race="Gnome",1,(1-MIN(TblMili[[#This Row],[Smithies]]*smithy_bonus,smithy_bonus_cap))*(1+ tech_3_5*TblTech[[#This Row],[3-5]] + tech_5_3*TblTech[[#This Row],[5-3]] + tech_5_5*TblTech[[#This Row],[5-5]]))*spec_op_ore,0)</f>
        <v>25</v>
      </c>
      <c r="BH9" s="113">
        <f ca="1">ROUNDUP((1-MIN(TblMili[[#This Row],[Smithies]]*smithy_bonus,smithy_bonus_cap))*(1+ tech_3_5*TblTech[[#This Row],[3-5]] + tech_5_3*TblTech[[#This Row],[5-3]] + tech_5_5*TblTech[[#This Row],[5-5]])*spec_dp_plat,0)</f>
        <v>275</v>
      </c>
      <c r="BI9" s="113">
        <f ca="1">ROUNDUP(IF(race="Gnome",1,(1-MIN(TblMili[[#This Row],[Smithies]]*smithy_bonus,smithy_bonus_cap))*(1+ tech_3_5*TblTech[[#This Row],[3-5]] + tech_5_3*TblTech[[#This Row],[5-3]] + tech_5_5*TblTech[[#This Row],[5-5]]))*spec_dp_ore,0)</f>
        <v>15</v>
      </c>
      <c r="BJ9" s="113">
        <f ca="1">ROUNDUP((1-MIN(TblMili[[#This Row],[Smithies]]*smithy_bonus,smithy_bonus_cap))*(1+ tech_3_5*TblTech[[#This Row],[3-5]] + tech_5_3*TblTech[[#This Row],[5-3]] + tech_5_5*TblTech[[#This Row],[5-5]])*elite1_plat,0)</f>
        <v>1050</v>
      </c>
      <c r="BK9" s="113">
        <f ca="1">ROUNDUP(IF(race="Gnome",1,(1-MIN(TblMili[[#This Row],[Smithies]]*smithy_bonus,smithy_bonus_cap))*(1+ tech_3_5*TblTech[[#This Row],[3-5]] + tech_5_3*TblTech[[#This Row],[5-3]] + tech_5_5*TblTech[[#This Row],[5-5]]))*elite1_ore,0)</f>
        <v>75</v>
      </c>
      <c r="BL9" s="113">
        <f ca="1">ROUNDUP((1-MIN(TblMili[[#This Row],[Smithies]]*smithy_bonus,smithy_bonus_cap))*(1+ tech_3_5*TblTech[[#This Row],[3-5]] + tech_5_3*TblTech[[#This Row],[5-3]] + tech_5_5*TblTech[[#This Row],[5-5]])*elite2_plat,0)</f>
        <v>1250</v>
      </c>
      <c r="BM9" s="113">
        <f ca="1">ROUNDUP(IF(race="Gnome",1,(1-MIN(TblMili[[#This Row],[Smithies]]*smithy_bonus,smithy_bonus_cap))*(1+ tech_3_5*TblTech[[#This Row],[3-5]] + tech_5_3*TblTech[[#This Row],[5-3]] + tech_5_5*TblTech[[#This Row],[5-5]]))*elite2_ore,0)</f>
        <v>100</v>
      </c>
      <c r="BN9" s="113">
        <f>ROUNDUP((1+ tech_1_9*TblTech[[#This Row],[1-9]] + tech_9_1*TblTech[[#This Row],[9-1]])*spy_plat,0)</f>
        <v>500</v>
      </c>
      <c r="BO9" s="113">
        <f ca="1">ROUNDUP((1+ tech_1_9_2*TblTech[[#This Row],[1-9]] + tech_9_1_2*TblTech[[#This Row],[9-1]] -MIN(ROUND(wg_wiz_cost_bonus*TblMili[[#This Row],[WG''s]],4),wg_wiz_cost_cap))*wizard_plat,0)</f>
        <v>500</v>
      </c>
      <c r="BP9" s="113">
        <f ca="1">ROUNDUP((1+ tech_1_9_2*TblTech[[#This Row],[1-9]] + tech_9_1_2*TblTech[[#This Row],[9-1]] -MIN(ROUND(wg_wiz_cost_bonus*TblMili[[#This Row],[WG''s]],4),wg_wiz_cost_cap))*archmage_plat,0)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44271.999999999985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44271.999999999985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Row],[Smithies]]*smithy_bonus,smithy_bonus_cap))*(1+ tech_3_5*TblTech[[#This Row],[3-5]] + tech_5_3*TblTech[[#This Row],[5-3]] + tech_5_5*TblTech[[#This Row],[5-5]])*spec_op_plat,0)</f>
        <v>275</v>
      </c>
      <c r="BG10" s="113">
        <f ca="1">ROUNDUP(IF(race="Gnome",1,(1-MIN(TblMili[[#This Row],[Smithies]]*smithy_bonus,smithy_bonus_cap))*(1+ tech_3_5*TblTech[[#This Row],[3-5]] + tech_5_3*TblTech[[#This Row],[5-3]] + tech_5_5*TblTech[[#This Row],[5-5]]))*spec_op_ore,0)</f>
        <v>25</v>
      </c>
      <c r="BH10" s="113">
        <f ca="1">ROUNDUP((1-MIN(TblMili[[#This Row],[Smithies]]*smithy_bonus,smithy_bonus_cap))*(1+ tech_3_5*TblTech[[#This Row],[3-5]] + tech_5_3*TblTech[[#This Row],[5-3]] + tech_5_5*TblTech[[#This Row],[5-5]])*spec_dp_plat,0)</f>
        <v>275</v>
      </c>
      <c r="BI10" s="113">
        <f ca="1">ROUNDUP(IF(race="Gnome",1,(1-MIN(TblMili[[#This Row],[Smithies]]*smithy_bonus,smithy_bonus_cap))*(1+ tech_3_5*TblTech[[#This Row],[3-5]] + tech_5_3*TblTech[[#This Row],[5-3]] + tech_5_5*TblTech[[#This Row],[5-5]]))*spec_dp_ore,0)</f>
        <v>15</v>
      </c>
      <c r="BJ10" s="113">
        <f ca="1">ROUNDUP((1-MIN(TblMili[[#This Row],[Smithies]]*smithy_bonus,smithy_bonus_cap))*(1+ tech_3_5*TblTech[[#This Row],[3-5]] + tech_5_3*TblTech[[#This Row],[5-3]] + tech_5_5*TblTech[[#This Row],[5-5]])*elite1_plat,0)</f>
        <v>1050</v>
      </c>
      <c r="BK10" s="113">
        <f ca="1">ROUNDUP(IF(race="Gnome",1,(1-MIN(TblMili[[#This Row],[Smithies]]*smithy_bonus,smithy_bonus_cap))*(1+ tech_3_5*TblTech[[#This Row],[3-5]] + tech_5_3*TblTech[[#This Row],[5-3]] + tech_5_5*TblTech[[#This Row],[5-5]]))*elite1_ore,0)</f>
        <v>75</v>
      </c>
      <c r="BL10" s="113">
        <f ca="1">ROUNDUP((1-MIN(TblMili[[#This Row],[Smithies]]*smithy_bonus,smithy_bonus_cap))*(1+ tech_3_5*TblTech[[#This Row],[3-5]] + tech_5_3*TblTech[[#This Row],[5-3]] + tech_5_5*TblTech[[#This Row],[5-5]])*elite2_plat,0)</f>
        <v>1250</v>
      </c>
      <c r="BM10" s="113">
        <f ca="1">ROUNDUP(IF(race="Gnome",1,(1-MIN(TblMili[[#This Row],[Smithies]]*smithy_bonus,smithy_bonus_cap))*(1+ tech_3_5*TblTech[[#This Row],[3-5]] + tech_5_3*TblTech[[#This Row],[5-3]] + tech_5_5*TblTech[[#This Row],[5-5]]))*elite2_ore,0)</f>
        <v>100</v>
      </c>
      <c r="BN10" s="113">
        <f>ROUNDUP((1+ tech_1_9*TblTech[[#This Row],[1-9]] + tech_9_1*TblTech[[#This Row],[9-1]])*spy_plat,0)</f>
        <v>500</v>
      </c>
      <c r="BO10" s="113">
        <f ca="1">ROUNDUP((1+ tech_1_9_2*TblTech[[#This Row],[1-9]] + tech_9_1_2*TblTech[[#This Row],[9-1]] -MIN(ROUND(wg_wiz_cost_bonus*TblMili[[#This Row],[WG''s]],4),wg_wiz_cost_cap))*wizard_plat,0)</f>
        <v>500</v>
      </c>
      <c r="BP10" s="113">
        <f ca="1">ROUNDUP((1+ tech_1_9_2*TblTech[[#This Row],[1-9]] + tech_9_1_2*TblTech[[#This Row],[9-1]] -MIN(ROUND(wg_wiz_cost_bonus*TblMili[[#This Row],[WG''s]],4),wg_wiz_cost_cap))*archmage_plat,0)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44272.04166666665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44272.04166666665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Row],[Smithies]]*smithy_bonus,smithy_bonus_cap))*(1+ tech_3_5*TblTech[[#This Row],[3-5]] + tech_5_3*TblTech[[#This Row],[5-3]] + tech_5_5*TblTech[[#This Row],[5-5]])*spec_op_plat,0)</f>
        <v>275</v>
      </c>
      <c r="BG11" s="113">
        <f ca="1">ROUNDUP(IF(race="Gnome",1,(1-MIN(TblMili[[#This Row],[Smithies]]*smithy_bonus,smithy_bonus_cap))*(1+ tech_3_5*TblTech[[#This Row],[3-5]] + tech_5_3*TblTech[[#This Row],[5-3]] + tech_5_5*TblTech[[#This Row],[5-5]]))*spec_op_ore,0)</f>
        <v>25</v>
      </c>
      <c r="BH11" s="113">
        <f ca="1">ROUNDUP((1-MIN(TblMili[[#This Row],[Smithies]]*smithy_bonus,smithy_bonus_cap))*(1+ tech_3_5*TblTech[[#This Row],[3-5]] + tech_5_3*TblTech[[#This Row],[5-3]] + tech_5_5*TblTech[[#This Row],[5-5]])*spec_dp_plat,0)</f>
        <v>275</v>
      </c>
      <c r="BI11" s="113">
        <f ca="1">ROUNDUP(IF(race="Gnome",1,(1-MIN(TblMili[[#This Row],[Smithies]]*smithy_bonus,smithy_bonus_cap))*(1+ tech_3_5*TblTech[[#This Row],[3-5]] + tech_5_3*TblTech[[#This Row],[5-3]] + tech_5_5*TblTech[[#This Row],[5-5]]))*spec_dp_ore,0)</f>
        <v>15</v>
      </c>
      <c r="BJ11" s="113">
        <f ca="1">ROUNDUP((1-MIN(TblMili[[#This Row],[Smithies]]*smithy_bonus,smithy_bonus_cap))*(1+ tech_3_5*TblTech[[#This Row],[3-5]] + tech_5_3*TblTech[[#This Row],[5-3]] + tech_5_5*TblTech[[#This Row],[5-5]])*elite1_plat,0)</f>
        <v>1050</v>
      </c>
      <c r="BK11" s="113">
        <f ca="1">ROUNDUP(IF(race="Gnome",1,(1-MIN(TblMili[[#This Row],[Smithies]]*smithy_bonus,smithy_bonus_cap))*(1+ tech_3_5*TblTech[[#This Row],[3-5]] + tech_5_3*TblTech[[#This Row],[5-3]] + tech_5_5*TblTech[[#This Row],[5-5]]))*elite1_ore,0)</f>
        <v>75</v>
      </c>
      <c r="BL11" s="113">
        <f ca="1">ROUNDUP((1-MIN(TblMili[[#This Row],[Smithies]]*smithy_bonus,smithy_bonus_cap))*(1+ tech_3_5*TblTech[[#This Row],[3-5]] + tech_5_3*TblTech[[#This Row],[5-3]] + tech_5_5*TblTech[[#This Row],[5-5]])*elite2_plat,0)</f>
        <v>1250</v>
      </c>
      <c r="BM11" s="113">
        <f ca="1">ROUNDUP(IF(race="Gnome",1,(1-MIN(TblMili[[#This Row],[Smithies]]*smithy_bonus,smithy_bonus_cap))*(1+ tech_3_5*TblTech[[#This Row],[3-5]] + tech_5_3*TblTech[[#This Row],[5-3]] + tech_5_5*TblTech[[#This Row],[5-5]]))*elite2_ore,0)</f>
        <v>100</v>
      </c>
      <c r="BN11" s="113">
        <f>ROUNDUP((1+ tech_1_9*TblTech[[#This Row],[1-9]] + tech_9_1*TblTech[[#This Row],[9-1]])*spy_plat,0)</f>
        <v>500</v>
      </c>
      <c r="BO11" s="113">
        <f ca="1">ROUNDUP((1+ tech_1_9_2*TblTech[[#This Row],[1-9]] + tech_9_1_2*TblTech[[#This Row],[9-1]] -MIN(ROUND(wg_wiz_cost_bonus*TblMili[[#This Row],[WG''s]],4),wg_wiz_cost_cap))*wizard_plat,0)</f>
        <v>500</v>
      </c>
      <c r="BP11" s="113">
        <f ca="1">ROUNDUP((1+ tech_1_9_2*TblTech[[#This Row],[1-9]] + tech_9_1_2*TblTech[[#This Row],[9-1]] -MIN(ROUND(wg_wiz_cost_bonus*TblMili[[#This Row],[WG''s]],4),wg_wiz_cost_cap))*archmage_plat,0)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44272.083333333314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44272.083333333314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Row],[Smithies]]*smithy_bonus,smithy_bonus_cap))*(1+ tech_3_5*TblTech[[#This Row],[3-5]] + tech_5_3*TblTech[[#This Row],[5-3]] + tech_5_5*TblTech[[#This Row],[5-5]])*spec_op_plat,0)</f>
        <v>275</v>
      </c>
      <c r="BG12" s="113">
        <f ca="1">ROUNDUP(IF(race="Gnome",1,(1-MIN(TblMili[[#This Row],[Smithies]]*smithy_bonus,smithy_bonus_cap))*(1+ tech_3_5*TblTech[[#This Row],[3-5]] + tech_5_3*TblTech[[#This Row],[5-3]] + tech_5_5*TblTech[[#This Row],[5-5]]))*spec_op_ore,0)</f>
        <v>25</v>
      </c>
      <c r="BH12" s="113">
        <f ca="1">ROUNDUP((1-MIN(TblMili[[#This Row],[Smithies]]*smithy_bonus,smithy_bonus_cap))*(1+ tech_3_5*TblTech[[#This Row],[3-5]] + tech_5_3*TblTech[[#This Row],[5-3]] + tech_5_5*TblTech[[#This Row],[5-5]])*spec_dp_plat,0)</f>
        <v>275</v>
      </c>
      <c r="BI12" s="113">
        <f ca="1">ROUNDUP(IF(race="Gnome",1,(1-MIN(TblMili[[#This Row],[Smithies]]*smithy_bonus,smithy_bonus_cap))*(1+ tech_3_5*TblTech[[#This Row],[3-5]] + tech_5_3*TblTech[[#This Row],[5-3]] + tech_5_5*TblTech[[#This Row],[5-5]]))*spec_dp_ore,0)</f>
        <v>15</v>
      </c>
      <c r="BJ12" s="113">
        <f ca="1">ROUNDUP((1-MIN(TblMili[[#This Row],[Smithies]]*smithy_bonus,smithy_bonus_cap))*(1+ tech_3_5*TblTech[[#This Row],[3-5]] + tech_5_3*TblTech[[#This Row],[5-3]] + tech_5_5*TblTech[[#This Row],[5-5]])*elite1_plat,0)</f>
        <v>1050</v>
      </c>
      <c r="BK12" s="113">
        <f ca="1">ROUNDUP(IF(race="Gnome",1,(1-MIN(TblMili[[#This Row],[Smithies]]*smithy_bonus,smithy_bonus_cap))*(1+ tech_3_5*TblTech[[#This Row],[3-5]] + tech_5_3*TblTech[[#This Row],[5-3]] + tech_5_5*TblTech[[#This Row],[5-5]]))*elite1_ore,0)</f>
        <v>75</v>
      </c>
      <c r="BL12" s="113">
        <f ca="1">ROUNDUP((1-MIN(TblMili[[#This Row],[Smithies]]*smithy_bonus,smithy_bonus_cap))*(1+ tech_3_5*TblTech[[#This Row],[3-5]] + tech_5_3*TblTech[[#This Row],[5-3]] + tech_5_5*TblTech[[#This Row],[5-5]])*elite2_plat,0)</f>
        <v>1250</v>
      </c>
      <c r="BM12" s="113">
        <f ca="1">ROUNDUP(IF(race="Gnome",1,(1-MIN(TblMili[[#This Row],[Smithies]]*smithy_bonus,smithy_bonus_cap))*(1+ tech_3_5*TblTech[[#This Row],[3-5]] + tech_5_3*TblTech[[#This Row],[5-3]] + tech_5_5*TblTech[[#This Row],[5-5]]))*elite2_ore,0)</f>
        <v>100</v>
      </c>
      <c r="BN12" s="113">
        <f>ROUNDUP((1+ tech_1_9*TblTech[[#This Row],[1-9]] + tech_9_1*TblTech[[#This Row],[9-1]])*spy_plat,0)</f>
        <v>500</v>
      </c>
      <c r="BO12" s="113">
        <f ca="1">ROUNDUP((1+ tech_1_9_2*TblTech[[#This Row],[1-9]] + tech_9_1_2*TblTech[[#This Row],[9-1]] -MIN(ROUND(wg_wiz_cost_bonus*TblMili[[#This Row],[WG''s]],4),wg_wiz_cost_cap))*wizard_plat,0)</f>
        <v>500</v>
      </c>
      <c r="BP12" s="113">
        <f ca="1">ROUNDUP((1+ tech_1_9_2*TblTech[[#This Row],[1-9]] + tech_9_1_2*TblTech[[#This Row],[9-1]] -MIN(ROUND(wg_wiz_cost_bonus*TblMili[[#This Row],[WG''s]],4),wg_wiz_cost_cap))*archmage_plat,0)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44272.124999999978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44272.124999999978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Row],[Smithies]]*smithy_bonus,smithy_bonus_cap))*(1+ tech_3_5*TblTech[[#This Row],[3-5]] + tech_5_3*TblTech[[#This Row],[5-3]] + tech_5_5*TblTech[[#This Row],[5-5]])*spec_op_plat,0)</f>
        <v>275</v>
      </c>
      <c r="BG13" s="113">
        <f ca="1">ROUNDUP(IF(race="Gnome",1,(1-MIN(TblMili[[#This Row],[Smithies]]*smithy_bonus,smithy_bonus_cap))*(1+ tech_3_5*TblTech[[#This Row],[3-5]] + tech_5_3*TblTech[[#This Row],[5-3]] + tech_5_5*TblTech[[#This Row],[5-5]]))*spec_op_ore,0)</f>
        <v>25</v>
      </c>
      <c r="BH13" s="113">
        <f ca="1">ROUNDUP((1-MIN(TblMili[[#This Row],[Smithies]]*smithy_bonus,smithy_bonus_cap))*(1+ tech_3_5*TblTech[[#This Row],[3-5]] + tech_5_3*TblTech[[#This Row],[5-3]] + tech_5_5*TblTech[[#This Row],[5-5]])*spec_dp_plat,0)</f>
        <v>275</v>
      </c>
      <c r="BI13" s="113">
        <f ca="1">ROUNDUP(IF(race="Gnome",1,(1-MIN(TblMili[[#This Row],[Smithies]]*smithy_bonus,smithy_bonus_cap))*(1+ tech_3_5*TblTech[[#This Row],[3-5]] + tech_5_3*TblTech[[#This Row],[5-3]] + tech_5_5*TblTech[[#This Row],[5-5]]))*spec_dp_ore,0)</f>
        <v>15</v>
      </c>
      <c r="BJ13" s="113">
        <f ca="1">ROUNDUP((1-MIN(TblMili[[#This Row],[Smithies]]*smithy_bonus,smithy_bonus_cap))*(1+ tech_3_5*TblTech[[#This Row],[3-5]] + tech_5_3*TblTech[[#This Row],[5-3]] + tech_5_5*TblTech[[#This Row],[5-5]])*elite1_plat,0)</f>
        <v>1050</v>
      </c>
      <c r="BK13" s="113">
        <f ca="1">ROUNDUP(IF(race="Gnome",1,(1-MIN(TblMili[[#This Row],[Smithies]]*smithy_bonus,smithy_bonus_cap))*(1+ tech_3_5*TblTech[[#This Row],[3-5]] + tech_5_3*TblTech[[#This Row],[5-3]] + tech_5_5*TblTech[[#This Row],[5-5]]))*elite1_ore,0)</f>
        <v>75</v>
      </c>
      <c r="BL13" s="113">
        <f ca="1">ROUNDUP((1-MIN(TblMili[[#This Row],[Smithies]]*smithy_bonus,smithy_bonus_cap))*(1+ tech_3_5*TblTech[[#This Row],[3-5]] + tech_5_3*TblTech[[#This Row],[5-3]] + tech_5_5*TblTech[[#This Row],[5-5]])*elite2_plat,0)</f>
        <v>1250</v>
      </c>
      <c r="BM13" s="113">
        <f ca="1">ROUNDUP(IF(race="Gnome",1,(1-MIN(TblMili[[#This Row],[Smithies]]*smithy_bonus,smithy_bonus_cap))*(1+ tech_3_5*TblTech[[#This Row],[3-5]] + tech_5_3*TblTech[[#This Row],[5-3]] + tech_5_5*TblTech[[#This Row],[5-5]]))*elite2_ore,0)</f>
        <v>100</v>
      </c>
      <c r="BN13" s="113">
        <f>ROUNDUP((1+ tech_1_9*TblTech[[#This Row],[1-9]] + tech_9_1*TblTech[[#This Row],[9-1]])*spy_plat,0)</f>
        <v>500</v>
      </c>
      <c r="BO13" s="113">
        <f ca="1">ROUNDUP((1+ tech_1_9_2*TblTech[[#This Row],[1-9]] + tech_9_1_2*TblTech[[#This Row],[9-1]] -MIN(ROUND(wg_wiz_cost_bonus*TblMili[[#This Row],[WG''s]],4),wg_wiz_cost_cap))*wizard_plat,0)</f>
        <v>500</v>
      </c>
      <c r="BP13" s="113">
        <f ca="1">ROUNDUP((1+ tech_1_9_2*TblTech[[#This Row],[1-9]] + tech_9_1_2*TblTech[[#This Row],[9-1]] -MIN(ROUND(wg_wiz_cost_bonus*TblMili[[#This Row],[WG''s]],4),wg_wiz_cost_cap))*archmage_plat,0)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44272.166666666642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44272.166666666642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Row],[Smithies]]*smithy_bonus,smithy_bonus_cap))*(1+ tech_3_5*TblTech[[#This Row],[3-5]] + tech_5_3*TblTech[[#This Row],[5-3]] + tech_5_5*TblTech[[#This Row],[5-5]])*spec_op_plat,0)</f>
        <v>275</v>
      </c>
      <c r="BG14" s="113">
        <f ca="1">ROUNDUP(IF(race="Gnome",1,(1-MIN(TblMili[[#This Row],[Smithies]]*smithy_bonus,smithy_bonus_cap))*(1+ tech_3_5*TblTech[[#This Row],[3-5]] + tech_5_3*TblTech[[#This Row],[5-3]] + tech_5_5*TblTech[[#This Row],[5-5]]))*spec_op_ore,0)</f>
        <v>25</v>
      </c>
      <c r="BH14" s="113">
        <f ca="1">ROUNDUP((1-MIN(TblMili[[#This Row],[Smithies]]*smithy_bonus,smithy_bonus_cap))*(1+ tech_3_5*TblTech[[#This Row],[3-5]] + tech_5_3*TblTech[[#This Row],[5-3]] + tech_5_5*TblTech[[#This Row],[5-5]])*spec_dp_plat,0)</f>
        <v>275</v>
      </c>
      <c r="BI14" s="113">
        <f ca="1">ROUNDUP(IF(race="Gnome",1,(1-MIN(TblMili[[#This Row],[Smithies]]*smithy_bonus,smithy_bonus_cap))*(1+ tech_3_5*TblTech[[#This Row],[3-5]] + tech_5_3*TblTech[[#This Row],[5-3]] + tech_5_5*TblTech[[#This Row],[5-5]]))*spec_dp_ore,0)</f>
        <v>15</v>
      </c>
      <c r="BJ14" s="113">
        <f ca="1">ROUNDUP((1-MIN(TblMili[[#This Row],[Smithies]]*smithy_bonus,smithy_bonus_cap))*(1+ tech_3_5*TblTech[[#This Row],[3-5]] + tech_5_3*TblTech[[#This Row],[5-3]] + tech_5_5*TblTech[[#This Row],[5-5]])*elite1_plat,0)</f>
        <v>1050</v>
      </c>
      <c r="BK14" s="113">
        <f ca="1">ROUNDUP(IF(race="Gnome",1,(1-MIN(TblMili[[#This Row],[Smithies]]*smithy_bonus,smithy_bonus_cap))*(1+ tech_3_5*TblTech[[#This Row],[3-5]] + tech_5_3*TblTech[[#This Row],[5-3]] + tech_5_5*TblTech[[#This Row],[5-5]]))*elite1_ore,0)</f>
        <v>75</v>
      </c>
      <c r="BL14" s="113">
        <f ca="1">ROUNDUP((1-MIN(TblMili[[#This Row],[Smithies]]*smithy_bonus,smithy_bonus_cap))*(1+ tech_3_5*TblTech[[#This Row],[3-5]] + tech_5_3*TblTech[[#This Row],[5-3]] + tech_5_5*TblTech[[#This Row],[5-5]])*elite2_plat,0)</f>
        <v>1250</v>
      </c>
      <c r="BM14" s="113">
        <f ca="1">ROUNDUP(IF(race="Gnome",1,(1-MIN(TblMili[[#This Row],[Smithies]]*smithy_bonus,smithy_bonus_cap))*(1+ tech_3_5*TblTech[[#This Row],[3-5]] + tech_5_3*TblTech[[#This Row],[5-3]] + tech_5_5*TblTech[[#This Row],[5-5]]))*elite2_ore,0)</f>
        <v>100</v>
      </c>
      <c r="BN14" s="113">
        <f>ROUNDUP((1+ tech_1_9*TblTech[[#This Row],[1-9]] + tech_9_1*TblTech[[#This Row],[9-1]])*spy_plat,0)</f>
        <v>500</v>
      </c>
      <c r="BO14" s="113">
        <f ca="1">ROUNDUP((1+ tech_1_9_2*TblTech[[#This Row],[1-9]] + tech_9_1_2*TblTech[[#This Row],[9-1]] -MIN(ROUND(wg_wiz_cost_bonus*TblMili[[#This Row],[WG''s]],4),wg_wiz_cost_cap))*wizard_plat,0)</f>
        <v>500</v>
      </c>
      <c r="BP14" s="113">
        <f ca="1">ROUNDUP((1+ tech_1_9_2*TblTech[[#This Row],[1-9]] + tech_9_1_2*TblTech[[#This Row],[9-1]] -MIN(ROUND(wg_wiz_cost_bonus*TblMili[[#This Row],[WG''s]],4),wg_wiz_cost_cap))*archmage_plat,0)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44272.208333333307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44272.208333333307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Row],[Smithies]]*smithy_bonus,smithy_bonus_cap))*(1+ tech_3_5*TblTech[[#This Row],[3-5]] + tech_5_3*TblTech[[#This Row],[5-3]] + tech_5_5*TblTech[[#This Row],[5-5]])*spec_op_plat,0)</f>
        <v>275</v>
      </c>
      <c r="BG15" s="113">
        <f ca="1">ROUNDUP(IF(race="Gnome",1,(1-MIN(TblMili[[#This Row],[Smithies]]*smithy_bonus,smithy_bonus_cap))*(1+ tech_3_5*TblTech[[#This Row],[3-5]] + tech_5_3*TblTech[[#This Row],[5-3]] + tech_5_5*TblTech[[#This Row],[5-5]]))*spec_op_ore,0)</f>
        <v>25</v>
      </c>
      <c r="BH15" s="113">
        <f ca="1">ROUNDUP((1-MIN(TblMili[[#This Row],[Smithies]]*smithy_bonus,smithy_bonus_cap))*(1+ tech_3_5*TblTech[[#This Row],[3-5]] + tech_5_3*TblTech[[#This Row],[5-3]] + tech_5_5*TblTech[[#This Row],[5-5]])*spec_dp_plat,0)</f>
        <v>275</v>
      </c>
      <c r="BI15" s="113">
        <f ca="1">ROUNDUP(IF(race="Gnome",1,(1-MIN(TblMili[[#This Row],[Smithies]]*smithy_bonus,smithy_bonus_cap))*(1+ tech_3_5*TblTech[[#This Row],[3-5]] + tech_5_3*TblTech[[#This Row],[5-3]] + tech_5_5*TblTech[[#This Row],[5-5]]))*spec_dp_ore,0)</f>
        <v>15</v>
      </c>
      <c r="BJ15" s="113">
        <f ca="1">ROUNDUP((1-MIN(TblMili[[#This Row],[Smithies]]*smithy_bonus,smithy_bonus_cap))*(1+ tech_3_5*TblTech[[#This Row],[3-5]] + tech_5_3*TblTech[[#This Row],[5-3]] + tech_5_5*TblTech[[#This Row],[5-5]])*elite1_plat,0)</f>
        <v>1050</v>
      </c>
      <c r="BK15" s="113">
        <f ca="1">ROUNDUP(IF(race="Gnome",1,(1-MIN(TblMili[[#This Row],[Smithies]]*smithy_bonus,smithy_bonus_cap))*(1+ tech_3_5*TblTech[[#This Row],[3-5]] + tech_5_3*TblTech[[#This Row],[5-3]] + tech_5_5*TblTech[[#This Row],[5-5]]))*elite1_ore,0)</f>
        <v>75</v>
      </c>
      <c r="BL15" s="113">
        <f ca="1">ROUNDUP((1-MIN(TblMili[[#This Row],[Smithies]]*smithy_bonus,smithy_bonus_cap))*(1+ tech_3_5*TblTech[[#This Row],[3-5]] + tech_5_3*TblTech[[#This Row],[5-3]] + tech_5_5*TblTech[[#This Row],[5-5]])*elite2_plat,0)</f>
        <v>1250</v>
      </c>
      <c r="BM15" s="113">
        <f ca="1">ROUNDUP(IF(race="Gnome",1,(1-MIN(TblMili[[#This Row],[Smithies]]*smithy_bonus,smithy_bonus_cap))*(1+ tech_3_5*TblTech[[#This Row],[3-5]] + tech_5_3*TblTech[[#This Row],[5-3]] + tech_5_5*TblTech[[#This Row],[5-5]]))*elite2_ore,0)</f>
        <v>100</v>
      </c>
      <c r="BN15" s="113">
        <f>ROUNDUP((1+ tech_1_9*TblTech[[#This Row],[1-9]] + tech_9_1*TblTech[[#This Row],[9-1]])*spy_plat,0)</f>
        <v>500</v>
      </c>
      <c r="BO15" s="113">
        <f ca="1">ROUNDUP((1+ tech_1_9_2*TblTech[[#This Row],[1-9]] + tech_9_1_2*TblTech[[#This Row],[9-1]] -MIN(ROUND(wg_wiz_cost_bonus*TblMili[[#This Row],[WG''s]],4),wg_wiz_cost_cap))*wizard_plat,0)</f>
        <v>500</v>
      </c>
      <c r="BP15" s="113">
        <f ca="1">ROUNDUP((1+ tech_1_9_2*TblTech[[#This Row],[1-9]] + tech_9_1_2*TblTech[[#This Row],[9-1]] -MIN(ROUND(wg_wiz_cost_bonus*TblMili[[#This Row],[WG''s]],4),wg_wiz_cost_cap))*archmage_plat,0)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44272.249999999971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44272.249999999971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Row],[Smithies]]*smithy_bonus,smithy_bonus_cap))*(1+ tech_3_5*TblTech[[#This Row],[3-5]] + tech_5_3*TblTech[[#This Row],[5-3]] + tech_5_5*TblTech[[#This Row],[5-5]])*spec_op_plat,0)</f>
        <v>275</v>
      </c>
      <c r="BG16" s="113">
        <f ca="1">ROUNDUP(IF(race="Gnome",1,(1-MIN(TblMili[[#This Row],[Smithies]]*smithy_bonus,smithy_bonus_cap))*(1+ tech_3_5*TblTech[[#This Row],[3-5]] + tech_5_3*TblTech[[#This Row],[5-3]] + tech_5_5*TblTech[[#This Row],[5-5]]))*spec_op_ore,0)</f>
        <v>25</v>
      </c>
      <c r="BH16" s="113">
        <f ca="1">ROUNDUP((1-MIN(TblMili[[#This Row],[Smithies]]*smithy_bonus,smithy_bonus_cap))*(1+ tech_3_5*TblTech[[#This Row],[3-5]] + tech_5_3*TblTech[[#This Row],[5-3]] + tech_5_5*TblTech[[#This Row],[5-5]])*spec_dp_plat,0)</f>
        <v>275</v>
      </c>
      <c r="BI16" s="113">
        <f ca="1">ROUNDUP(IF(race="Gnome",1,(1-MIN(TblMili[[#This Row],[Smithies]]*smithy_bonus,smithy_bonus_cap))*(1+ tech_3_5*TblTech[[#This Row],[3-5]] + tech_5_3*TblTech[[#This Row],[5-3]] + tech_5_5*TblTech[[#This Row],[5-5]]))*spec_dp_ore,0)</f>
        <v>15</v>
      </c>
      <c r="BJ16" s="113">
        <f ca="1">ROUNDUP((1-MIN(TblMili[[#This Row],[Smithies]]*smithy_bonus,smithy_bonus_cap))*(1+ tech_3_5*TblTech[[#This Row],[3-5]] + tech_5_3*TblTech[[#This Row],[5-3]] + tech_5_5*TblTech[[#This Row],[5-5]])*elite1_plat,0)</f>
        <v>1050</v>
      </c>
      <c r="BK16" s="113">
        <f ca="1">ROUNDUP(IF(race="Gnome",1,(1-MIN(TblMili[[#This Row],[Smithies]]*smithy_bonus,smithy_bonus_cap))*(1+ tech_3_5*TblTech[[#This Row],[3-5]] + tech_5_3*TblTech[[#This Row],[5-3]] + tech_5_5*TblTech[[#This Row],[5-5]]))*elite1_ore,0)</f>
        <v>75</v>
      </c>
      <c r="BL16" s="113">
        <f ca="1">ROUNDUP((1-MIN(TblMili[[#This Row],[Smithies]]*smithy_bonus,smithy_bonus_cap))*(1+ tech_3_5*TblTech[[#This Row],[3-5]] + tech_5_3*TblTech[[#This Row],[5-3]] + tech_5_5*TblTech[[#This Row],[5-5]])*elite2_plat,0)</f>
        <v>1250</v>
      </c>
      <c r="BM16" s="113">
        <f ca="1">ROUNDUP(IF(race="Gnome",1,(1-MIN(TblMili[[#This Row],[Smithies]]*smithy_bonus,smithy_bonus_cap))*(1+ tech_3_5*TblTech[[#This Row],[3-5]] + tech_5_3*TblTech[[#This Row],[5-3]] + tech_5_5*TblTech[[#This Row],[5-5]]))*elite2_ore,0)</f>
        <v>100</v>
      </c>
      <c r="BN16" s="113">
        <f>ROUNDUP((1+ tech_1_9*TblTech[[#This Row],[1-9]] + tech_9_1*TblTech[[#This Row],[9-1]])*spy_plat,0)</f>
        <v>500</v>
      </c>
      <c r="BO16" s="113">
        <f ca="1">ROUNDUP((1+ tech_1_9_2*TblTech[[#This Row],[1-9]] + tech_9_1_2*TblTech[[#This Row],[9-1]] -MIN(ROUND(wg_wiz_cost_bonus*TblMili[[#This Row],[WG''s]],4),wg_wiz_cost_cap))*wizard_plat,0)</f>
        <v>500</v>
      </c>
      <c r="BP16" s="113">
        <f ca="1">ROUNDUP((1+ tech_1_9_2*TblTech[[#This Row],[1-9]] + tech_9_1_2*TblTech[[#This Row],[9-1]] -MIN(ROUND(wg_wiz_cost_bonus*TblMili[[#This Row],[WG''s]],4),wg_wiz_cost_cap))*archmage_plat,0)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44272.291666666635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44272.291666666635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Row],[Smithies]]*smithy_bonus,smithy_bonus_cap))*(1+ tech_3_5*TblTech[[#This Row],[3-5]] + tech_5_3*TblTech[[#This Row],[5-3]] + tech_5_5*TblTech[[#This Row],[5-5]])*spec_op_plat,0)</f>
        <v>275</v>
      </c>
      <c r="BG17" s="113">
        <f ca="1">ROUNDUP(IF(race="Gnome",1,(1-MIN(TblMili[[#This Row],[Smithies]]*smithy_bonus,smithy_bonus_cap))*(1+ tech_3_5*TblTech[[#This Row],[3-5]] + tech_5_3*TblTech[[#This Row],[5-3]] + tech_5_5*TblTech[[#This Row],[5-5]]))*spec_op_ore,0)</f>
        <v>25</v>
      </c>
      <c r="BH17" s="113">
        <f ca="1">ROUNDUP((1-MIN(TblMili[[#This Row],[Smithies]]*smithy_bonus,smithy_bonus_cap))*(1+ tech_3_5*TblTech[[#This Row],[3-5]] + tech_5_3*TblTech[[#This Row],[5-3]] + tech_5_5*TblTech[[#This Row],[5-5]])*spec_dp_plat,0)</f>
        <v>275</v>
      </c>
      <c r="BI17" s="113">
        <f ca="1">ROUNDUP(IF(race="Gnome",1,(1-MIN(TblMili[[#This Row],[Smithies]]*smithy_bonus,smithy_bonus_cap))*(1+ tech_3_5*TblTech[[#This Row],[3-5]] + tech_5_3*TblTech[[#This Row],[5-3]] + tech_5_5*TblTech[[#This Row],[5-5]]))*spec_dp_ore,0)</f>
        <v>15</v>
      </c>
      <c r="BJ17" s="113">
        <f ca="1">ROUNDUP((1-MIN(TblMili[[#This Row],[Smithies]]*smithy_bonus,smithy_bonus_cap))*(1+ tech_3_5*TblTech[[#This Row],[3-5]] + tech_5_3*TblTech[[#This Row],[5-3]] + tech_5_5*TblTech[[#This Row],[5-5]])*elite1_plat,0)</f>
        <v>1050</v>
      </c>
      <c r="BK17" s="113">
        <f ca="1">ROUNDUP(IF(race="Gnome",1,(1-MIN(TblMili[[#This Row],[Smithies]]*smithy_bonus,smithy_bonus_cap))*(1+ tech_3_5*TblTech[[#This Row],[3-5]] + tech_5_3*TblTech[[#This Row],[5-3]] + tech_5_5*TblTech[[#This Row],[5-5]]))*elite1_ore,0)</f>
        <v>75</v>
      </c>
      <c r="BL17" s="113">
        <f ca="1">ROUNDUP((1-MIN(TblMili[[#This Row],[Smithies]]*smithy_bonus,smithy_bonus_cap))*(1+ tech_3_5*TblTech[[#This Row],[3-5]] + tech_5_3*TblTech[[#This Row],[5-3]] + tech_5_5*TblTech[[#This Row],[5-5]])*elite2_plat,0)</f>
        <v>1250</v>
      </c>
      <c r="BM17" s="113">
        <f ca="1">ROUNDUP(IF(race="Gnome",1,(1-MIN(TblMili[[#This Row],[Smithies]]*smithy_bonus,smithy_bonus_cap))*(1+ tech_3_5*TblTech[[#This Row],[3-5]] + tech_5_3*TblTech[[#This Row],[5-3]] + tech_5_5*TblTech[[#This Row],[5-5]]))*elite2_ore,0)</f>
        <v>100</v>
      </c>
      <c r="BN17" s="113">
        <f>ROUNDUP((1+ tech_1_9*TblTech[[#This Row],[1-9]] + tech_9_1*TblTech[[#This Row],[9-1]])*spy_plat,0)</f>
        <v>500</v>
      </c>
      <c r="BO17" s="113">
        <f ca="1">ROUNDUP((1+ tech_1_9_2*TblTech[[#This Row],[1-9]] + tech_9_1_2*TblTech[[#This Row],[9-1]] -MIN(ROUND(wg_wiz_cost_bonus*TblMili[[#This Row],[WG''s]],4),wg_wiz_cost_cap))*wizard_plat,0)</f>
        <v>500</v>
      </c>
      <c r="BP17" s="113">
        <f ca="1">ROUNDUP((1+ tech_1_9_2*TblTech[[#This Row],[1-9]] + tech_9_1_2*TblTech[[#This Row],[9-1]] -MIN(ROUND(wg_wiz_cost_bonus*TblMili[[#This Row],[WG''s]],4),wg_wiz_cost_cap))*archmage_plat,0)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44272.333333333299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44272.333333333299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Row],[Smithies]]*smithy_bonus,smithy_bonus_cap))*(1+ tech_3_5*TblTech[[#This Row],[3-5]] + tech_5_3*TblTech[[#This Row],[5-3]] + tech_5_5*TblTech[[#This Row],[5-5]])*spec_op_plat,0)</f>
        <v>275</v>
      </c>
      <c r="BG18" s="113">
        <f ca="1">ROUNDUP(IF(race="Gnome",1,(1-MIN(TblMili[[#This Row],[Smithies]]*smithy_bonus,smithy_bonus_cap))*(1+ tech_3_5*TblTech[[#This Row],[3-5]] + tech_5_3*TblTech[[#This Row],[5-3]] + tech_5_5*TblTech[[#This Row],[5-5]]))*spec_op_ore,0)</f>
        <v>25</v>
      </c>
      <c r="BH18" s="113">
        <f ca="1">ROUNDUP((1-MIN(TblMili[[#This Row],[Smithies]]*smithy_bonus,smithy_bonus_cap))*(1+ tech_3_5*TblTech[[#This Row],[3-5]] + tech_5_3*TblTech[[#This Row],[5-3]] + tech_5_5*TblTech[[#This Row],[5-5]])*spec_dp_plat,0)</f>
        <v>275</v>
      </c>
      <c r="BI18" s="113">
        <f ca="1">ROUNDUP(IF(race="Gnome",1,(1-MIN(TblMili[[#This Row],[Smithies]]*smithy_bonus,smithy_bonus_cap))*(1+ tech_3_5*TblTech[[#This Row],[3-5]] + tech_5_3*TblTech[[#This Row],[5-3]] + tech_5_5*TblTech[[#This Row],[5-5]]))*spec_dp_ore,0)</f>
        <v>15</v>
      </c>
      <c r="BJ18" s="113">
        <f ca="1">ROUNDUP((1-MIN(TblMili[[#This Row],[Smithies]]*smithy_bonus,smithy_bonus_cap))*(1+ tech_3_5*TblTech[[#This Row],[3-5]] + tech_5_3*TblTech[[#This Row],[5-3]] + tech_5_5*TblTech[[#This Row],[5-5]])*elite1_plat,0)</f>
        <v>1050</v>
      </c>
      <c r="BK18" s="113">
        <f ca="1">ROUNDUP(IF(race="Gnome",1,(1-MIN(TblMili[[#This Row],[Smithies]]*smithy_bonus,smithy_bonus_cap))*(1+ tech_3_5*TblTech[[#This Row],[3-5]] + tech_5_3*TblTech[[#This Row],[5-3]] + tech_5_5*TblTech[[#This Row],[5-5]]))*elite1_ore,0)</f>
        <v>75</v>
      </c>
      <c r="BL18" s="113">
        <f ca="1">ROUNDUP((1-MIN(TblMili[[#This Row],[Smithies]]*smithy_bonus,smithy_bonus_cap))*(1+ tech_3_5*TblTech[[#This Row],[3-5]] + tech_5_3*TblTech[[#This Row],[5-3]] + tech_5_5*TblTech[[#This Row],[5-5]])*elite2_plat,0)</f>
        <v>1250</v>
      </c>
      <c r="BM18" s="113">
        <f ca="1">ROUNDUP(IF(race="Gnome",1,(1-MIN(TblMili[[#This Row],[Smithies]]*smithy_bonus,smithy_bonus_cap))*(1+ tech_3_5*TblTech[[#This Row],[3-5]] + tech_5_3*TblTech[[#This Row],[5-3]] + tech_5_5*TblTech[[#This Row],[5-5]]))*elite2_ore,0)</f>
        <v>100</v>
      </c>
      <c r="BN18" s="113">
        <f>ROUNDUP((1+ tech_1_9*TblTech[[#This Row],[1-9]] + tech_9_1*TblTech[[#This Row],[9-1]])*spy_plat,0)</f>
        <v>500</v>
      </c>
      <c r="BO18" s="113">
        <f ca="1">ROUNDUP((1+ tech_1_9_2*TblTech[[#This Row],[1-9]] + tech_9_1_2*TblTech[[#This Row],[9-1]] -MIN(ROUND(wg_wiz_cost_bonus*TblMili[[#This Row],[WG''s]],4),wg_wiz_cost_cap))*wizard_plat,0)</f>
        <v>500</v>
      </c>
      <c r="BP18" s="113">
        <f ca="1">ROUNDUP((1+ tech_1_9_2*TblTech[[#This Row],[1-9]] + tech_9_1_2*TblTech[[#This Row],[9-1]] -MIN(ROUND(wg_wiz_cost_bonus*TblMili[[#This Row],[WG''s]],4),wg_wiz_cost_cap))*archmage_plat,0)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44272.374999999964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44272.374999999964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Row],[Smithies]]*smithy_bonus,smithy_bonus_cap))*(1+ tech_3_5*TblTech[[#This Row],[3-5]] + tech_5_3*TblTech[[#This Row],[5-3]] + tech_5_5*TblTech[[#This Row],[5-5]])*spec_op_plat,0)</f>
        <v>275</v>
      </c>
      <c r="BG19" s="113">
        <f ca="1">ROUNDUP(IF(race="Gnome",1,(1-MIN(TblMili[[#This Row],[Smithies]]*smithy_bonus,smithy_bonus_cap))*(1+ tech_3_5*TblTech[[#This Row],[3-5]] + tech_5_3*TblTech[[#This Row],[5-3]] + tech_5_5*TblTech[[#This Row],[5-5]]))*spec_op_ore,0)</f>
        <v>25</v>
      </c>
      <c r="BH19" s="113">
        <f ca="1">ROUNDUP((1-MIN(TblMili[[#This Row],[Smithies]]*smithy_bonus,smithy_bonus_cap))*(1+ tech_3_5*TblTech[[#This Row],[3-5]] + tech_5_3*TblTech[[#This Row],[5-3]] + tech_5_5*TblTech[[#This Row],[5-5]])*spec_dp_plat,0)</f>
        <v>275</v>
      </c>
      <c r="BI19" s="113">
        <f ca="1">ROUNDUP(IF(race="Gnome",1,(1-MIN(TblMili[[#This Row],[Smithies]]*smithy_bonus,smithy_bonus_cap))*(1+ tech_3_5*TblTech[[#This Row],[3-5]] + tech_5_3*TblTech[[#This Row],[5-3]] + tech_5_5*TblTech[[#This Row],[5-5]]))*spec_dp_ore,0)</f>
        <v>15</v>
      </c>
      <c r="BJ19" s="113">
        <f ca="1">ROUNDUP((1-MIN(TblMili[[#This Row],[Smithies]]*smithy_bonus,smithy_bonus_cap))*(1+ tech_3_5*TblTech[[#This Row],[3-5]] + tech_5_3*TblTech[[#This Row],[5-3]] + tech_5_5*TblTech[[#This Row],[5-5]])*elite1_plat,0)</f>
        <v>1050</v>
      </c>
      <c r="BK19" s="113">
        <f ca="1">ROUNDUP(IF(race="Gnome",1,(1-MIN(TblMili[[#This Row],[Smithies]]*smithy_bonus,smithy_bonus_cap))*(1+ tech_3_5*TblTech[[#This Row],[3-5]] + tech_5_3*TblTech[[#This Row],[5-3]] + tech_5_5*TblTech[[#This Row],[5-5]]))*elite1_ore,0)</f>
        <v>75</v>
      </c>
      <c r="BL19" s="113">
        <f ca="1">ROUNDUP((1-MIN(TblMili[[#This Row],[Smithies]]*smithy_bonus,smithy_bonus_cap))*(1+ tech_3_5*TblTech[[#This Row],[3-5]] + tech_5_3*TblTech[[#This Row],[5-3]] + tech_5_5*TblTech[[#This Row],[5-5]])*elite2_plat,0)</f>
        <v>1250</v>
      </c>
      <c r="BM19" s="113">
        <f ca="1">ROUNDUP(IF(race="Gnome",1,(1-MIN(TblMili[[#This Row],[Smithies]]*smithy_bonus,smithy_bonus_cap))*(1+ tech_3_5*TblTech[[#This Row],[3-5]] + tech_5_3*TblTech[[#This Row],[5-3]] + tech_5_5*TblTech[[#This Row],[5-5]]))*elite2_ore,0)</f>
        <v>100</v>
      </c>
      <c r="BN19" s="113">
        <f>ROUNDUP((1+ tech_1_9*TblTech[[#This Row],[1-9]] + tech_9_1*TblTech[[#This Row],[9-1]])*spy_plat,0)</f>
        <v>500</v>
      </c>
      <c r="BO19" s="113">
        <f ca="1">ROUNDUP((1+ tech_1_9_2*TblTech[[#This Row],[1-9]] + tech_9_1_2*TblTech[[#This Row],[9-1]] -MIN(ROUND(wg_wiz_cost_bonus*TblMili[[#This Row],[WG''s]],4),wg_wiz_cost_cap))*wizard_plat,0)</f>
        <v>500</v>
      </c>
      <c r="BP19" s="113">
        <f ca="1">ROUNDUP((1+ tech_1_9_2*TblTech[[#This Row],[1-9]] + tech_9_1_2*TblTech[[#This Row],[9-1]] -MIN(ROUND(wg_wiz_cost_bonus*TblMili[[#This Row],[WG''s]],4),wg_wiz_cost_cap))*archmage_plat,0)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44272.416666666628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44272.416666666628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Row],[Smithies]]*smithy_bonus,smithy_bonus_cap))*(1+ tech_3_5*TblTech[[#This Row],[3-5]] + tech_5_3*TblTech[[#This Row],[5-3]] + tech_5_5*TblTech[[#This Row],[5-5]])*spec_op_plat,0)</f>
        <v>275</v>
      </c>
      <c r="BG20" s="113">
        <f ca="1">ROUNDUP(IF(race="Gnome",1,(1-MIN(TblMili[[#This Row],[Smithies]]*smithy_bonus,smithy_bonus_cap))*(1+ tech_3_5*TblTech[[#This Row],[3-5]] + tech_5_3*TblTech[[#This Row],[5-3]] + tech_5_5*TblTech[[#This Row],[5-5]]))*spec_op_ore,0)</f>
        <v>25</v>
      </c>
      <c r="BH20" s="113">
        <f ca="1">ROUNDUP((1-MIN(TblMili[[#This Row],[Smithies]]*smithy_bonus,smithy_bonus_cap))*(1+ tech_3_5*TblTech[[#This Row],[3-5]] + tech_5_3*TblTech[[#This Row],[5-3]] + tech_5_5*TblTech[[#This Row],[5-5]])*spec_dp_plat,0)</f>
        <v>275</v>
      </c>
      <c r="BI20" s="113">
        <f ca="1">ROUNDUP(IF(race="Gnome",1,(1-MIN(TblMili[[#This Row],[Smithies]]*smithy_bonus,smithy_bonus_cap))*(1+ tech_3_5*TblTech[[#This Row],[3-5]] + tech_5_3*TblTech[[#This Row],[5-3]] + tech_5_5*TblTech[[#This Row],[5-5]]))*spec_dp_ore,0)</f>
        <v>15</v>
      </c>
      <c r="BJ20" s="113">
        <f ca="1">ROUNDUP((1-MIN(TblMili[[#This Row],[Smithies]]*smithy_bonus,smithy_bonus_cap))*(1+ tech_3_5*TblTech[[#This Row],[3-5]] + tech_5_3*TblTech[[#This Row],[5-3]] + tech_5_5*TblTech[[#This Row],[5-5]])*elite1_plat,0)</f>
        <v>1050</v>
      </c>
      <c r="BK20" s="113">
        <f ca="1">ROUNDUP(IF(race="Gnome",1,(1-MIN(TblMili[[#This Row],[Smithies]]*smithy_bonus,smithy_bonus_cap))*(1+ tech_3_5*TblTech[[#This Row],[3-5]] + tech_5_3*TblTech[[#This Row],[5-3]] + tech_5_5*TblTech[[#This Row],[5-5]]))*elite1_ore,0)</f>
        <v>75</v>
      </c>
      <c r="BL20" s="113">
        <f ca="1">ROUNDUP((1-MIN(TblMili[[#This Row],[Smithies]]*smithy_bonus,smithy_bonus_cap))*(1+ tech_3_5*TblTech[[#This Row],[3-5]] + tech_5_3*TblTech[[#This Row],[5-3]] + tech_5_5*TblTech[[#This Row],[5-5]])*elite2_plat,0)</f>
        <v>1250</v>
      </c>
      <c r="BM20" s="113">
        <f ca="1">ROUNDUP(IF(race="Gnome",1,(1-MIN(TblMili[[#This Row],[Smithies]]*smithy_bonus,smithy_bonus_cap))*(1+ tech_3_5*TblTech[[#This Row],[3-5]] + tech_5_3*TblTech[[#This Row],[5-3]] + tech_5_5*TblTech[[#This Row],[5-5]]))*elite2_ore,0)</f>
        <v>100</v>
      </c>
      <c r="BN20" s="113">
        <f>ROUNDUP((1+ tech_1_9*TblTech[[#This Row],[1-9]] + tech_9_1*TblTech[[#This Row],[9-1]])*spy_plat,0)</f>
        <v>500</v>
      </c>
      <c r="BO20" s="113">
        <f ca="1">ROUNDUP((1+ tech_1_9_2*TblTech[[#This Row],[1-9]] + tech_9_1_2*TblTech[[#This Row],[9-1]] -MIN(ROUND(wg_wiz_cost_bonus*TblMili[[#This Row],[WG''s]],4),wg_wiz_cost_cap))*wizard_plat,0)</f>
        <v>500</v>
      </c>
      <c r="BP20" s="113">
        <f ca="1">ROUNDUP((1+ tech_1_9_2*TblTech[[#This Row],[1-9]] + tech_9_1_2*TblTech[[#This Row],[9-1]] -MIN(ROUND(wg_wiz_cost_bonus*TblMili[[#This Row],[WG''s]],4),wg_wiz_cost_cap))*archmage_plat,0)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44272.458333333292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44272.458333333292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Row],[Smithies]]*smithy_bonus,smithy_bonus_cap))*(1+ tech_3_5*TblTech[[#This Row],[3-5]] + tech_5_3*TblTech[[#This Row],[5-3]] + tech_5_5*TblTech[[#This Row],[5-5]])*spec_op_plat,0)</f>
        <v>275</v>
      </c>
      <c r="BG21" s="113">
        <f ca="1">ROUNDUP(IF(race="Gnome",1,(1-MIN(TblMili[[#This Row],[Smithies]]*smithy_bonus,smithy_bonus_cap))*(1+ tech_3_5*TblTech[[#This Row],[3-5]] + tech_5_3*TblTech[[#This Row],[5-3]] + tech_5_5*TblTech[[#This Row],[5-5]]))*spec_op_ore,0)</f>
        <v>25</v>
      </c>
      <c r="BH21" s="113">
        <f ca="1">ROUNDUP((1-MIN(TblMili[[#This Row],[Smithies]]*smithy_bonus,smithy_bonus_cap))*(1+ tech_3_5*TblTech[[#This Row],[3-5]] + tech_5_3*TblTech[[#This Row],[5-3]] + tech_5_5*TblTech[[#This Row],[5-5]])*spec_dp_plat,0)</f>
        <v>275</v>
      </c>
      <c r="BI21" s="113">
        <f ca="1">ROUNDUP(IF(race="Gnome",1,(1-MIN(TblMili[[#This Row],[Smithies]]*smithy_bonus,smithy_bonus_cap))*(1+ tech_3_5*TblTech[[#This Row],[3-5]] + tech_5_3*TblTech[[#This Row],[5-3]] + tech_5_5*TblTech[[#This Row],[5-5]]))*spec_dp_ore,0)</f>
        <v>15</v>
      </c>
      <c r="BJ21" s="113">
        <f ca="1">ROUNDUP((1-MIN(TblMili[[#This Row],[Smithies]]*smithy_bonus,smithy_bonus_cap))*(1+ tech_3_5*TblTech[[#This Row],[3-5]] + tech_5_3*TblTech[[#This Row],[5-3]] + tech_5_5*TblTech[[#This Row],[5-5]])*elite1_plat,0)</f>
        <v>1050</v>
      </c>
      <c r="BK21" s="113">
        <f ca="1">ROUNDUP(IF(race="Gnome",1,(1-MIN(TblMili[[#This Row],[Smithies]]*smithy_bonus,smithy_bonus_cap))*(1+ tech_3_5*TblTech[[#This Row],[3-5]] + tech_5_3*TblTech[[#This Row],[5-3]] + tech_5_5*TblTech[[#This Row],[5-5]]))*elite1_ore,0)</f>
        <v>75</v>
      </c>
      <c r="BL21" s="113">
        <f ca="1">ROUNDUP((1-MIN(TblMili[[#This Row],[Smithies]]*smithy_bonus,smithy_bonus_cap))*(1+ tech_3_5*TblTech[[#This Row],[3-5]] + tech_5_3*TblTech[[#This Row],[5-3]] + tech_5_5*TblTech[[#This Row],[5-5]])*elite2_plat,0)</f>
        <v>1250</v>
      </c>
      <c r="BM21" s="113">
        <f ca="1">ROUNDUP(IF(race="Gnome",1,(1-MIN(TblMili[[#This Row],[Smithies]]*smithy_bonus,smithy_bonus_cap))*(1+ tech_3_5*TblTech[[#This Row],[3-5]] + tech_5_3*TblTech[[#This Row],[5-3]] + tech_5_5*TblTech[[#This Row],[5-5]]))*elite2_ore,0)</f>
        <v>100</v>
      </c>
      <c r="BN21" s="113">
        <f>ROUNDUP((1+ tech_1_9*TblTech[[#This Row],[1-9]] + tech_9_1*TblTech[[#This Row],[9-1]])*spy_plat,0)</f>
        <v>500</v>
      </c>
      <c r="BO21" s="113">
        <f ca="1">ROUNDUP((1+ tech_1_9_2*TblTech[[#This Row],[1-9]] + tech_9_1_2*TblTech[[#This Row],[9-1]] -MIN(ROUND(wg_wiz_cost_bonus*TblMili[[#This Row],[WG''s]],4),wg_wiz_cost_cap))*wizard_plat,0)</f>
        <v>500</v>
      </c>
      <c r="BP21" s="113">
        <f ca="1">ROUNDUP((1+ tech_1_9_2*TblTech[[#This Row],[1-9]] + tech_9_1_2*TblTech[[#This Row],[9-1]] -MIN(ROUND(wg_wiz_cost_bonus*TblMili[[#This Row],[WG''s]],4),wg_wiz_cost_cap))*archmage_plat,0)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44272.499999999956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44272.499999999956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Row],[Smithies]]*smithy_bonus,smithy_bonus_cap))*(1+ tech_3_5*TblTech[[#This Row],[3-5]] + tech_5_3*TblTech[[#This Row],[5-3]] + tech_5_5*TblTech[[#This Row],[5-5]])*spec_op_plat,0)</f>
        <v>275</v>
      </c>
      <c r="BG22" s="113">
        <f ca="1">ROUNDUP(IF(race="Gnome",1,(1-MIN(TblMili[[#This Row],[Smithies]]*smithy_bonus,smithy_bonus_cap))*(1+ tech_3_5*TblTech[[#This Row],[3-5]] + tech_5_3*TblTech[[#This Row],[5-3]] + tech_5_5*TblTech[[#This Row],[5-5]]))*spec_op_ore,0)</f>
        <v>25</v>
      </c>
      <c r="BH22" s="113">
        <f ca="1">ROUNDUP((1-MIN(TblMili[[#This Row],[Smithies]]*smithy_bonus,smithy_bonus_cap))*(1+ tech_3_5*TblTech[[#This Row],[3-5]] + tech_5_3*TblTech[[#This Row],[5-3]] + tech_5_5*TblTech[[#This Row],[5-5]])*spec_dp_plat,0)</f>
        <v>275</v>
      </c>
      <c r="BI22" s="113">
        <f ca="1">ROUNDUP(IF(race="Gnome",1,(1-MIN(TblMili[[#This Row],[Smithies]]*smithy_bonus,smithy_bonus_cap))*(1+ tech_3_5*TblTech[[#This Row],[3-5]] + tech_5_3*TblTech[[#This Row],[5-3]] + tech_5_5*TblTech[[#This Row],[5-5]]))*spec_dp_ore,0)</f>
        <v>15</v>
      </c>
      <c r="BJ22" s="113">
        <f ca="1">ROUNDUP((1-MIN(TblMili[[#This Row],[Smithies]]*smithy_bonus,smithy_bonus_cap))*(1+ tech_3_5*TblTech[[#This Row],[3-5]] + tech_5_3*TblTech[[#This Row],[5-3]] + tech_5_5*TblTech[[#This Row],[5-5]])*elite1_plat,0)</f>
        <v>1050</v>
      </c>
      <c r="BK22" s="113">
        <f ca="1">ROUNDUP(IF(race="Gnome",1,(1-MIN(TblMili[[#This Row],[Smithies]]*smithy_bonus,smithy_bonus_cap))*(1+ tech_3_5*TblTech[[#This Row],[3-5]] + tech_5_3*TblTech[[#This Row],[5-3]] + tech_5_5*TblTech[[#This Row],[5-5]]))*elite1_ore,0)</f>
        <v>75</v>
      </c>
      <c r="BL22" s="113">
        <f ca="1">ROUNDUP((1-MIN(TblMili[[#This Row],[Smithies]]*smithy_bonus,smithy_bonus_cap))*(1+ tech_3_5*TblTech[[#This Row],[3-5]] + tech_5_3*TblTech[[#This Row],[5-3]] + tech_5_5*TblTech[[#This Row],[5-5]])*elite2_plat,0)</f>
        <v>1250</v>
      </c>
      <c r="BM22" s="113">
        <f ca="1">ROUNDUP(IF(race="Gnome",1,(1-MIN(TblMili[[#This Row],[Smithies]]*smithy_bonus,smithy_bonus_cap))*(1+ tech_3_5*TblTech[[#This Row],[3-5]] + tech_5_3*TblTech[[#This Row],[5-3]] + tech_5_5*TblTech[[#This Row],[5-5]]))*elite2_ore,0)</f>
        <v>100</v>
      </c>
      <c r="BN22" s="113">
        <f>ROUNDUP((1+ tech_1_9*TblTech[[#This Row],[1-9]] + tech_9_1*TblTech[[#This Row],[9-1]])*spy_plat,0)</f>
        <v>500</v>
      </c>
      <c r="BO22" s="113">
        <f ca="1">ROUNDUP((1+ tech_1_9_2*TblTech[[#This Row],[1-9]] + tech_9_1_2*TblTech[[#This Row],[9-1]] -MIN(ROUND(wg_wiz_cost_bonus*TblMili[[#This Row],[WG''s]],4),wg_wiz_cost_cap))*wizard_plat,0)</f>
        <v>500</v>
      </c>
      <c r="BP22" s="113">
        <f ca="1">ROUNDUP((1+ tech_1_9_2*TblTech[[#This Row],[1-9]] + tech_9_1_2*TblTech[[#This Row],[9-1]] -MIN(ROUND(wg_wiz_cost_bonus*TblMili[[#This Row],[WG''s]],4),wg_wiz_cost_cap))*archmage_plat,0)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44272.541666666621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44272.541666666621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Row],[Smithies]]*smithy_bonus,smithy_bonus_cap))*(1+ tech_3_5*TblTech[[#This Row],[3-5]] + tech_5_3*TblTech[[#This Row],[5-3]] + tech_5_5*TblTech[[#This Row],[5-5]])*spec_op_plat,0)</f>
        <v>275</v>
      </c>
      <c r="BG23" s="113">
        <f ca="1">ROUNDUP(IF(race="Gnome",1,(1-MIN(TblMili[[#This Row],[Smithies]]*smithy_bonus,smithy_bonus_cap))*(1+ tech_3_5*TblTech[[#This Row],[3-5]] + tech_5_3*TblTech[[#This Row],[5-3]] + tech_5_5*TblTech[[#This Row],[5-5]]))*spec_op_ore,0)</f>
        <v>25</v>
      </c>
      <c r="BH23" s="113">
        <f ca="1">ROUNDUP((1-MIN(TblMili[[#This Row],[Smithies]]*smithy_bonus,smithy_bonus_cap))*(1+ tech_3_5*TblTech[[#This Row],[3-5]] + tech_5_3*TblTech[[#This Row],[5-3]] + tech_5_5*TblTech[[#This Row],[5-5]])*spec_dp_plat,0)</f>
        <v>275</v>
      </c>
      <c r="BI23" s="113">
        <f ca="1">ROUNDUP(IF(race="Gnome",1,(1-MIN(TblMili[[#This Row],[Smithies]]*smithy_bonus,smithy_bonus_cap))*(1+ tech_3_5*TblTech[[#This Row],[3-5]] + tech_5_3*TblTech[[#This Row],[5-3]] + tech_5_5*TblTech[[#This Row],[5-5]]))*spec_dp_ore,0)</f>
        <v>15</v>
      </c>
      <c r="BJ23" s="113">
        <f ca="1">ROUNDUP((1-MIN(TblMili[[#This Row],[Smithies]]*smithy_bonus,smithy_bonus_cap))*(1+ tech_3_5*TblTech[[#This Row],[3-5]] + tech_5_3*TblTech[[#This Row],[5-3]] + tech_5_5*TblTech[[#This Row],[5-5]])*elite1_plat,0)</f>
        <v>1050</v>
      </c>
      <c r="BK23" s="113">
        <f ca="1">ROUNDUP(IF(race="Gnome",1,(1-MIN(TblMili[[#This Row],[Smithies]]*smithy_bonus,smithy_bonus_cap))*(1+ tech_3_5*TblTech[[#This Row],[3-5]] + tech_5_3*TblTech[[#This Row],[5-3]] + tech_5_5*TblTech[[#This Row],[5-5]]))*elite1_ore,0)</f>
        <v>75</v>
      </c>
      <c r="BL23" s="113">
        <f ca="1">ROUNDUP((1-MIN(TblMili[[#This Row],[Smithies]]*smithy_bonus,smithy_bonus_cap))*(1+ tech_3_5*TblTech[[#This Row],[3-5]] + tech_5_3*TblTech[[#This Row],[5-3]] + tech_5_5*TblTech[[#This Row],[5-5]])*elite2_plat,0)</f>
        <v>1250</v>
      </c>
      <c r="BM23" s="113">
        <f ca="1">ROUNDUP(IF(race="Gnome",1,(1-MIN(TblMili[[#This Row],[Smithies]]*smithy_bonus,smithy_bonus_cap))*(1+ tech_3_5*TblTech[[#This Row],[3-5]] + tech_5_3*TblTech[[#This Row],[5-3]] + tech_5_5*TblTech[[#This Row],[5-5]]))*elite2_ore,0)</f>
        <v>100</v>
      </c>
      <c r="BN23" s="113">
        <f>ROUNDUP((1+ tech_1_9*TblTech[[#This Row],[1-9]] + tech_9_1*TblTech[[#This Row],[9-1]])*spy_plat,0)</f>
        <v>500</v>
      </c>
      <c r="BO23" s="113">
        <f ca="1">ROUNDUP((1+ tech_1_9_2*TblTech[[#This Row],[1-9]] + tech_9_1_2*TblTech[[#This Row],[9-1]] -MIN(ROUND(wg_wiz_cost_bonus*TblMili[[#This Row],[WG''s]],4),wg_wiz_cost_cap))*wizard_plat,0)</f>
        <v>500</v>
      </c>
      <c r="BP23" s="113">
        <f ca="1">ROUNDUP((1+ tech_1_9_2*TblTech[[#This Row],[1-9]] + tech_9_1_2*TblTech[[#This Row],[9-1]] -MIN(ROUND(wg_wiz_cost_bonus*TblMili[[#This Row],[WG''s]],4),wg_wiz_cost_cap))*archmage_plat,0)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44272.583333333285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44272.583333333285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Row],[Smithies]]*smithy_bonus,smithy_bonus_cap))*(1+ tech_3_5*TblTech[[#This Row],[3-5]] + tech_5_3*TblTech[[#This Row],[5-3]] + tech_5_5*TblTech[[#This Row],[5-5]])*spec_op_plat,0)</f>
        <v>275</v>
      </c>
      <c r="BG24" s="113">
        <f ca="1">ROUNDUP(IF(race="Gnome",1,(1-MIN(TblMili[[#This Row],[Smithies]]*smithy_bonus,smithy_bonus_cap))*(1+ tech_3_5*TblTech[[#This Row],[3-5]] + tech_5_3*TblTech[[#This Row],[5-3]] + tech_5_5*TblTech[[#This Row],[5-5]]))*spec_op_ore,0)</f>
        <v>25</v>
      </c>
      <c r="BH24" s="113">
        <f ca="1">ROUNDUP((1-MIN(TblMili[[#This Row],[Smithies]]*smithy_bonus,smithy_bonus_cap))*(1+ tech_3_5*TblTech[[#This Row],[3-5]] + tech_5_3*TblTech[[#This Row],[5-3]] + tech_5_5*TblTech[[#This Row],[5-5]])*spec_dp_plat,0)</f>
        <v>275</v>
      </c>
      <c r="BI24" s="113">
        <f ca="1">ROUNDUP(IF(race="Gnome",1,(1-MIN(TblMili[[#This Row],[Smithies]]*smithy_bonus,smithy_bonus_cap))*(1+ tech_3_5*TblTech[[#This Row],[3-5]] + tech_5_3*TblTech[[#This Row],[5-3]] + tech_5_5*TblTech[[#This Row],[5-5]]))*spec_dp_ore,0)</f>
        <v>15</v>
      </c>
      <c r="BJ24" s="113">
        <f ca="1">ROUNDUP((1-MIN(TblMili[[#This Row],[Smithies]]*smithy_bonus,smithy_bonus_cap))*(1+ tech_3_5*TblTech[[#This Row],[3-5]] + tech_5_3*TblTech[[#This Row],[5-3]] + tech_5_5*TblTech[[#This Row],[5-5]])*elite1_plat,0)</f>
        <v>1050</v>
      </c>
      <c r="BK24" s="113">
        <f ca="1">ROUNDUP(IF(race="Gnome",1,(1-MIN(TblMili[[#This Row],[Smithies]]*smithy_bonus,smithy_bonus_cap))*(1+ tech_3_5*TblTech[[#This Row],[3-5]] + tech_5_3*TblTech[[#This Row],[5-3]] + tech_5_5*TblTech[[#This Row],[5-5]]))*elite1_ore,0)</f>
        <v>75</v>
      </c>
      <c r="BL24" s="113">
        <f ca="1">ROUNDUP((1-MIN(TblMili[[#This Row],[Smithies]]*smithy_bonus,smithy_bonus_cap))*(1+ tech_3_5*TblTech[[#This Row],[3-5]] + tech_5_3*TblTech[[#This Row],[5-3]] + tech_5_5*TblTech[[#This Row],[5-5]])*elite2_plat,0)</f>
        <v>1250</v>
      </c>
      <c r="BM24" s="113">
        <f ca="1">ROUNDUP(IF(race="Gnome",1,(1-MIN(TblMili[[#This Row],[Smithies]]*smithy_bonus,smithy_bonus_cap))*(1+ tech_3_5*TblTech[[#This Row],[3-5]] + tech_5_3*TblTech[[#This Row],[5-3]] + tech_5_5*TblTech[[#This Row],[5-5]]))*elite2_ore,0)</f>
        <v>100</v>
      </c>
      <c r="BN24" s="113">
        <f>ROUNDUP((1+ tech_1_9*TblTech[[#This Row],[1-9]] + tech_9_1*TblTech[[#This Row],[9-1]])*spy_plat,0)</f>
        <v>500</v>
      </c>
      <c r="BO24" s="113">
        <f ca="1">ROUNDUP((1+ tech_1_9_2*TblTech[[#This Row],[1-9]] + tech_9_1_2*TblTech[[#This Row],[9-1]] -MIN(ROUND(wg_wiz_cost_bonus*TblMili[[#This Row],[WG''s]],4),wg_wiz_cost_cap))*wizard_plat,0)</f>
        <v>500</v>
      </c>
      <c r="BP24" s="113">
        <f ca="1">ROUNDUP((1+ tech_1_9_2*TblTech[[#This Row],[1-9]] + tech_9_1_2*TblTech[[#This Row],[9-1]] -MIN(ROUND(wg_wiz_cost_bonus*TblMili[[#This Row],[WG''s]],4),wg_wiz_cost_cap))*archmage_plat,0)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44272.624999999949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44272.624999999949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Row],[Smithies]]*smithy_bonus,smithy_bonus_cap))*(1+ tech_3_5*TblTech[[#This Row],[3-5]] + tech_5_3*TblTech[[#This Row],[5-3]] + tech_5_5*TblTech[[#This Row],[5-5]])*spec_op_plat,0)</f>
        <v>275</v>
      </c>
      <c r="BG25" s="113">
        <f ca="1">ROUNDUP(IF(race="Gnome",1,(1-MIN(TblMili[[#This Row],[Smithies]]*smithy_bonus,smithy_bonus_cap))*(1+ tech_3_5*TblTech[[#This Row],[3-5]] + tech_5_3*TblTech[[#This Row],[5-3]] + tech_5_5*TblTech[[#This Row],[5-5]]))*spec_op_ore,0)</f>
        <v>25</v>
      </c>
      <c r="BH25" s="113">
        <f ca="1">ROUNDUP((1-MIN(TblMili[[#This Row],[Smithies]]*smithy_bonus,smithy_bonus_cap))*(1+ tech_3_5*TblTech[[#This Row],[3-5]] + tech_5_3*TblTech[[#This Row],[5-3]] + tech_5_5*TblTech[[#This Row],[5-5]])*spec_dp_plat,0)</f>
        <v>275</v>
      </c>
      <c r="BI25" s="113">
        <f ca="1">ROUNDUP(IF(race="Gnome",1,(1-MIN(TblMili[[#This Row],[Smithies]]*smithy_bonus,smithy_bonus_cap))*(1+ tech_3_5*TblTech[[#This Row],[3-5]] + tech_5_3*TblTech[[#This Row],[5-3]] + tech_5_5*TblTech[[#This Row],[5-5]]))*spec_dp_ore,0)</f>
        <v>15</v>
      </c>
      <c r="BJ25" s="113">
        <f ca="1">ROUNDUP((1-MIN(TblMili[[#This Row],[Smithies]]*smithy_bonus,smithy_bonus_cap))*(1+ tech_3_5*TblTech[[#This Row],[3-5]] + tech_5_3*TblTech[[#This Row],[5-3]] + tech_5_5*TblTech[[#This Row],[5-5]])*elite1_plat,0)</f>
        <v>1050</v>
      </c>
      <c r="BK25" s="113">
        <f ca="1">ROUNDUP(IF(race="Gnome",1,(1-MIN(TblMili[[#This Row],[Smithies]]*smithy_bonus,smithy_bonus_cap))*(1+ tech_3_5*TblTech[[#This Row],[3-5]] + tech_5_3*TblTech[[#This Row],[5-3]] + tech_5_5*TblTech[[#This Row],[5-5]]))*elite1_ore,0)</f>
        <v>75</v>
      </c>
      <c r="BL25" s="113">
        <f ca="1">ROUNDUP((1-MIN(TblMili[[#This Row],[Smithies]]*smithy_bonus,smithy_bonus_cap))*(1+ tech_3_5*TblTech[[#This Row],[3-5]] + tech_5_3*TblTech[[#This Row],[5-3]] + tech_5_5*TblTech[[#This Row],[5-5]])*elite2_plat,0)</f>
        <v>1250</v>
      </c>
      <c r="BM25" s="113">
        <f ca="1">ROUNDUP(IF(race="Gnome",1,(1-MIN(TblMili[[#This Row],[Smithies]]*smithy_bonus,smithy_bonus_cap))*(1+ tech_3_5*TblTech[[#This Row],[3-5]] + tech_5_3*TblTech[[#This Row],[5-3]] + tech_5_5*TblTech[[#This Row],[5-5]]))*elite2_ore,0)</f>
        <v>100</v>
      </c>
      <c r="BN25" s="113">
        <f>ROUNDUP((1+ tech_1_9*TblTech[[#This Row],[1-9]] + tech_9_1*TblTech[[#This Row],[9-1]])*spy_plat,0)</f>
        <v>500</v>
      </c>
      <c r="BO25" s="113">
        <f ca="1">ROUNDUP((1+ tech_1_9_2*TblTech[[#This Row],[1-9]] + tech_9_1_2*TblTech[[#This Row],[9-1]] -MIN(ROUND(wg_wiz_cost_bonus*TblMili[[#This Row],[WG''s]],4),wg_wiz_cost_cap))*wizard_plat,0)</f>
        <v>500</v>
      </c>
      <c r="BP25" s="113">
        <f ca="1">ROUNDUP((1+ tech_1_9_2*TblTech[[#This Row],[1-9]] + tech_9_1_2*TblTech[[#This Row],[9-1]] -MIN(ROUND(wg_wiz_cost_bonus*TblMili[[#This Row],[WG''s]],4),wg_wiz_cost_cap))*archmage_plat,0)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44272.666666666613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44272.666666666613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Row],[Smithies]]*smithy_bonus,smithy_bonus_cap))*(1+ tech_3_5*TblTech[[#This Row],[3-5]] + tech_5_3*TblTech[[#This Row],[5-3]] + tech_5_5*TblTech[[#This Row],[5-5]])*spec_op_plat,0)</f>
        <v>275</v>
      </c>
      <c r="BG26" s="113">
        <f ca="1">ROUNDUP(IF(race="Gnome",1,(1-MIN(TblMili[[#This Row],[Smithies]]*smithy_bonus,smithy_bonus_cap))*(1+ tech_3_5*TblTech[[#This Row],[3-5]] + tech_5_3*TblTech[[#This Row],[5-3]] + tech_5_5*TblTech[[#This Row],[5-5]]))*spec_op_ore,0)</f>
        <v>25</v>
      </c>
      <c r="BH26" s="113">
        <f ca="1">ROUNDUP((1-MIN(TblMili[[#This Row],[Smithies]]*smithy_bonus,smithy_bonus_cap))*(1+ tech_3_5*TblTech[[#This Row],[3-5]] + tech_5_3*TblTech[[#This Row],[5-3]] + tech_5_5*TblTech[[#This Row],[5-5]])*spec_dp_plat,0)</f>
        <v>275</v>
      </c>
      <c r="BI26" s="113">
        <f ca="1">ROUNDUP(IF(race="Gnome",1,(1-MIN(TblMili[[#This Row],[Smithies]]*smithy_bonus,smithy_bonus_cap))*(1+ tech_3_5*TblTech[[#This Row],[3-5]] + tech_5_3*TblTech[[#This Row],[5-3]] + tech_5_5*TblTech[[#This Row],[5-5]]))*spec_dp_ore,0)</f>
        <v>15</v>
      </c>
      <c r="BJ26" s="113">
        <f ca="1">ROUNDUP((1-MIN(TblMili[[#This Row],[Smithies]]*smithy_bonus,smithy_bonus_cap))*(1+ tech_3_5*TblTech[[#This Row],[3-5]] + tech_5_3*TblTech[[#This Row],[5-3]] + tech_5_5*TblTech[[#This Row],[5-5]])*elite1_plat,0)</f>
        <v>1050</v>
      </c>
      <c r="BK26" s="113">
        <f ca="1">ROUNDUP(IF(race="Gnome",1,(1-MIN(TblMili[[#This Row],[Smithies]]*smithy_bonus,smithy_bonus_cap))*(1+ tech_3_5*TblTech[[#This Row],[3-5]] + tech_5_3*TblTech[[#This Row],[5-3]] + tech_5_5*TblTech[[#This Row],[5-5]]))*elite1_ore,0)</f>
        <v>75</v>
      </c>
      <c r="BL26" s="113">
        <f ca="1">ROUNDUP((1-MIN(TblMili[[#This Row],[Smithies]]*smithy_bonus,smithy_bonus_cap))*(1+ tech_3_5*TblTech[[#This Row],[3-5]] + tech_5_3*TblTech[[#This Row],[5-3]] + tech_5_5*TblTech[[#This Row],[5-5]])*elite2_plat,0)</f>
        <v>1250</v>
      </c>
      <c r="BM26" s="113">
        <f ca="1">ROUNDUP(IF(race="Gnome",1,(1-MIN(TblMili[[#This Row],[Smithies]]*smithy_bonus,smithy_bonus_cap))*(1+ tech_3_5*TblTech[[#This Row],[3-5]] + tech_5_3*TblTech[[#This Row],[5-3]] + tech_5_5*TblTech[[#This Row],[5-5]]))*elite2_ore,0)</f>
        <v>100</v>
      </c>
      <c r="BN26" s="113">
        <f>ROUNDUP((1+ tech_1_9*TblTech[[#This Row],[1-9]] + tech_9_1*TblTech[[#This Row],[9-1]])*spy_plat,0)</f>
        <v>500</v>
      </c>
      <c r="BO26" s="113">
        <f ca="1">ROUNDUP((1+ tech_1_9_2*TblTech[[#This Row],[1-9]] + tech_9_1_2*TblTech[[#This Row],[9-1]] -MIN(ROUND(wg_wiz_cost_bonus*TblMili[[#This Row],[WG''s]],4),wg_wiz_cost_cap))*wizard_plat,0)</f>
        <v>500</v>
      </c>
      <c r="BP26" s="113">
        <f ca="1">ROUNDUP((1+ tech_1_9_2*TblTech[[#This Row],[1-9]] + tech_9_1_2*TblTech[[#This Row],[9-1]] -MIN(ROUND(wg_wiz_cost_bonus*TblMili[[#This Row],[WG''s]],4),wg_wiz_cost_cap))*archmage_plat,0)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44272.708333333278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44272.708333333278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Row],[Smithies]]*smithy_bonus,smithy_bonus_cap))*(1+ tech_3_5*TblTech[[#This Row],[3-5]] + tech_5_3*TblTech[[#This Row],[5-3]] + tech_5_5*TblTech[[#This Row],[5-5]])*spec_op_plat,0)</f>
        <v>275</v>
      </c>
      <c r="BG27" s="113">
        <f ca="1">ROUNDUP(IF(race="Gnome",1,(1-MIN(TblMili[[#This Row],[Smithies]]*smithy_bonus,smithy_bonus_cap))*(1+ tech_3_5*TblTech[[#This Row],[3-5]] + tech_5_3*TblTech[[#This Row],[5-3]] + tech_5_5*TblTech[[#This Row],[5-5]]))*spec_op_ore,0)</f>
        <v>25</v>
      </c>
      <c r="BH27" s="113">
        <f ca="1">ROUNDUP((1-MIN(TblMili[[#This Row],[Smithies]]*smithy_bonus,smithy_bonus_cap))*(1+ tech_3_5*TblTech[[#This Row],[3-5]] + tech_5_3*TblTech[[#This Row],[5-3]] + tech_5_5*TblTech[[#This Row],[5-5]])*spec_dp_plat,0)</f>
        <v>275</v>
      </c>
      <c r="BI27" s="113">
        <f ca="1">ROUNDUP(IF(race="Gnome",1,(1-MIN(TblMili[[#This Row],[Smithies]]*smithy_bonus,smithy_bonus_cap))*(1+ tech_3_5*TblTech[[#This Row],[3-5]] + tech_5_3*TblTech[[#This Row],[5-3]] + tech_5_5*TblTech[[#This Row],[5-5]]))*spec_dp_ore,0)</f>
        <v>15</v>
      </c>
      <c r="BJ27" s="113">
        <f ca="1">ROUNDUP((1-MIN(TblMili[[#This Row],[Smithies]]*smithy_bonus,smithy_bonus_cap))*(1+ tech_3_5*TblTech[[#This Row],[3-5]] + tech_5_3*TblTech[[#This Row],[5-3]] + tech_5_5*TblTech[[#This Row],[5-5]])*elite1_plat,0)</f>
        <v>1050</v>
      </c>
      <c r="BK27" s="113">
        <f ca="1">ROUNDUP(IF(race="Gnome",1,(1-MIN(TblMili[[#This Row],[Smithies]]*smithy_bonus,smithy_bonus_cap))*(1+ tech_3_5*TblTech[[#This Row],[3-5]] + tech_5_3*TblTech[[#This Row],[5-3]] + tech_5_5*TblTech[[#This Row],[5-5]]))*elite1_ore,0)</f>
        <v>75</v>
      </c>
      <c r="BL27" s="113">
        <f ca="1">ROUNDUP((1-MIN(TblMili[[#This Row],[Smithies]]*smithy_bonus,smithy_bonus_cap))*(1+ tech_3_5*TblTech[[#This Row],[3-5]] + tech_5_3*TblTech[[#This Row],[5-3]] + tech_5_5*TblTech[[#This Row],[5-5]])*elite2_plat,0)</f>
        <v>1250</v>
      </c>
      <c r="BM27" s="113">
        <f ca="1">ROUNDUP(IF(race="Gnome",1,(1-MIN(TblMili[[#This Row],[Smithies]]*smithy_bonus,smithy_bonus_cap))*(1+ tech_3_5*TblTech[[#This Row],[3-5]] + tech_5_3*TblTech[[#This Row],[5-3]] + tech_5_5*TblTech[[#This Row],[5-5]]))*elite2_ore,0)</f>
        <v>100</v>
      </c>
      <c r="BN27" s="113">
        <f>ROUNDUP((1+ tech_1_9*TblTech[[#This Row],[1-9]] + tech_9_1*TblTech[[#This Row],[9-1]])*spy_plat,0)</f>
        <v>500</v>
      </c>
      <c r="BO27" s="113">
        <f ca="1">ROUNDUP((1+ tech_1_9_2*TblTech[[#This Row],[1-9]] + tech_9_1_2*TblTech[[#This Row],[9-1]] -MIN(ROUND(wg_wiz_cost_bonus*TblMili[[#This Row],[WG''s]],4),wg_wiz_cost_cap))*wizard_plat,0)</f>
        <v>500</v>
      </c>
      <c r="BP27" s="113">
        <f ca="1">ROUNDUP((1+ tech_1_9_2*TblTech[[#This Row],[1-9]] + tech_9_1_2*TblTech[[#This Row],[9-1]] -MIN(ROUND(wg_wiz_cost_bonus*TblMili[[#This Row],[WG''s]],4),wg_wiz_cost_cap))*archmage_plat,0)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44272.749999999942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44272.749999999942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Row],[Smithies]]*smithy_bonus,smithy_bonus_cap))*(1+ tech_3_5*TblTech[[#This Row],[3-5]] + tech_5_3*TblTech[[#This Row],[5-3]] + tech_5_5*TblTech[[#This Row],[5-5]])*spec_op_plat,0)</f>
        <v>275</v>
      </c>
      <c r="BG28" s="113">
        <f ca="1">ROUNDUP(IF(race="Gnome",1,(1-MIN(TblMili[[#This Row],[Smithies]]*smithy_bonus,smithy_bonus_cap))*(1+ tech_3_5*TblTech[[#This Row],[3-5]] + tech_5_3*TblTech[[#This Row],[5-3]] + tech_5_5*TblTech[[#This Row],[5-5]]))*spec_op_ore,0)</f>
        <v>25</v>
      </c>
      <c r="BH28" s="113">
        <f ca="1">ROUNDUP((1-MIN(TblMili[[#This Row],[Smithies]]*smithy_bonus,smithy_bonus_cap))*(1+ tech_3_5*TblTech[[#This Row],[3-5]] + tech_5_3*TblTech[[#This Row],[5-3]] + tech_5_5*TblTech[[#This Row],[5-5]])*spec_dp_plat,0)</f>
        <v>275</v>
      </c>
      <c r="BI28" s="113">
        <f ca="1">ROUNDUP(IF(race="Gnome",1,(1-MIN(TblMili[[#This Row],[Smithies]]*smithy_bonus,smithy_bonus_cap))*(1+ tech_3_5*TblTech[[#This Row],[3-5]] + tech_5_3*TblTech[[#This Row],[5-3]] + tech_5_5*TblTech[[#This Row],[5-5]]))*spec_dp_ore,0)</f>
        <v>15</v>
      </c>
      <c r="BJ28" s="113">
        <f ca="1">ROUNDUP((1-MIN(TblMili[[#This Row],[Smithies]]*smithy_bonus,smithy_bonus_cap))*(1+ tech_3_5*TblTech[[#This Row],[3-5]] + tech_5_3*TblTech[[#This Row],[5-3]] + tech_5_5*TblTech[[#This Row],[5-5]])*elite1_plat,0)</f>
        <v>1050</v>
      </c>
      <c r="BK28" s="113">
        <f ca="1">ROUNDUP(IF(race="Gnome",1,(1-MIN(TblMili[[#This Row],[Smithies]]*smithy_bonus,smithy_bonus_cap))*(1+ tech_3_5*TblTech[[#This Row],[3-5]] + tech_5_3*TblTech[[#This Row],[5-3]] + tech_5_5*TblTech[[#This Row],[5-5]]))*elite1_ore,0)</f>
        <v>75</v>
      </c>
      <c r="BL28" s="113">
        <f ca="1">ROUNDUP((1-MIN(TblMili[[#This Row],[Smithies]]*smithy_bonus,smithy_bonus_cap))*(1+ tech_3_5*TblTech[[#This Row],[3-5]] + tech_5_3*TblTech[[#This Row],[5-3]] + tech_5_5*TblTech[[#This Row],[5-5]])*elite2_plat,0)</f>
        <v>1250</v>
      </c>
      <c r="BM28" s="113">
        <f ca="1">ROUNDUP(IF(race="Gnome",1,(1-MIN(TblMili[[#This Row],[Smithies]]*smithy_bonus,smithy_bonus_cap))*(1+ tech_3_5*TblTech[[#This Row],[3-5]] + tech_5_3*TblTech[[#This Row],[5-3]] + tech_5_5*TblTech[[#This Row],[5-5]]))*elite2_ore,0)</f>
        <v>100</v>
      </c>
      <c r="BN28" s="113">
        <f>ROUNDUP((1+ tech_1_9*TblTech[[#This Row],[1-9]] + tech_9_1*TblTech[[#This Row],[9-1]])*spy_plat,0)</f>
        <v>500</v>
      </c>
      <c r="BO28" s="113">
        <f ca="1">ROUNDUP((1+ tech_1_9_2*TblTech[[#This Row],[1-9]] + tech_9_1_2*TblTech[[#This Row],[9-1]] -MIN(ROUND(wg_wiz_cost_bonus*TblMili[[#This Row],[WG''s]],4),wg_wiz_cost_cap))*wizard_plat,0)</f>
        <v>500</v>
      </c>
      <c r="BP28" s="113">
        <f ca="1">ROUNDUP((1+ tech_1_9_2*TblTech[[#This Row],[1-9]] + tech_9_1_2*TblTech[[#This Row],[9-1]] -MIN(ROUND(wg_wiz_cost_bonus*TblMili[[#This Row],[WG''s]],4),wg_wiz_cost_cap))*archmage_plat,0)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44272.791666666606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44272.791666666606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Row],[Smithies]]*smithy_bonus,smithy_bonus_cap))*(1+ tech_3_5*TblTech[[#This Row],[3-5]] + tech_5_3*TblTech[[#This Row],[5-3]] + tech_5_5*TblTech[[#This Row],[5-5]])*spec_op_plat,0)</f>
        <v>275</v>
      </c>
      <c r="BG29" s="113">
        <f ca="1">ROUNDUP(IF(race="Gnome",1,(1-MIN(TblMili[[#This Row],[Smithies]]*smithy_bonus,smithy_bonus_cap))*(1+ tech_3_5*TblTech[[#This Row],[3-5]] + tech_5_3*TblTech[[#This Row],[5-3]] + tech_5_5*TblTech[[#This Row],[5-5]]))*spec_op_ore,0)</f>
        <v>25</v>
      </c>
      <c r="BH29" s="113">
        <f ca="1">ROUNDUP((1-MIN(TblMili[[#This Row],[Smithies]]*smithy_bonus,smithy_bonus_cap))*(1+ tech_3_5*TblTech[[#This Row],[3-5]] + tech_5_3*TblTech[[#This Row],[5-3]] + tech_5_5*TblTech[[#This Row],[5-5]])*spec_dp_plat,0)</f>
        <v>275</v>
      </c>
      <c r="BI29" s="113">
        <f ca="1">ROUNDUP(IF(race="Gnome",1,(1-MIN(TblMili[[#This Row],[Smithies]]*smithy_bonus,smithy_bonus_cap))*(1+ tech_3_5*TblTech[[#This Row],[3-5]] + tech_5_3*TblTech[[#This Row],[5-3]] + tech_5_5*TblTech[[#This Row],[5-5]]))*spec_dp_ore,0)</f>
        <v>15</v>
      </c>
      <c r="BJ29" s="113">
        <f ca="1">ROUNDUP((1-MIN(TblMili[[#This Row],[Smithies]]*smithy_bonus,smithy_bonus_cap))*(1+ tech_3_5*TblTech[[#This Row],[3-5]] + tech_5_3*TblTech[[#This Row],[5-3]] + tech_5_5*TblTech[[#This Row],[5-5]])*elite1_plat,0)</f>
        <v>1050</v>
      </c>
      <c r="BK29" s="113">
        <f ca="1">ROUNDUP(IF(race="Gnome",1,(1-MIN(TblMili[[#This Row],[Smithies]]*smithy_bonus,smithy_bonus_cap))*(1+ tech_3_5*TblTech[[#This Row],[3-5]] + tech_5_3*TblTech[[#This Row],[5-3]] + tech_5_5*TblTech[[#This Row],[5-5]]))*elite1_ore,0)</f>
        <v>75</v>
      </c>
      <c r="BL29" s="113">
        <f ca="1">ROUNDUP((1-MIN(TblMili[[#This Row],[Smithies]]*smithy_bonus,smithy_bonus_cap))*(1+ tech_3_5*TblTech[[#This Row],[3-5]] + tech_5_3*TblTech[[#This Row],[5-3]] + tech_5_5*TblTech[[#This Row],[5-5]])*elite2_plat,0)</f>
        <v>1250</v>
      </c>
      <c r="BM29" s="113">
        <f ca="1">ROUNDUP(IF(race="Gnome",1,(1-MIN(TblMili[[#This Row],[Smithies]]*smithy_bonus,smithy_bonus_cap))*(1+ tech_3_5*TblTech[[#This Row],[3-5]] + tech_5_3*TblTech[[#This Row],[5-3]] + tech_5_5*TblTech[[#This Row],[5-5]]))*elite2_ore,0)</f>
        <v>100</v>
      </c>
      <c r="BN29" s="113">
        <f>ROUNDUP((1+ tech_1_9*TblTech[[#This Row],[1-9]] + tech_9_1*TblTech[[#This Row],[9-1]])*spy_plat,0)</f>
        <v>500</v>
      </c>
      <c r="BO29" s="113">
        <f ca="1">ROUNDUP((1+ tech_1_9_2*TblTech[[#This Row],[1-9]] + tech_9_1_2*TblTech[[#This Row],[9-1]] -MIN(ROUND(wg_wiz_cost_bonus*TblMili[[#This Row],[WG''s]],4),wg_wiz_cost_cap))*wizard_plat,0)</f>
        <v>500</v>
      </c>
      <c r="BP29" s="113">
        <f ca="1">ROUNDUP((1+ tech_1_9_2*TblTech[[#This Row],[1-9]] + tech_9_1_2*TblTech[[#This Row],[9-1]] -MIN(ROUND(wg_wiz_cost_bonus*TblMili[[#This Row],[WG''s]],4),wg_wiz_cost_cap))*archmage_plat,0)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44272.83333333327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44272.83333333327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Row],[Smithies]]*smithy_bonus,smithy_bonus_cap))*(1+ tech_3_5*TblTech[[#This Row],[3-5]] + tech_5_3*TblTech[[#This Row],[5-3]] + tech_5_5*TblTech[[#This Row],[5-5]])*spec_op_plat,0)</f>
        <v>275</v>
      </c>
      <c r="BG30" s="113">
        <f ca="1">ROUNDUP(IF(race="Gnome",1,(1-MIN(TblMili[[#This Row],[Smithies]]*smithy_bonus,smithy_bonus_cap))*(1+ tech_3_5*TblTech[[#This Row],[3-5]] + tech_5_3*TblTech[[#This Row],[5-3]] + tech_5_5*TblTech[[#This Row],[5-5]]))*spec_op_ore,0)</f>
        <v>25</v>
      </c>
      <c r="BH30" s="113">
        <f ca="1">ROUNDUP((1-MIN(TblMili[[#This Row],[Smithies]]*smithy_bonus,smithy_bonus_cap))*(1+ tech_3_5*TblTech[[#This Row],[3-5]] + tech_5_3*TblTech[[#This Row],[5-3]] + tech_5_5*TblTech[[#This Row],[5-5]])*spec_dp_plat,0)</f>
        <v>275</v>
      </c>
      <c r="BI30" s="113">
        <f ca="1">ROUNDUP(IF(race="Gnome",1,(1-MIN(TblMili[[#This Row],[Smithies]]*smithy_bonus,smithy_bonus_cap))*(1+ tech_3_5*TblTech[[#This Row],[3-5]] + tech_5_3*TblTech[[#This Row],[5-3]] + tech_5_5*TblTech[[#This Row],[5-5]]))*spec_dp_ore,0)</f>
        <v>15</v>
      </c>
      <c r="BJ30" s="113">
        <f ca="1">ROUNDUP((1-MIN(TblMili[[#This Row],[Smithies]]*smithy_bonus,smithy_bonus_cap))*(1+ tech_3_5*TblTech[[#This Row],[3-5]] + tech_5_3*TblTech[[#This Row],[5-3]] + tech_5_5*TblTech[[#This Row],[5-5]])*elite1_plat,0)</f>
        <v>1050</v>
      </c>
      <c r="BK30" s="113">
        <f ca="1">ROUNDUP(IF(race="Gnome",1,(1-MIN(TblMili[[#This Row],[Smithies]]*smithy_bonus,smithy_bonus_cap))*(1+ tech_3_5*TblTech[[#This Row],[3-5]] + tech_5_3*TblTech[[#This Row],[5-3]] + tech_5_5*TblTech[[#This Row],[5-5]]))*elite1_ore,0)</f>
        <v>75</v>
      </c>
      <c r="BL30" s="113">
        <f ca="1">ROUNDUP((1-MIN(TblMili[[#This Row],[Smithies]]*smithy_bonus,smithy_bonus_cap))*(1+ tech_3_5*TblTech[[#This Row],[3-5]] + tech_5_3*TblTech[[#This Row],[5-3]] + tech_5_5*TblTech[[#This Row],[5-5]])*elite2_plat,0)</f>
        <v>1250</v>
      </c>
      <c r="BM30" s="113">
        <f ca="1">ROUNDUP(IF(race="Gnome",1,(1-MIN(TblMili[[#This Row],[Smithies]]*smithy_bonus,smithy_bonus_cap))*(1+ tech_3_5*TblTech[[#This Row],[3-5]] + tech_5_3*TblTech[[#This Row],[5-3]] + tech_5_5*TblTech[[#This Row],[5-5]]))*elite2_ore,0)</f>
        <v>100</v>
      </c>
      <c r="BN30" s="113">
        <f>ROUNDUP((1+ tech_1_9*TblTech[[#This Row],[1-9]] + tech_9_1*TblTech[[#This Row],[9-1]])*spy_plat,0)</f>
        <v>500</v>
      </c>
      <c r="BO30" s="113">
        <f ca="1">ROUNDUP((1+ tech_1_9_2*TblTech[[#This Row],[1-9]] + tech_9_1_2*TblTech[[#This Row],[9-1]] -MIN(ROUND(wg_wiz_cost_bonus*TblMili[[#This Row],[WG''s]],4),wg_wiz_cost_cap))*wizard_plat,0)</f>
        <v>500</v>
      </c>
      <c r="BP30" s="113">
        <f ca="1">ROUNDUP((1+ tech_1_9_2*TblTech[[#This Row],[1-9]] + tech_9_1_2*TblTech[[#This Row],[9-1]] -MIN(ROUND(wg_wiz_cost_bonus*TblMili[[#This Row],[WG''s]],4),wg_wiz_cost_cap))*archmage_plat,0)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44272.874999999935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44272.874999999935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Row],[Smithies]]*smithy_bonus,smithy_bonus_cap))*(1+ tech_3_5*TblTech[[#This Row],[3-5]] + tech_5_3*TblTech[[#This Row],[5-3]] + tech_5_5*TblTech[[#This Row],[5-5]])*spec_op_plat,0)</f>
        <v>275</v>
      </c>
      <c r="BG31" s="113">
        <f ca="1">ROUNDUP(IF(race="Gnome",1,(1-MIN(TblMili[[#This Row],[Smithies]]*smithy_bonus,smithy_bonus_cap))*(1+ tech_3_5*TblTech[[#This Row],[3-5]] + tech_5_3*TblTech[[#This Row],[5-3]] + tech_5_5*TblTech[[#This Row],[5-5]]))*spec_op_ore,0)</f>
        <v>25</v>
      </c>
      <c r="BH31" s="113">
        <f ca="1">ROUNDUP((1-MIN(TblMili[[#This Row],[Smithies]]*smithy_bonus,smithy_bonus_cap))*(1+ tech_3_5*TblTech[[#This Row],[3-5]] + tech_5_3*TblTech[[#This Row],[5-3]] + tech_5_5*TblTech[[#This Row],[5-5]])*spec_dp_plat,0)</f>
        <v>275</v>
      </c>
      <c r="BI31" s="113">
        <f ca="1">ROUNDUP(IF(race="Gnome",1,(1-MIN(TblMili[[#This Row],[Smithies]]*smithy_bonus,smithy_bonus_cap))*(1+ tech_3_5*TblTech[[#This Row],[3-5]] + tech_5_3*TblTech[[#This Row],[5-3]] + tech_5_5*TblTech[[#This Row],[5-5]]))*spec_dp_ore,0)</f>
        <v>15</v>
      </c>
      <c r="BJ31" s="113">
        <f ca="1">ROUNDUP((1-MIN(TblMili[[#This Row],[Smithies]]*smithy_bonus,smithy_bonus_cap))*(1+ tech_3_5*TblTech[[#This Row],[3-5]] + tech_5_3*TblTech[[#This Row],[5-3]] + tech_5_5*TblTech[[#This Row],[5-5]])*elite1_plat,0)</f>
        <v>1050</v>
      </c>
      <c r="BK31" s="113">
        <f ca="1">ROUNDUP(IF(race="Gnome",1,(1-MIN(TblMili[[#This Row],[Smithies]]*smithy_bonus,smithy_bonus_cap))*(1+ tech_3_5*TblTech[[#This Row],[3-5]] + tech_5_3*TblTech[[#This Row],[5-3]] + tech_5_5*TblTech[[#This Row],[5-5]]))*elite1_ore,0)</f>
        <v>75</v>
      </c>
      <c r="BL31" s="113">
        <f ca="1">ROUNDUP((1-MIN(TblMili[[#This Row],[Smithies]]*smithy_bonus,smithy_bonus_cap))*(1+ tech_3_5*TblTech[[#This Row],[3-5]] + tech_5_3*TblTech[[#This Row],[5-3]] + tech_5_5*TblTech[[#This Row],[5-5]])*elite2_plat,0)</f>
        <v>1250</v>
      </c>
      <c r="BM31" s="113">
        <f ca="1">ROUNDUP(IF(race="Gnome",1,(1-MIN(TblMili[[#This Row],[Smithies]]*smithy_bonus,smithy_bonus_cap))*(1+ tech_3_5*TblTech[[#This Row],[3-5]] + tech_5_3*TblTech[[#This Row],[5-3]] + tech_5_5*TblTech[[#This Row],[5-5]]))*elite2_ore,0)</f>
        <v>100</v>
      </c>
      <c r="BN31" s="113">
        <f>ROUNDUP((1+ tech_1_9*TblTech[[#This Row],[1-9]] + tech_9_1*TblTech[[#This Row],[9-1]])*spy_plat,0)</f>
        <v>500</v>
      </c>
      <c r="BO31" s="113">
        <f ca="1">ROUNDUP((1+ tech_1_9_2*TblTech[[#This Row],[1-9]] + tech_9_1_2*TblTech[[#This Row],[9-1]] -MIN(ROUND(wg_wiz_cost_bonus*TblMili[[#This Row],[WG''s]],4),wg_wiz_cost_cap))*wizard_plat,0)</f>
        <v>500</v>
      </c>
      <c r="BP31" s="113">
        <f ca="1">ROUNDUP((1+ tech_1_9_2*TblTech[[#This Row],[1-9]] + tech_9_1_2*TblTech[[#This Row],[9-1]] -MIN(ROUND(wg_wiz_cost_bonus*TblMili[[#This Row],[WG''s]],4),wg_wiz_cost_cap))*archmage_plat,0)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44272.916666666599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44272.916666666599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Row],[Smithies]]*smithy_bonus,smithy_bonus_cap))*(1+ tech_3_5*TblTech[[#This Row],[3-5]] + tech_5_3*TblTech[[#This Row],[5-3]] + tech_5_5*TblTech[[#This Row],[5-5]])*spec_op_plat,0)</f>
        <v>275</v>
      </c>
      <c r="BG32" s="113">
        <f ca="1">ROUNDUP(IF(race="Gnome",1,(1-MIN(TblMili[[#This Row],[Smithies]]*smithy_bonus,smithy_bonus_cap))*(1+ tech_3_5*TblTech[[#This Row],[3-5]] + tech_5_3*TblTech[[#This Row],[5-3]] + tech_5_5*TblTech[[#This Row],[5-5]]))*spec_op_ore,0)</f>
        <v>25</v>
      </c>
      <c r="BH32" s="113">
        <f ca="1">ROUNDUP((1-MIN(TblMili[[#This Row],[Smithies]]*smithy_bonus,smithy_bonus_cap))*(1+ tech_3_5*TblTech[[#This Row],[3-5]] + tech_5_3*TblTech[[#This Row],[5-3]] + tech_5_5*TblTech[[#This Row],[5-5]])*spec_dp_plat,0)</f>
        <v>275</v>
      </c>
      <c r="BI32" s="113">
        <f ca="1">ROUNDUP(IF(race="Gnome",1,(1-MIN(TblMili[[#This Row],[Smithies]]*smithy_bonus,smithy_bonus_cap))*(1+ tech_3_5*TblTech[[#This Row],[3-5]] + tech_5_3*TblTech[[#This Row],[5-3]] + tech_5_5*TblTech[[#This Row],[5-5]]))*spec_dp_ore,0)</f>
        <v>15</v>
      </c>
      <c r="BJ32" s="113">
        <f ca="1">ROUNDUP((1-MIN(TblMili[[#This Row],[Smithies]]*smithy_bonus,smithy_bonus_cap))*(1+ tech_3_5*TblTech[[#This Row],[3-5]] + tech_5_3*TblTech[[#This Row],[5-3]] + tech_5_5*TblTech[[#This Row],[5-5]])*elite1_plat,0)</f>
        <v>1050</v>
      </c>
      <c r="BK32" s="113">
        <f ca="1">ROUNDUP(IF(race="Gnome",1,(1-MIN(TblMili[[#This Row],[Smithies]]*smithy_bonus,smithy_bonus_cap))*(1+ tech_3_5*TblTech[[#This Row],[3-5]] + tech_5_3*TblTech[[#This Row],[5-3]] + tech_5_5*TblTech[[#This Row],[5-5]]))*elite1_ore,0)</f>
        <v>75</v>
      </c>
      <c r="BL32" s="113">
        <f ca="1">ROUNDUP((1-MIN(TblMili[[#This Row],[Smithies]]*smithy_bonus,smithy_bonus_cap))*(1+ tech_3_5*TblTech[[#This Row],[3-5]] + tech_5_3*TblTech[[#This Row],[5-3]] + tech_5_5*TblTech[[#This Row],[5-5]])*elite2_plat,0)</f>
        <v>1250</v>
      </c>
      <c r="BM32" s="113">
        <f ca="1">ROUNDUP(IF(race="Gnome",1,(1-MIN(TblMili[[#This Row],[Smithies]]*smithy_bonus,smithy_bonus_cap))*(1+ tech_3_5*TblTech[[#This Row],[3-5]] + tech_5_3*TblTech[[#This Row],[5-3]] + tech_5_5*TblTech[[#This Row],[5-5]]))*elite2_ore,0)</f>
        <v>100</v>
      </c>
      <c r="BN32" s="113">
        <f>ROUNDUP((1+ tech_1_9*TblTech[[#This Row],[1-9]] + tech_9_1*TblTech[[#This Row],[9-1]])*spy_plat,0)</f>
        <v>500</v>
      </c>
      <c r="BO32" s="113">
        <f ca="1">ROUNDUP((1+ tech_1_9_2*TblTech[[#This Row],[1-9]] + tech_9_1_2*TblTech[[#This Row],[9-1]] -MIN(ROUND(wg_wiz_cost_bonus*TblMili[[#This Row],[WG''s]],4),wg_wiz_cost_cap))*wizard_plat,0)</f>
        <v>500</v>
      </c>
      <c r="BP32" s="113">
        <f ca="1">ROUNDUP((1+ tech_1_9_2*TblTech[[#This Row],[1-9]] + tech_9_1_2*TblTech[[#This Row],[9-1]] -MIN(ROUND(wg_wiz_cost_bonus*TblMili[[#This Row],[WG''s]],4),wg_wiz_cost_cap))*archmage_plat,0)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44272.958333333263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44272.958333333263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Row],[Smithies]]*smithy_bonus,smithy_bonus_cap))*(1+ tech_3_5*TblTech[[#This Row],[3-5]] + tech_5_3*TblTech[[#This Row],[5-3]] + tech_5_5*TblTech[[#This Row],[5-5]])*spec_op_plat,0)</f>
        <v>275</v>
      </c>
      <c r="BG33" s="113">
        <f ca="1">ROUNDUP(IF(race="Gnome",1,(1-MIN(TblMili[[#This Row],[Smithies]]*smithy_bonus,smithy_bonus_cap))*(1+ tech_3_5*TblTech[[#This Row],[3-5]] + tech_5_3*TblTech[[#This Row],[5-3]] + tech_5_5*TblTech[[#This Row],[5-5]]))*spec_op_ore,0)</f>
        <v>25</v>
      </c>
      <c r="BH33" s="113">
        <f ca="1">ROUNDUP((1-MIN(TblMili[[#This Row],[Smithies]]*smithy_bonus,smithy_bonus_cap))*(1+ tech_3_5*TblTech[[#This Row],[3-5]] + tech_5_3*TblTech[[#This Row],[5-3]] + tech_5_5*TblTech[[#This Row],[5-5]])*spec_dp_plat,0)</f>
        <v>275</v>
      </c>
      <c r="BI33" s="113">
        <f ca="1">ROUNDUP(IF(race="Gnome",1,(1-MIN(TblMili[[#This Row],[Smithies]]*smithy_bonus,smithy_bonus_cap))*(1+ tech_3_5*TblTech[[#This Row],[3-5]] + tech_5_3*TblTech[[#This Row],[5-3]] + tech_5_5*TblTech[[#This Row],[5-5]]))*spec_dp_ore,0)</f>
        <v>15</v>
      </c>
      <c r="BJ33" s="113">
        <f ca="1">ROUNDUP((1-MIN(TblMili[[#This Row],[Smithies]]*smithy_bonus,smithy_bonus_cap))*(1+ tech_3_5*TblTech[[#This Row],[3-5]] + tech_5_3*TblTech[[#This Row],[5-3]] + tech_5_5*TblTech[[#This Row],[5-5]])*elite1_plat,0)</f>
        <v>1050</v>
      </c>
      <c r="BK33" s="113">
        <f ca="1">ROUNDUP(IF(race="Gnome",1,(1-MIN(TblMili[[#This Row],[Smithies]]*smithy_bonus,smithy_bonus_cap))*(1+ tech_3_5*TblTech[[#This Row],[3-5]] + tech_5_3*TblTech[[#This Row],[5-3]] + tech_5_5*TblTech[[#This Row],[5-5]]))*elite1_ore,0)</f>
        <v>75</v>
      </c>
      <c r="BL33" s="113">
        <f ca="1">ROUNDUP((1-MIN(TblMili[[#This Row],[Smithies]]*smithy_bonus,smithy_bonus_cap))*(1+ tech_3_5*TblTech[[#This Row],[3-5]] + tech_5_3*TblTech[[#This Row],[5-3]] + tech_5_5*TblTech[[#This Row],[5-5]])*elite2_plat,0)</f>
        <v>1250</v>
      </c>
      <c r="BM33" s="113">
        <f ca="1">ROUNDUP(IF(race="Gnome",1,(1-MIN(TblMili[[#This Row],[Smithies]]*smithy_bonus,smithy_bonus_cap))*(1+ tech_3_5*TblTech[[#This Row],[3-5]] + tech_5_3*TblTech[[#This Row],[5-3]] + tech_5_5*TblTech[[#This Row],[5-5]]))*elite2_ore,0)</f>
        <v>100</v>
      </c>
      <c r="BN33" s="113">
        <f>ROUNDUP((1+ tech_1_9*TblTech[[#This Row],[1-9]] + tech_9_1*TblTech[[#This Row],[9-1]])*spy_plat,0)</f>
        <v>500</v>
      </c>
      <c r="BO33" s="113">
        <f ca="1">ROUNDUP((1+ tech_1_9_2*TblTech[[#This Row],[1-9]] + tech_9_1_2*TblTech[[#This Row],[9-1]] -MIN(ROUND(wg_wiz_cost_bonus*TblMili[[#This Row],[WG''s]],4),wg_wiz_cost_cap))*wizard_plat,0)</f>
        <v>500</v>
      </c>
      <c r="BP33" s="113">
        <f ca="1">ROUNDUP((1+ tech_1_9_2*TblTech[[#This Row],[1-9]] + tech_9_1_2*TblTech[[#This Row],[9-1]] -MIN(ROUND(wg_wiz_cost_bonus*TblMili[[#This Row],[WG''s]],4),wg_wiz_cost_cap))*archmage_plat,0)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44272.999999999927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44272.999999999927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Row],[Smithies]]*smithy_bonus,smithy_bonus_cap))*(1+ tech_3_5*TblTech[[#This Row],[3-5]] + tech_5_3*TblTech[[#This Row],[5-3]] + tech_5_5*TblTech[[#This Row],[5-5]])*spec_op_plat,0)</f>
        <v>275</v>
      </c>
      <c r="BG34" s="113">
        <f ca="1">ROUNDUP(IF(race="Gnome",1,(1-MIN(TblMili[[#This Row],[Smithies]]*smithy_bonus,smithy_bonus_cap))*(1+ tech_3_5*TblTech[[#This Row],[3-5]] + tech_5_3*TblTech[[#This Row],[5-3]] + tech_5_5*TblTech[[#This Row],[5-5]]))*spec_op_ore,0)</f>
        <v>25</v>
      </c>
      <c r="BH34" s="113">
        <f ca="1">ROUNDUP((1-MIN(TblMili[[#This Row],[Smithies]]*smithy_bonus,smithy_bonus_cap))*(1+ tech_3_5*TblTech[[#This Row],[3-5]] + tech_5_3*TblTech[[#This Row],[5-3]] + tech_5_5*TblTech[[#This Row],[5-5]])*spec_dp_plat,0)</f>
        <v>275</v>
      </c>
      <c r="BI34" s="113">
        <f ca="1">ROUNDUP(IF(race="Gnome",1,(1-MIN(TblMili[[#This Row],[Smithies]]*smithy_bonus,smithy_bonus_cap))*(1+ tech_3_5*TblTech[[#This Row],[3-5]] + tech_5_3*TblTech[[#This Row],[5-3]] + tech_5_5*TblTech[[#This Row],[5-5]]))*spec_dp_ore,0)</f>
        <v>15</v>
      </c>
      <c r="BJ34" s="113">
        <f ca="1">ROUNDUP((1-MIN(TblMili[[#This Row],[Smithies]]*smithy_bonus,smithy_bonus_cap))*(1+ tech_3_5*TblTech[[#This Row],[3-5]] + tech_5_3*TblTech[[#This Row],[5-3]] + tech_5_5*TblTech[[#This Row],[5-5]])*elite1_plat,0)</f>
        <v>1050</v>
      </c>
      <c r="BK34" s="113">
        <f ca="1">ROUNDUP(IF(race="Gnome",1,(1-MIN(TblMili[[#This Row],[Smithies]]*smithy_bonus,smithy_bonus_cap))*(1+ tech_3_5*TblTech[[#This Row],[3-5]] + tech_5_3*TblTech[[#This Row],[5-3]] + tech_5_5*TblTech[[#This Row],[5-5]]))*elite1_ore,0)</f>
        <v>75</v>
      </c>
      <c r="BL34" s="113">
        <f ca="1">ROUNDUP((1-MIN(TblMili[[#This Row],[Smithies]]*smithy_bonus,smithy_bonus_cap))*(1+ tech_3_5*TblTech[[#This Row],[3-5]] + tech_5_3*TblTech[[#This Row],[5-3]] + tech_5_5*TblTech[[#This Row],[5-5]])*elite2_plat,0)</f>
        <v>1250</v>
      </c>
      <c r="BM34" s="113">
        <f ca="1">ROUNDUP(IF(race="Gnome",1,(1-MIN(TblMili[[#This Row],[Smithies]]*smithy_bonus,smithy_bonus_cap))*(1+ tech_3_5*TblTech[[#This Row],[3-5]] + tech_5_3*TblTech[[#This Row],[5-3]] + tech_5_5*TblTech[[#This Row],[5-5]]))*elite2_ore,0)</f>
        <v>100</v>
      </c>
      <c r="BN34" s="113">
        <f>ROUNDUP((1+ tech_1_9*TblTech[[#This Row],[1-9]] + tech_9_1*TblTech[[#This Row],[9-1]])*spy_plat,0)</f>
        <v>500</v>
      </c>
      <c r="BO34" s="113">
        <f ca="1">ROUNDUP((1+ tech_1_9_2*TblTech[[#This Row],[1-9]] + tech_9_1_2*TblTech[[#This Row],[9-1]] -MIN(ROUND(wg_wiz_cost_bonus*TblMili[[#This Row],[WG''s]],4),wg_wiz_cost_cap))*wizard_plat,0)</f>
        <v>500</v>
      </c>
      <c r="BP34" s="113">
        <f ca="1">ROUNDUP((1+ tech_1_9_2*TblTech[[#This Row],[1-9]] + tech_9_1_2*TblTech[[#This Row],[9-1]] -MIN(ROUND(wg_wiz_cost_bonus*TblMili[[#This Row],[WG''s]],4),wg_wiz_cost_cap))*archmage_plat,0)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44273.041666666591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44273.041666666591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Row],[Smithies]]*smithy_bonus,smithy_bonus_cap))*(1+ tech_3_5*TblTech[[#This Row],[3-5]] + tech_5_3*TblTech[[#This Row],[5-3]] + tech_5_5*TblTech[[#This Row],[5-5]])*spec_op_plat,0)</f>
        <v>275</v>
      </c>
      <c r="BG35" s="113">
        <f ca="1">ROUNDUP(IF(race="Gnome",1,(1-MIN(TblMili[[#This Row],[Smithies]]*smithy_bonus,smithy_bonus_cap))*(1+ tech_3_5*TblTech[[#This Row],[3-5]] + tech_5_3*TblTech[[#This Row],[5-3]] + tech_5_5*TblTech[[#This Row],[5-5]]))*spec_op_ore,0)</f>
        <v>25</v>
      </c>
      <c r="BH35" s="113">
        <f ca="1">ROUNDUP((1-MIN(TblMili[[#This Row],[Smithies]]*smithy_bonus,smithy_bonus_cap))*(1+ tech_3_5*TblTech[[#This Row],[3-5]] + tech_5_3*TblTech[[#This Row],[5-3]] + tech_5_5*TblTech[[#This Row],[5-5]])*spec_dp_plat,0)</f>
        <v>275</v>
      </c>
      <c r="BI35" s="113">
        <f ca="1">ROUNDUP(IF(race="Gnome",1,(1-MIN(TblMili[[#This Row],[Smithies]]*smithy_bonus,smithy_bonus_cap))*(1+ tech_3_5*TblTech[[#This Row],[3-5]] + tech_5_3*TblTech[[#This Row],[5-3]] + tech_5_5*TblTech[[#This Row],[5-5]]))*spec_dp_ore,0)</f>
        <v>15</v>
      </c>
      <c r="BJ35" s="113">
        <f ca="1">ROUNDUP((1-MIN(TblMili[[#This Row],[Smithies]]*smithy_bonus,smithy_bonus_cap))*(1+ tech_3_5*TblTech[[#This Row],[3-5]] + tech_5_3*TblTech[[#This Row],[5-3]] + tech_5_5*TblTech[[#This Row],[5-5]])*elite1_plat,0)</f>
        <v>1050</v>
      </c>
      <c r="BK35" s="113">
        <f ca="1">ROUNDUP(IF(race="Gnome",1,(1-MIN(TblMili[[#This Row],[Smithies]]*smithy_bonus,smithy_bonus_cap))*(1+ tech_3_5*TblTech[[#This Row],[3-5]] + tech_5_3*TblTech[[#This Row],[5-3]] + tech_5_5*TblTech[[#This Row],[5-5]]))*elite1_ore,0)</f>
        <v>75</v>
      </c>
      <c r="BL35" s="113">
        <f ca="1">ROUNDUP((1-MIN(TblMili[[#This Row],[Smithies]]*smithy_bonus,smithy_bonus_cap))*(1+ tech_3_5*TblTech[[#This Row],[3-5]] + tech_5_3*TblTech[[#This Row],[5-3]] + tech_5_5*TblTech[[#This Row],[5-5]])*elite2_plat,0)</f>
        <v>1250</v>
      </c>
      <c r="BM35" s="113">
        <f ca="1">ROUNDUP(IF(race="Gnome",1,(1-MIN(TblMili[[#This Row],[Smithies]]*smithy_bonus,smithy_bonus_cap))*(1+ tech_3_5*TblTech[[#This Row],[3-5]] + tech_5_3*TblTech[[#This Row],[5-3]] + tech_5_5*TblTech[[#This Row],[5-5]]))*elite2_ore,0)</f>
        <v>100</v>
      </c>
      <c r="BN35" s="113">
        <f>ROUNDUP((1+ tech_1_9*TblTech[[#This Row],[1-9]] + tech_9_1*TblTech[[#This Row],[9-1]])*spy_plat,0)</f>
        <v>500</v>
      </c>
      <c r="BO35" s="113">
        <f ca="1">ROUNDUP((1+ tech_1_9_2*TblTech[[#This Row],[1-9]] + tech_9_1_2*TblTech[[#This Row],[9-1]] -MIN(ROUND(wg_wiz_cost_bonus*TblMili[[#This Row],[WG''s]],4),wg_wiz_cost_cap))*wizard_plat,0)</f>
        <v>500</v>
      </c>
      <c r="BP35" s="113">
        <f ca="1">ROUNDUP((1+ tech_1_9_2*TblTech[[#This Row],[1-9]] + tech_9_1_2*TblTech[[#This Row],[9-1]] -MIN(ROUND(wg_wiz_cost_bonus*TblMili[[#This Row],[WG''s]],4),wg_wiz_cost_cap))*archmage_plat,0)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44273.083333333256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44273.083333333256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Row],[Smithies]]*smithy_bonus,smithy_bonus_cap))*(1+ tech_3_5*TblTech[[#This Row],[3-5]] + tech_5_3*TblTech[[#This Row],[5-3]] + tech_5_5*TblTech[[#This Row],[5-5]])*spec_op_plat,0)</f>
        <v>275</v>
      </c>
      <c r="BG36" s="113">
        <f ca="1">ROUNDUP(IF(race="Gnome",1,(1-MIN(TblMili[[#This Row],[Smithies]]*smithy_bonus,smithy_bonus_cap))*(1+ tech_3_5*TblTech[[#This Row],[3-5]] + tech_5_3*TblTech[[#This Row],[5-3]] + tech_5_5*TblTech[[#This Row],[5-5]]))*spec_op_ore,0)</f>
        <v>25</v>
      </c>
      <c r="BH36" s="113">
        <f ca="1">ROUNDUP((1-MIN(TblMili[[#This Row],[Smithies]]*smithy_bonus,smithy_bonus_cap))*(1+ tech_3_5*TblTech[[#This Row],[3-5]] + tech_5_3*TblTech[[#This Row],[5-3]] + tech_5_5*TblTech[[#This Row],[5-5]])*spec_dp_plat,0)</f>
        <v>275</v>
      </c>
      <c r="BI36" s="113">
        <f ca="1">ROUNDUP(IF(race="Gnome",1,(1-MIN(TblMili[[#This Row],[Smithies]]*smithy_bonus,smithy_bonus_cap))*(1+ tech_3_5*TblTech[[#This Row],[3-5]] + tech_5_3*TblTech[[#This Row],[5-3]] + tech_5_5*TblTech[[#This Row],[5-5]]))*spec_dp_ore,0)</f>
        <v>15</v>
      </c>
      <c r="BJ36" s="113">
        <f ca="1">ROUNDUP((1-MIN(TblMili[[#This Row],[Smithies]]*smithy_bonus,smithy_bonus_cap))*(1+ tech_3_5*TblTech[[#This Row],[3-5]] + tech_5_3*TblTech[[#This Row],[5-3]] + tech_5_5*TblTech[[#This Row],[5-5]])*elite1_plat,0)</f>
        <v>1050</v>
      </c>
      <c r="BK36" s="113">
        <f ca="1">ROUNDUP(IF(race="Gnome",1,(1-MIN(TblMili[[#This Row],[Smithies]]*smithy_bonus,smithy_bonus_cap))*(1+ tech_3_5*TblTech[[#This Row],[3-5]] + tech_5_3*TblTech[[#This Row],[5-3]] + tech_5_5*TblTech[[#This Row],[5-5]]))*elite1_ore,0)</f>
        <v>75</v>
      </c>
      <c r="BL36" s="113">
        <f ca="1">ROUNDUP((1-MIN(TblMili[[#This Row],[Smithies]]*smithy_bonus,smithy_bonus_cap))*(1+ tech_3_5*TblTech[[#This Row],[3-5]] + tech_5_3*TblTech[[#This Row],[5-3]] + tech_5_5*TblTech[[#This Row],[5-5]])*elite2_plat,0)</f>
        <v>1250</v>
      </c>
      <c r="BM36" s="113">
        <f ca="1">ROUNDUP(IF(race="Gnome",1,(1-MIN(TblMili[[#This Row],[Smithies]]*smithy_bonus,smithy_bonus_cap))*(1+ tech_3_5*TblTech[[#This Row],[3-5]] + tech_5_3*TblTech[[#This Row],[5-3]] + tech_5_5*TblTech[[#This Row],[5-5]]))*elite2_ore,0)</f>
        <v>100</v>
      </c>
      <c r="BN36" s="113">
        <f>ROUNDUP((1+ tech_1_9*TblTech[[#This Row],[1-9]] + tech_9_1*TblTech[[#This Row],[9-1]])*spy_plat,0)</f>
        <v>500</v>
      </c>
      <c r="BO36" s="113">
        <f ca="1">ROUNDUP((1+ tech_1_9_2*TblTech[[#This Row],[1-9]] + tech_9_1_2*TblTech[[#This Row],[9-1]] -MIN(ROUND(wg_wiz_cost_bonus*TblMili[[#This Row],[WG''s]],4),wg_wiz_cost_cap))*wizard_plat,0)</f>
        <v>500</v>
      </c>
      <c r="BP36" s="113">
        <f ca="1">ROUNDUP((1+ tech_1_9_2*TblTech[[#This Row],[1-9]] + tech_9_1_2*TblTech[[#This Row],[9-1]] -MIN(ROUND(wg_wiz_cost_bonus*TblMili[[#This Row],[WG''s]],4),wg_wiz_cost_cap))*archmage_plat,0)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44273.12499999992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44273.12499999992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Row],[Smithies]]*smithy_bonus,smithy_bonus_cap))*(1+ tech_3_5*TblTech[[#This Row],[3-5]] + tech_5_3*TblTech[[#This Row],[5-3]] + tech_5_5*TblTech[[#This Row],[5-5]])*spec_op_plat,0)</f>
        <v>275</v>
      </c>
      <c r="BG37" s="113">
        <f ca="1">ROUNDUP(IF(race="Gnome",1,(1-MIN(TblMili[[#This Row],[Smithies]]*smithy_bonus,smithy_bonus_cap))*(1+ tech_3_5*TblTech[[#This Row],[3-5]] + tech_5_3*TblTech[[#This Row],[5-3]] + tech_5_5*TblTech[[#This Row],[5-5]]))*spec_op_ore,0)</f>
        <v>25</v>
      </c>
      <c r="BH37" s="113">
        <f ca="1">ROUNDUP((1-MIN(TblMili[[#This Row],[Smithies]]*smithy_bonus,smithy_bonus_cap))*(1+ tech_3_5*TblTech[[#This Row],[3-5]] + tech_5_3*TblTech[[#This Row],[5-3]] + tech_5_5*TblTech[[#This Row],[5-5]])*spec_dp_plat,0)</f>
        <v>275</v>
      </c>
      <c r="BI37" s="113">
        <f ca="1">ROUNDUP(IF(race="Gnome",1,(1-MIN(TblMili[[#This Row],[Smithies]]*smithy_bonus,smithy_bonus_cap))*(1+ tech_3_5*TblTech[[#This Row],[3-5]] + tech_5_3*TblTech[[#This Row],[5-3]] + tech_5_5*TblTech[[#This Row],[5-5]]))*spec_dp_ore,0)</f>
        <v>15</v>
      </c>
      <c r="BJ37" s="113">
        <f ca="1">ROUNDUP((1-MIN(TblMili[[#This Row],[Smithies]]*smithy_bonus,smithy_bonus_cap))*(1+ tech_3_5*TblTech[[#This Row],[3-5]] + tech_5_3*TblTech[[#This Row],[5-3]] + tech_5_5*TblTech[[#This Row],[5-5]])*elite1_plat,0)</f>
        <v>1050</v>
      </c>
      <c r="BK37" s="113">
        <f ca="1">ROUNDUP(IF(race="Gnome",1,(1-MIN(TblMili[[#This Row],[Smithies]]*smithy_bonus,smithy_bonus_cap))*(1+ tech_3_5*TblTech[[#This Row],[3-5]] + tech_5_3*TblTech[[#This Row],[5-3]] + tech_5_5*TblTech[[#This Row],[5-5]]))*elite1_ore,0)</f>
        <v>75</v>
      </c>
      <c r="BL37" s="113">
        <f ca="1">ROUNDUP((1-MIN(TblMili[[#This Row],[Smithies]]*smithy_bonus,smithy_bonus_cap))*(1+ tech_3_5*TblTech[[#This Row],[3-5]] + tech_5_3*TblTech[[#This Row],[5-3]] + tech_5_5*TblTech[[#This Row],[5-5]])*elite2_plat,0)</f>
        <v>1250</v>
      </c>
      <c r="BM37" s="113">
        <f ca="1">ROUNDUP(IF(race="Gnome",1,(1-MIN(TblMili[[#This Row],[Smithies]]*smithy_bonus,smithy_bonus_cap))*(1+ tech_3_5*TblTech[[#This Row],[3-5]] + tech_5_3*TblTech[[#This Row],[5-3]] + tech_5_5*TblTech[[#This Row],[5-5]]))*elite2_ore,0)</f>
        <v>100</v>
      </c>
      <c r="BN37" s="113">
        <f>ROUNDUP((1+ tech_1_9*TblTech[[#This Row],[1-9]] + tech_9_1*TblTech[[#This Row],[9-1]])*spy_plat,0)</f>
        <v>500</v>
      </c>
      <c r="BO37" s="113">
        <f ca="1">ROUNDUP((1+ tech_1_9_2*TblTech[[#This Row],[1-9]] + tech_9_1_2*TblTech[[#This Row],[9-1]] -MIN(ROUND(wg_wiz_cost_bonus*TblMili[[#This Row],[WG''s]],4),wg_wiz_cost_cap))*wizard_plat,0)</f>
        <v>500</v>
      </c>
      <c r="BP37" s="113">
        <f ca="1">ROUNDUP((1+ tech_1_9_2*TblTech[[#This Row],[1-9]] + tech_9_1_2*TblTech[[#This Row],[9-1]] -MIN(ROUND(wg_wiz_cost_bonus*TblMili[[#This Row],[WG''s]],4),wg_wiz_cost_cap))*archmage_plat,0)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44273.166666666584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44273.166666666584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Row],[Smithies]]*smithy_bonus,smithy_bonus_cap))*(1+ tech_3_5*TblTech[[#This Row],[3-5]] + tech_5_3*TblTech[[#This Row],[5-3]] + tech_5_5*TblTech[[#This Row],[5-5]])*spec_op_plat,0)</f>
        <v>275</v>
      </c>
      <c r="BG38" s="113">
        <f ca="1">ROUNDUP(IF(race="Gnome",1,(1-MIN(TblMili[[#This Row],[Smithies]]*smithy_bonus,smithy_bonus_cap))*(1+ tech_3_5*TblTech[[#This Row],[3-5]] + tech_5_3*TblTech[[#This Row],[5-3]] + tech_5_5*TblTech[[#This Row],[5-5]]))*spec_op_ore,0)</f>
        <v>25</v>
      </c>
      <c r="BH38" s="113">
        <f ca="1">ROUNDUP((1-MIN(TblMili[[#This Row],[Smithies]]*smithy_bonus,smithy_bonus_cap))*(1+ tech_3_5*TblTech[[#This Row],[3-5]] + tech_5_3*TblTech[[#This Row],[5-3]] + tech_5_5*TblTech[[#This Row],[5-5]])*spec_dp_plat,0)</f>
        <v>275</v>
      </c>
      <c r="BI38" s="113">
        <f ca="1">ROUNDUP(IF(race="Gnome",1,(1-MIN(TblMili[[#This Row],[Smithies]]*smithy_bonus,smithy_bonus_cap))*(1+ tech_3_5*TblTech[[#This Row],[3-5]] + tech_5_3*TblTech[[#This Row],[5-3]] + tech_5_5*TblTech[[#This Row],[5-5]]))*spec_dp_ore,0)</f>
        <v>15</v>
      </c>
      <c r="BJ38" s="113">
        <f ca="1">ROUNDUP((1-MIN(TblMili[[#This Row],[Smithies]]*smithy_bonus,smithy_bonus_cap))*(1+ tech_3_5*TblTech[[#This Row],[3-5]] + tech_5_3*TblTech[[#This Row],[5-3]] + tech_5_5*TblTech[[#This Row],[5-5]])*elite1_plat,0)</f>
        <v>1050</v>
      </c>
      <c r="BK38" s="113">
        <f ca="1">ROUNDUP(IF(race="Gnome",1,(1-MIN(TblMili[[#This Row],[Smithies]]*smithy_bonus,smithy_bonus_cap))*(1+ tech_3_5*TblTech[[#This Row],[3-5]] + tech_5_3*TblTech[[#This Row],[5-3]] + tech_5_5*TblTech[[#This Row],[5-5]]))*elite1_ore,0)</f>
        <v>75</v>
      </c>
      <c r="BL38" s="113">
        <f ca="1">ROUNDUP((1-MIN(TblMili[[#This Row],[Smithies]]*smithy_bonus,smithy_bonus_cap))*(1+ tech_3_5*TblTech[[#This Row],[3-5]] + tech_5_3*TblTech[[#This Row],[5-3]] + tech_5_5*TblTech[[#This Row],[5-5]])*elite2_plat,0)</f>
        <v>1250</v>
      </c>
      <c r="BM38" s="113">
        <f ca="1">ROUNDUP(IF(race="Gnome",1,(1-MIN(TblMili[[#This Row],[Smithies]]*smithy_bonus,smithy_bonus_cap))*(1+ tech_3_5*TblTech[[#This Row],[3-5]] + tech_5_3*TblTech[[#This Row],[5-3]] + tech_5_5*TblTech[[#This Row],[5-5]]))*elite2_ore,0)</f>
        <v>100</v>
      </c>
      <c r="BN38" s="113">
        <f>ROUNDUP((1+ tech_1_9*TblTech[[#This Row],[1-9]] + tech_9_1*TblTech[[#This Row],[9-1]])*spy_plat,0)</f>
        <v>500</v>
      </c>
      <c r="BO38" s="113">
        <f ca="1">ROUNDUP((1+ tech_1_9_2*TblTech[[#This Row],[1-9]] + tech_9_1_2*TblTech[[#This Row],[9-1]] -MIN(ROUND(wg_wiz_cost_bonus*TblMili[[#This Row],[WG''s]],4),wg_wiz_cost_cap))*wizard_plat,0)</f>
        <v>500</v>
      </c>
      <c r="BP38" s="113">
        <f ca="1">ROUNDUP((1+ tech_1_9_2*TblTech[[#This Row],[1-9]] + tech_9_1_2*TblTech[[#This Row],[9-1]] -MIN(ROUND(wg_wiz_cost_bonus*TblMili[[#This Row],[WG''s]],4),wg_wiz_cost_cap))*archmage_plat,0)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44273.208333333248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44273.208333333248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Row],[Smithies]]*smithy_bonus,smithy_bonus_cap))*(1+ tech_3_5*TblTech[[#This Row],[3-5]] + tech_5_3*TblTech[[#This Row],[5-3]] + tech_5_5*TblTech[[#This Row],[5-5]])*spec_op_plat,0)</f>
        <v>275</v>
      </c>
      <c r="BG39" s="113">
        <f ca="1">ROUNDUP(IF(race="Gnome",1,(1-MIN(TblMili[[#This Row],[Smithies]]*smithy_bonus,smithy_bonus_cap))*(1+ tech_3_5*TblTech[[#This Row],[3-5]] + tech_5_3*TblTech[[#This Row],[5-3]] + tech_5_5*TblTech[[#This Row],[5-5]]))*spec_op_ore,0)</f>
        <v>25</v>
      </c>
      <c r="BH39" s="113">
        <f ca="1">ROUNDUP((1-MIN(TblMili[[#This Row],[Smithies]]*smithy_bonus,smithy_bonus_cap))*(1+ tech_3_5*TblTech[[#This Row],[3-5]] + tech_5_3*TblTech[[#This Row],[5-3]] + tech_5_5*TblTech[[#This Row],[5-5]])*spec_dp_plat,0)</f>
        <v>275</v>
      </c>
      <c r="BI39" s="113">
        <f ca="1">ROUNDUP(IF(race="Gnome",1,(1-MIN(TblMili[[#This Row],[Smithies]]*smithy_bonus,smithy_bonus_cap))*(1+ tech_3_5*TblTech[[#This Row],[3-5]] + tech_5_3*TblTech[[#This Row],[5-3]] + tech_5_5*TblTech[[#This Row],[5-5]]))*spec_dp_ore,0)</f>
        <v>15</v>
      </c>
      <c r="BJ39" s="113">
        <f ca="1">ROUNDUP((1-MIN(TblMili[[#This Row],[Smithies]]*smithy_bonus,smithy_bonus_cap))*(1+ tech_3_5*TblTech[[#This Row],[3-5]] + tech_5_3*TblTech[[#This Row],[5-3]] + tech_5_5*TblTech[[#This Row],[5-5]])*elite1_plat,0)</f>
        <v>1050</v>
      </c>
      <c r="BK39" s="113">
        <f ca="1">ROUNDUP(IF(race="Gnome",1,(1-MIN(TblMili[[#This Row],[Smithies]]*smithy_bonus,smithy_bonus_cap))*(1+ tech_3_5*TblTech[[#This Row],[3-5]] + tech_5_3*TblTech[[#This Row],[5-3]] + tech_5_5*TblTech[[#This Row],[5-5]]))*elite1_ore,0)</f>
        <v>75</v>
      </c>
      <c r="BL39" s="113">
        <f ca="1">ROUNDUP((1-MIN(TblMili[[#This Row],[Smithies]]*smithy_bonus,smithy_bonus_cap))*(1+ tech_3_5*TblTech[[#This Row],[3-5]] + tech_5_3*TblTech[[#This Row],[5-3]] + tech_5_5*TblTech[[#This Row],[5-5]])*elite2_plat,0)</f>
        <v>1250</v>
      </c>
      <c r="BM39" s="113">
        <f ca="1">ROUNDUP(IF(race="Gnome",1,(1-MIN(TblMili[[#This Row],[Smithies]]*smithy_bonus,smithy_bonus_cap))*(1+ tech_3_5*TblTech[[#This Row],[3-5]] + tech_5_3*TblTech[[#This Row],[5-3]] + tech_5_5*TblTech[[#This Row],[5-5]]))*elite2_ore,0)</f>
        <v>100</v>
      </c>
      <c r="BN39" s="113">
        <f>ROUNDUP((1+ tech_1_9*TblTech[[#This Row],[1-9]] + tech_9_1*TblTech[[#This Row],[9-1]])*spy_plat,0)</f>
        <v>500</v>
      </c>
      <c r="BO39" s="113">
        <f ca="1">ROUNDUP((1+ tech_1_9_2*TblTech[[#This Row],[1-9]] + tech_9_1_2*TblTech[[#This Row],[9-1]] -MIN(ROUND(wg_wiz_cost_bonus*TblMili[[#This Row],[WG''s]],4),wg_wiz_cost_cap))*wizard_plat,0)</f>
        <v>500</v>
      </c>
      <c r="BP39" s="113">
        <f ca="1">ROUNDUP((1+ tech_1_9_2*TblTech[[#This Row],[1-9]] + tech_9_1_2*TblTech[[#This Row],[9-1]] -MIN(ROUND(wg_wiz_cost_bonus*TblMili[[#This Row],[WG''s]],4),wg_wiz_cost_cap))*archmage_plat,0)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44273.249999999913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44273.249999999913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Row],[Smithies]]*smithy_bonus,smithy_bonus_cap))*(1+ tech_3_5*TblTech[[#This Row],[3-5]] + tech_5_3*TblTech[[#This Row],[5-3]] + tech_5_5*TblTech[[#This Row],[5-5]])*spec_op_plat,0)</f>
        <v>275</v>
      </c>
      <c r="BG40" s="113">
        <f ca="1">ROUNDUP(IF(race="Gnome",1,(1-MIN(TblMili[[#This Row],[Smithies]]*smithy_bonus,smithy_bonus_cap))*(1+ tech_3_5*TblTech[[#This Row],[3-5]] + tech_5_3*TblTech[[#This Row],[5-3]] + tech_5_5*TblTech[[#This Row],[5-5]]))*spec_op_ore,0)</f>
        <v>25</v>
      </c>
      <c r="BH40" s="113">
        <f ca="1">ROUNDUP((1-MIN(TblMili[[#This Row],[Smithies]]*smithy_bonus,smithy_bonus_cap))*(1+ tech_3_5*TblTech[[#This Row],[3-5]] + tech_5_3*TblTech[[#This Row],[5-3]] + tech_5_5*TblTech[[#This Row],[5-5]])*spec_dp_plat,0)</f>
        <v>275</v>
      </c>
      <c r="BI40" s="113">
        <f ca="1">ROUNDUP(IF(race="Gnome",1,(1-MIN(TblMili[[#This Row],[Smithies]]*smithy_bonus,smithy_bonus_cap))*(1+ tech_3_5*TblTech[[#This Row],[3-5]] + tech_5_3*TblTech[[#This Row],[5-3]] + tech_5_5*TblTech[[#This Row],[5-5]]))*spec_dp_ore,0)</f>
        <v>15</v>
      </c>
      <c r="BJ40" s="113">
        <f ca="1">ROUNDUP((1-MIN(TblMili[[#This Row],[Smithies]]*smithy_bonus,smithy_bonus_cap))*(1+ tech_3_5*TblTech[[#This Row],[3-5]] + tech_5_3*TblTech[[#This Row],[5-3]] + tech_5_5*TblTech[[#This Row],[5-5]])*elite1_plat,0)</f>
        <v>1050</v>
      </c>
      <c r="BK40" s="113">
        <f ca="1">ROUNDUP(IF(race="Gnome",1,(1-MIN(TblMili[[#This Row],[Smithies]]*smithy_bonus,smithy_bonus_cap))*(1+ tech_3_5*TblTech[[#This Row],[3-5]] + tech_5_3*TblTech[[#This Row],[5-3]] + tech_5_5*TblTech[[#This Row],[5-5]]))*elite1_ore,0)</f>
        <v>75</v>
      </c>
      <c r="BL40" s="113">
        <f ca="1">ROUNDUP((1-MIN(TblMili[[#This Row],[Smithies]]*smithy_bonus,smithy_bonus_cap))*(1+ tech_3_5*TblTech[[#This Row],[3-5]] + tech_5_3*TblTech[[#This Row],[5-3]] + tech_5_5*TblTech[[#This Row],[5-5]])*elite2_plat,0)</f>
        <v>1250</v>
      </c>
      <c r="BM40" s="113">
        <f ca="1">ROUNDUP(IF(race="Gnome",1,(1-MIN(TblMili[[#This Row],[Smithies]]*smithy_bonus,smithy_bonus_cap))*(1+ tech_3_5*TblTech[[#This Row],[3-5]] + tech_5_3*TblTech[[#This Row],[5-3]] + tech_5_5*TblTech[[#This Row],[5-5]]))*elite2_ore,0)</f>
        <v>100</v>
      </c>
      <c r="BN40" s="113">
        <f>ROUNDUP((1+ tech_1_9*TblTech[[#This Row],[1-9]] + tech_9_1*TblTech[[#This Row],[9-1]])*spy_plat,0)</f>
        <v>500</v>
      </c>
      <c r="BO40" s="113">
        <f ca="1">ROUNDUP((1+ tech_1_9_2*TblTech[[#This Row],[1-9]] + tech_9_1_2*TblTech[[#This Row],[9-1]] -MIN(ROUND(wg_wiz_cost_bonus*TblMili[[#This Row],[WG''s]],4),wg_wiz_cost_cap))*wizard_plat,0)</f>
        <v>500</v>
      </c>
      <c r="BP40" s="113">
        <f ca="1">ROUNDUP((1+ tech_1_9_2*TblTech[[#This Row],[1-9]] + tech_9_1_2*TblTech[[#This Row],[9-1]] -MIN(ROUND(wg_wiz_cost_bonus*TblMili[[#This Row],[WG''s]],4),wg_wiz_cost_cap))*archmage_plat,0)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44273.291666666577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44273.291666666577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Row],[Smithies]]*smithy_bonus,smithy_bonus_cap))*(1+ tech_3_5*TblTech[[#This Row],[3-5]] + tech_5_3*TblTech[[#This Row],[5-3]] + tech_5_5*TblTech[[#This Row],[5-5]])*spec_op_plat,0)</f>
        <v>275</v>
      </c>
      <c r="BG41" s="113">
        <f ca="1">ROUNDUP(IF(race="Gnome",1,(1-MIN(TblMili[[#This Row],[Smithies]]*smithy_bonus,smithy_bonus_cap))*(1+ tech_3_5*TblTech[[#This Row],[3-5]] + tech_5_3*TblTech[[#This Row],[5-3]] + tech_5_5*TblTech[[#This Row],[5-5]]))*spec_op_ore,0)</f>
        <v>25</v>
      </c>
      <c r="BH41" s="113">
        <f ca="1">ROUNDUP((1-MIN(TblMili[[#This Row],[Smithies]]*smithy_bonus,smithy_bonus_cap))*(1+ tech_3_5*TblTech[[#This Row],[3-5]] + tech_5_3*TblTech[[#This Row],[5-3]] + tech_5_5*TblTech[[#This Row],[5-5]])*spec_dp_plat,0)</f>
        <v>275</v>
      </c>
      <c r="BI41" s="113">
        <f ca="1">ROUNDUP(IF(race="Gnome",1,(1-MIN(TblMili[[#This Row],[Smithies]]*smithy_bonus,smithy_bonus_cap))*(1+ tech_3_5*TblTech[[#This Row],[3-5]] + tech_5_3*TblTech[[#This Row],[5-3]] + tech_5_5*TblTech[[#This Row],[5-5]]))*spec_dp_ore,0)</f>
        <v>15</v>
      </c>
      <c r="BJ41" s="113">
        <f ca="1">ROUNDUP((1-MIN(TblMili[[#This Row],[Smithies]]*smithy_bonus,smithy_bonus_cap))*(1+ tech_3_5*TblTech[[#This Row],[3-5]] + tech_5_3*TblTech[[#This Row],[5-3]] + tech_5_5*TblTech[[#This Row],[5-5]])*elite1_plat,0)</f>
        <v>1050</v>
      </c>
      <c r="BK41" s="113">
        <f ca="1">ROUNDUP(IF(race="Gnome",1,(1-MIN(TblMili[[#This Row],[Smithies]]*smithy_bonus,smithy_bonus_cap))*(1+ tech_3_5*TblTech[[#This Row],[3-5]] + tech_5_3*TblTech[[#This Row],[5-3]] + tech_5_5*TblTech[[#This Row],[5-5]]))*elite1_ore,0)</f>
        <v>75</v>
      </c>
      <c r="BL41" s="113">
        <f ca="1">ROUNDUP((1-MIN(TblMili[[#This Row],[Smithies]]*smithy_bonus,smithy_bonus_cap))*(1+ tech_3_5*TblTech[[#This Row],[3-5]] + tech_5_3*TblTech[[#This Row],[5-3]] + tech_5_5*TblTech[[#This Row],[5-5]])*elite2_plat,0)</f>
        <v>1250</v>
      </c>
      <c r="BM41" s="113">
        <f ca="1">ROUNDUP(IF(race="Gnome",1,(1-MIN(TblMili[[#This Row],[Smithies]]*smithy_bonus,smithy_bonus_cap))*(1+ tech_3_5*TblTech[[#This Row],[3-5]] + tech_5_3*TblTech[[#This Row],[5-3]] + tech_5_5*TblTech[[#This Row],[5-5]]))*elite2_ore,0)</f>
        <v>100</v>
      </c>
      <c r="BN41" s="113">
        <f>ROUNDUP((1+ tech_1_9*TblTech[[#This Row],[1-9]] + tech_9_1*TblTech[[#This Row],[9-1]])*spy_plat,0)</f>
        <v>500</v>
      </c>
      <c r="BO41" s="113">
        <f ca="1">ROUNDUP((1+ tech_1_9_2*TblTech[[#This Row],[1-9]] + tech_9_1_2*TblTech[[#This Row],[9-1]] -MIN(ROUND(wg_wiz_cost_bonus*TblMili[[#This Row],[WG''s]],4),wg_wiz_cost_cap))*wizard_plat,0)</f>
        <v>500</v>
      </c>
      <c r="BP41" s="113">
        <f ca="1">ROUNDUP((1+ tech_1_9_2*TblTech[[#This Row],[1-9]] + tech_9_1_2*TblTech[[#This Row],[9-1]] -MIN(ROUND(wg_wiz_cost_bonus*TblMili[[#This Row],[WG''s]],4),wg_wiz_cost_cap))*archmage_plat,0)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44273.333333333241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44273.333333333241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Row],[Smithies]]*smithy_bonus,smithy_bonus_cap))*(1+ tech_3_5*TblTech[[#This Row],[3-5]] + tech_5_3*TblTech[[#This Row],[5-3]] + tech_5_5*TblTech[[#This Row],[5-5]])*spec_op_plat,0)</f>
        <v>275</v>
      </c>
      <c r="BG42" s="113">
        <f ca="1">ROUNDUP(IF(race="Gnome",1,(1-MIN(TblMili[[#This Row],[Smithies]]*smithy_bonus,smithy_bonus_cap))*(1+ tech_3_5*TblTech[[#This Row],[3-5]] + tech_5_3*TblTech[[#This Row],[5-3]] + tech_5_5*TblTech[[#This Row],[5-5]]))*spec_op_ore,0)</f>
        <v>25</v>
      </c>
      <c r="BH42" s="113">
        <f ca="1">ROUNDUP((1-MIN(TblMili[[#This Row],[Smithies]]*smithy_bonus,smithy_bonus_cap))*(1+ tech_3_5*TblTech[[#This Row],[3-5]] + tech_5_3*TblTech[[#This Row],[5-3]] + tech_5_5*TblTech[[#This Row],[5-5]])*spec_dp_plat,0)</f>
        <v>275</v>
      </c>
      <c r="BI42" s="113">
        <f ca="1">ROUNDUP(IF(race="Gnome",1,(1-MIN(TblMili[[#This Row],[Smithies]]*smithy_bonus,smithy_bonus_cap))*(1+ tech_3_5*TblTech[[#This Row],[3-5]] + tech_5_3*TblTech[[#This Row],[5-3]] + tech_5_5*TblTech[[#This Row],[5-5]]))*spec_dp_ore,0)</f>
        <v>15</v>
      </c>
      <c r="BJ42" s="113">
        <f ca="1">ROUNDUP((1-MIN(TblMili[[#This Row],[Smithies]]*smithy_bonus,smithy_bonus_cap))*(1+ tech_3_5*TblTech[[#This Row],[3-5]] + tech_5_3*TblTech[[#This Row],[5-3]] + tech_5_5*TblTech[[#This Row],[5-5]])*elite1_plat,0)</f>
        <v>1050</v>
      </c>
      <c r="BK42" s="113">
        <f ca="1">ROUNDUP(IF(race="Gnome",1,(1-MIN(TblMili[[#This Row],[Smithies]]*smithy_bonus,smithy_bonus_cap))*(1+ tech_3_5*TblTech[[#This Row],[3-5]] + tech_5_3*TblTech[[#This Row],[5-3]] + tech_5_5*TblTech[[#This Row],[5-5]]))*elite1_ore,0)</f>
        <v>75</v>
      </c>
      <c r="BL42" s="113">
        <f ca="1">ROUNDUP((1-MIN(TblMili[[#This Row],[Smithies]]*smithy_bonus,smithy_bonus_cap))*(1+ tech_3_5*TblTech[[#This Row],[3-5]] + tech_5_3*TblTech[[#This Row],[5-3]] + tech_5_5*TblTech[[#This Row],[5-5]])*elite2_plat,0)</f>
        <v>1250</v>
      </c>
      <c r="BM42" s="113">
        <f ca="1">ROUNDUP(IF(race="Gnome",1,(1-MIN(TblMili[[#This Row],[Smithies]]*smithy_bonus,smithy_bonus_cap))*(1+ tech_3_5*TblTech[[#This Row],[3-5]] + tech_5_3*TblTech[[#This Row],[5-3]] + tech_5_5*TblTech[[#This Row],[5-5]]))*elite2_ore,0)</f>
        <v>100</v>
      </c>
      <c r="BN42" s="113">
        <f>ROUNDUP((1+ tech_1_9*TblTech[[#This Row],[1-9]] + tech_9_1*TblTech[[#This Row],[9-1]])*spy_plat,0)</f>
        <v>500</v>
      </c>
      <c r="BO42" s="113">
        <f ca="1">ROUNDUP((1+ tech_1_9_2*TblTech[[#This Row],[1-9]] + tech_9_1_2*TblTech[[#This Row],[9-1]] -MIN(ROUND(wg_wiz_cost_bonus*TblMili[[#This Row],[WG''s]],4),wg_wiz_cost_cap))*wizard_plat,0)</f>
        <v>500</v>
      </c>
      <c r="BP42" s="113">
        <f ca="1">ROUNDUP((1+ tech_1_9_2*TblTech[[#This Row],[1-9]] + tech_9_1_2*TblTech[[#This Row],[9-1]] -MIN(ROUND(wg_wiz_cost_bonus*TblMili[[#This Row],[WG''s]],4),wg_wiz_cost_cap))*archmage_plat,0)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44273.374999999905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44273.374999999905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Row],[Smithies]]*smithy_bonus,smithy_bonus_cap))*(1+ tech_3_5*TblTech[[#This Row],[3-5]] + tech_5_3*TblTech[[#This Row],[5-3]] + tech_5_5*TblTech[[#This Row],[5-5]])*spec_op_plat,0)</f>
        <v>275</v>
      </c>
      <c r="BG43" s="113">
        <f ca="1">ROUNDUP(IF(race="Gnome",1,(1-MIN(TblMili[[#This Row],[Smithies]]*smithy_bonus,smithy_bonus_cap))*(1+ tech_3_5*TblTech[[#This Row],[3-5]] + tech_5_3*TblTech[[#This Row],[5-3]] + tech_5_5*TblTech[[#This Row],[5-5]]))*spec_op_ore,0)</f>
        <v>25</v>
      </c>
      <c r="BH43" s="113">
        <f ca="1">ROUNDUP((1-MIN(TblMili[[#This Row],[Smithies]]*smithy_bonus,smithy_bonus_cap))*(1+ tech_3_5*TblTech[[#This Row],[3-5]] + tech_5_3*TblTech[[#This Row],[5-3]] + tech_5_5*TblTech[[#This Row],[5-5]])*spec_dp_plat,0)</f>
        <v>275</v>
      </c>
      <c r="BI43" s="113">
        <f ca="1">ROUNDUP(IF(race="Gnome",1,(1-MIN(TblMili[[#This Row],[Smithies]]*smithy_bonus,smithy_bonus_cap))*(1+ tech_3_5*TblTech[[#This Row],[3-5]] + tech_5_3*TblTech[[#This Row],[5-3]] + tech_5_5*TblTech[[#This Row],[5-5]]))*spec_dp_ore,0)</f>
        <v>15</v>
      </c>
      <c r="BJ43" s="113">
        <f ca="1">ROUNDUP((1-MIN(TblMili[[#This Row],[Smithies]]*smithy_bonus,smithy_bonus_cap))*(1+ tech_3_5*TblTech[[#This Row],[3-5]] + tech_5_3*TblTech[[#This Row],[5-3]] + tech_5_5*TblTech[[#This Row],[5-5]])*elite1_plat,0)</f>
        <v>1050</v>
      </c>
      <c r="BK43" s="113">
        <f ca="1">ROUNDUP(IF(race="Gnome",1,(1-MIN(TblMili[[#This Row],[Smithies]]*smithy_bonus,smithy_bonus_cap))*(1+ tech_3_5*TblTech[[#This Row],[3-5]] + tech_5_3*TblTech[[#This Row],[5-3]] + tech_5_5*TblTech[[#This Row],[5-5]]))*elite1_ore,0)</f>
        <v>75</v>
      </c>
      <c r="BL43" s="113">
        <f ca="1">ROUNDUP((1-MIN(TblMili[[#This Row],[Smithies]]*smithy_bonus,smithy_bonus_cap))*(1+ tech_3_5*TblTech[[#This Row],[3-5]] + tech_5_3*TblTech[[#This Row],[5-3]] + tech_5_5*TblTech[[#This Row],[5-5]])*elite2_plat,0)</f>
        <v>1250</v>
      </c>
      <c r="BM43" s="113">
        <f ca="1">ROUNDUP(IF(race="Gnome",1,(1-MIN(TblMili[[#This Row],[Smithies]]*smithy_bonus,smithy_bonus_cap))*(1+ tech_3_5*TblTech[[#This Row],[3-5]] + tech_5_3*TblTech[[#This Row],[5-3]] + tech_5_5*TblTech[[#This Row],[5-5]]))*elite2_ore,0)</f>
        <v>100</v>
      </c>
      <c r="BN43" s="113">
        <f>ROUNDUP((1+ tech_1_9*TblTech[[#This Row],[1-9]] + tech_9_1*TblTech[[#This Row],[9-1]])*spy_plat,0)</f>
        <v>500</v>
      </c>
      <c r="BO43" s="113">
        <f ca="1">ROUNDUP((1+ tech_1_9_2*TblTech[[#This Row],[1-9]] + tech_9_1_2*TblTech[[#This Row],[9-1]] -MIN(ROUND(wg_wiz_cost_bonus*TblMili[[#This Row],[WG''s]],4),wg_wiz_cost_cap))*wizard_plat,0)</f>
        <v>500</v>
      </c>
      <c r="BP43" s="113">
        <f ca="1">ROUNDUP((1+ tech_1_9_2*TblTech[[#This Row],[1-9]] + tech_9_1_2*TblTech[[#This Row],[9-1]] -MIN(ROUND(wg_wiz_cost_bonus*TblMili[[#This Row],[WG''s]],4),wg_wiz_cost_cap))*archmage_plat,0)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44273.41666666657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44273.41666666657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Row],[Smithies]]*smithy_bonus,smithy_bonus_cap))*(1+ tech_3_5*TblTech[[#This Row],[3-5]] + tech_5_3*TblTech[[#This Row],[5-3]] + tech_5_5*TblTech[[#This Row],[5-5]])*spec_op_plat,0)</f>
        <v>275</v>
      </c>
      <c r="BG44" s="113">
        <f ca="1">ROUNDUP(IF(race="Gnome",1,(1-MIN(TblMili[[#This Row],[Smithies]]*smithy_bonus,smithy_bonus_cap))*(1+ tech_3_5*TblTech[[#This Row],[3-5]] + tech_5_3*TblTech[[#This Row],[5-3]] + tech_5_5*TblTech[[#This Row],[5-5]]))*spec_op_ore,0)</f>
        <v>25</v>
      </c>
      <c r="BH44" s="113">
        <f ca="1">ROUNDUP((1-MIN(TblMili[[#This Row],[Smithies]]*smithy_bonus,smithy_bonus_cap))*(1+ tech_3_5*TblTech[[#This Row],[3-5]] + tech_5_3*TblTech[[#This Row],[5-3]] + tech_5_5*TblTech[[#This Row],[5-5]])*spec_dp_plat,0)</f>
        <v>275</v>
      </c>
      <c r="BI44" s="113">
        <f ca="1">ROUNDUP(IF(race="Gnome",1,(1-MIN(TblMili[[#This Row],[Smithies]]*smithy_bonus,smithy_bonus_cap))*(1+ tech_3_5*TblTech[[#This Row],[3-5]] + tech_5_3*TblTech[[#This Row],[5-3]] + tech_5_5*TblTech[[#This Row],[5-5]]))*spec_dp_ore,0)</f>
        <v>15</v>
      </c>
      <c r="BJ44" s="113">
        <f ca="1">ROUNDUP((1-MIN(TblMili[[#This Row],[Smithies]]*smithy_bonus,smithy_bonus_cap))*(1+ tech_3_5*TblTech[[#This Row],[3-5]] + tech_5_3*TblTech[[#This Row],[5-3]] + tech_5_5*TblTech[[#This Row],[5-5]])*elite1_plat,0)</f>
        <v>1050</v>
      </c>
      <c r="BK44" s="113">
        <f ca="1">ROUNDUP(IF(race="Gnome",1,(1-MIN(TblMili[[#This Row],[Smithies]]*smithy_bonus,smithy_bonus_cap))*(1+ tech_3_5*TblTech[[#This Row],[3-5]] + tech_5_3*TblTech[[#This Row],[5-3]] + tech_5_5*TblTech[[#This Row],[5-5]]))*elite1_ore,0)</f>
        <v>75</v>
      </c>
      <c r="BL44" s="113">
        <f ca="1">ROUNDUP((1-MIN(TblMili[[#This Row],[Smithies]]*smithy_bonus,smithy_bonus_cap))*(1+ tech_3_5*TblTech[[#This Row],[3-5]] + tech_5_3*TblTech[[#This Row],[5-3]] + tech_5_5*TblTech[[#This Row],[5-5]])*elite2_plat,0)</f>
        <v>1250</v>
      </c>
      <c r="BM44" s="113">
        <f ca="1">ROUNDUP(IF(race="Gnome",1,(1-MIN(TblMili[[#This Row],[Smithies]]*smithy_bonus,smithy_bonus_cap))*(1+ tech_3_5*TblTech[[#This Row],[3-5]] + tech_5_3*TblTech[[#This Row],[5-3]] + tech_5_5*TblTech[[#This Row],[5-5]]))*elite2_ore,0)</f>
        <v>100</v>
      </c>
      <c r="BN44" s="113">
        <f>ROUNDUP((1+ tech_1_9*TblTech[[#This Row],[1-9]] + tech_9_1*TblTech[[#This Row],[9-1]])*spy_plat,0)</f>
        <v>500</v>
      </c>
      <c r="BO44" s="113">
        <f ca="1">ROUNDUP((1+ tech_1_9_2*TblTech[[#This Row],[1-9]] + tech_9_1_2*TblTech[[#This Row],[9-1]] -MIN(ROUND(wg_wiz_cost_bonus*TblMili[[#This Row],[WG''s]],4),wg_wiz_cost_cap))*wizard_plat,0)</f>
        <v>500</v>
      </c>
      <c r="BP44" s="113">
        <f ca="1">ROUNDUP((1+ tech_1_9_2*TblTech[[#This Row],[1-9]] + tech_9_1_2*TblTech[[#This Row],[9-1]] -MIN(ROUND(wg_wiz_cost_bonus*TblMili[[#This Row],[WG''s]],4),wg_wiz_cost_cap))*archmage_plat,0)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44273.458333333234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44273.458333333234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Row],[Smithies]]*smithy_bonus,smithy_bonus_cap))*(1+ tech_3_5*TblTech[[#This Row],[3-5]] + tech_5_3*TblTech[[#This Row],[5-3]] + tech_5_5*TblTech[[#This Row],[5-5]])*spec_op_plat,0)</f>
        <v>275</v>
      </c>
      <c r="BG45" s="113">
        <f ca="1">ROUNDUP(IF(race="Gnome",1,(1-MIN(TblMili[[#This Row],[Smithies]]*smithy_bonus,smithy_bonus_cap))*(1+ tech_3_5*TblTech[[#This Row],[3-5]] + tech_5_3*TblTech[[#This Row],[5-3]] + tech_5_5*TblTech[[#This Row],[5-5]]))*spec_op_ore,0)</f>
        <v>25</v>
      </c>
      <c r="BH45" s="113">
        <f ca="1">ROUNDUP((1-MIN(TblMili[[#This Row],[Smithies]]*smithy_bonus,smithy_bonus_cap))*(1+ tech_3_5*TblTech[[#This Row],[3-5]] + tech_5_3*TblTech[[#This Row],[5-3]] + tech_5_5*TblTech[[#This Row],[5-5]])*spec_dp_plat,0)</f>
        <v>275</v>
      </c>
      <c r="BI45" s="113">
        <f ca="1">ROUNDUP(IF(race="Gnome",1,(1-MIN(TblMili[[#This Row],[Smithies]]*smithy_bonus,smithy_bonus_cap))*(1+ tech_3_5*TblTech[[#This Row],[3-5]] + tech_5_3*TblTech[[#This Row],[5-3]] + tech_5_5*TblTech[[#This Row],[5-5]]))*spec_dp_ore,0)</f>
        <v>15</v>
      </c>
      <c r="BJ45" s="113">
        <f ca="1">ROUNDUP((1-MIN(TblMili[[#This Row],[Smithies]]*smithy_bonus,smithy_bonus_cap))*(1+ tech_3_5*TblTech[[#This Row],[3-5]] + tech_5_3*TblTech[[#This Row],[5-3]] + tech_5_5*TblTech[[#This Row],[5-5]])*elite1_plat,0)</f>
        <v>1050</v>
      </c>
      <c r="BK45" s="113">
        <f ca="1">ROUNDUP(IF(race="Gnome",1,(1-MIN(TblMili[[#This Row],[Smithies]]*smithy_bonus,smithy_bonus_cap))*(1+ tech_3_5*TblTech[[#This Row],[3-5]] + tech_5_3*TblTech[[#This Row],[5-3]] + tech_5_5*TblTech[[#This Row],[5-5]]))*elite1_ore,0)</f>
        <v>75</v>
      </c>
      <c r="BL45" s="113">
        <f ca="1">ROUNDUP((1-MIN(TblMili[[#This Row],[Smithies]]*smithy_bonus,smithy_bonus_cap))*(1+ tech_3_5*TblTech[[#This Row],[3-5]] + tech_5_3*TblTech[[#This Row],[5-3]] + tech_5_5*TblTech[[#This Row],[5-5]])*elite2_plat,0)</f>
        <v>1250</v>
      </c>
      <c r="BM45" s="113">
        <f ca="1">ROUNDUP(IF(race="Gnome",1,(1-MIN(TblMili[[#This Row],[Smithies]]*smithy_bonus,smithy_bonus_cap))*(1+ tech_3_5*TblTech[[#This Row],[3-5]] + tech_5_3*TblTech[[#This Row],[5-3]] + tech_5_5*TblTech[[#This Row],[5-5]]))*elite2_ore,0)</f>
        <v>100</v>
      </c>
      <c r="BN45" s="113">
        <f>ROUNDUP((1+ tech_1_9*TblTech[[#This Row],[1-9]] + tech_9_1*TblTech[[#This Row],[9-1]])*spy_plat,0)</f>
        <v>500</v>
      </c>
      <c r="BO45" s="113">
        <f ca="1">ROUNDUP((1+ tech_1_9_2*TblTech[[#This Row],[1-9]] + tech_9_1_2*TblTech[[#This Row],[9-1]] -MIN(ROUND(wg_wiz_cost_bonus*TblMili[[#This Row],[WG''s]],4),wg_wiz_cost_cap))*wizard_plat,0)</f>
        <v>500</v>
      </c>
      <c r="BP45" s="113">
        <f ca="1">ROUNDUP((1+ tech_1_9_2*TblTech[[#This Row],[1-9]] + tech_9_1_2*TblTech[[#This Row],[9-1]] -MIN(ROUND(wg_wiz_cost_bonus*TblMili[[#This Row],[WG''s]],4),wg_wiz_cost_cap))*archmage_plat,0)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44273.499999999898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44273.499999999898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Row],[Smithies]]*smithy_bonus,smithy_bonus_cap))*(1+ tech_3_5*TblTech[[#This Row],[3-5]] + tech_5_3*TblTech[[#This Row],[5-3]] + tech_5_5*TblTech[[#This Row],[5-5]])*spec_op_plat,0)</f>
        <v>275</v>
      </c>
      <c r="BG46" s="113">
        <f ca="1">ROUNDUP(IF(race="Gnome",1,(1-MIN(TblMili[[#This Row],[Smithies]]*smithy_bonus,smithy_bonus_cap))*(1+ tech_3_5*TblTech[[#This Row],[3-5]] + tech_5_3*TblTech[[#This Row],[5-3]] + tech_5_5*TblTech[[#This Row],[5-5]]))*spec_op_ore,0)</f>
        <v>25</v>
      </c>
      <c r="BH46" s="113">
        <f ca="1">ROUNDUP((1-MIN(TblMili[[#This Row],[Smithies]]*smithy_bonus,smithy_bonus_cap))*(1+ tech_3_5*TblTech[[#This Row],[3-5]] + tech_5_3*TblTech[[#This Row],[5-3]] + tech_5_5*TblTech[[#This Row],[5-5]])*spec_dp_plat,0)</f>
        <v>275</v>
      </c>
      <c r="BI46" s="113">
        <f ca="1">ROUNDUP(IF(race="Gnome",1,(1-MIN(TblMili[[#This Row],[Smithies]]*smithy_bonus,smithy_bonus_cap))*(1+ tech_3_5*TblTech[[#This Row],[3-5]] + tech_5_3*TblTech[[#This Row],[5-3]] + tech_5_5*TblTech[[#This Row],[5-5]]))*spec_dp_ore,0)</f>
        <v>15</v>
      </c>
      <c r="BJ46" s="113">
        <f ca="1">ROUNDUP((1-MIN(TblMili[[#This Row],[Smithies]]*smithy_bonus,smithy_bonus_cap))*(1+ tech_3_5*TblTech[[#This Row],[3-5]] + tech_5_3*TblTech[[#This Row],[5-3]] + tech_5_5*TblTech[[#This Row],[5-5]])*elite1_plat,0)</f>
        <v>1050</v>
      </c>
      <c r="BK46" s="113">
        <f ca="1">ROUNDUP(IF(race="Gnome",1,(1-MIN(TblMili[[#This Row],[Smithies]]*smithy_bonus,smithy_bonus_cap))*(1+ tech_3_5*TblTech[[#This Row],[3-5]] + tech_5_3*TblTech[[#This Row],[5-3]] + tech_5_5*TblTech[[#This Row],[5-5]]))*elite1_ore,0)</f>
        <v>75</v>
      </c>
      <c r="BL46" s="113">
        <f ca="1">ROUNDUP((1-MIN(TblMili[[#This Row],[Smithies]]*smithy_bonus,smithy_bonus_cap))*(1+ tech_3_5*TblTech[[#This Row],[3-5]] + tech_5_3*TblTech[[#This Row],[5-3]] + tech_5_5*TblTech[[#This Row],[5-5]])*elite2_plat,0)</f>
        <v>1250</v>
      </c>
      <c r="BM46" s="113">
        <f ca="1">ROUNDUP(IF(race="Gnome",1,(1-MIN(TblMili[[#This Row],[Smithies]]*smithy_bonus,smithy_bonus_cap))*(1+ tech_3_5*TblTech[[#This Row],[3-5]] + tech_5_3*TblTech[[#This Row],[5-3]] + tech_5_5*TblTech[[#This Row],[5-5]]))*elite2_ore,0)</f>
        <v>100</v>
      </c>
      <c r="BN46" s="113">
        <f>ROUNDUP((1+ tech_1_9*TblTech[[#This Row],[1-9]] + tech_9_1*TblTech[[#This Row],[9-1]])*spy_plat,0)</f>
        <v>500</v>
      </c>
      <c r="BO46" s="113">
        <f ca="1">ROUNDUP((1+ tech_1_9_2*TblTech[[#This Row],[1-9]] + tech_9_1_2*TblTech[[#This Row],[9-1]] -MIN(ROUND(wg_wiz_cost_bonus*TblMili[[#This Row],[WG''s]],4),wg_wiz_cost_cap))*wizard_plat,0)</f>
        <v>500</v>
      </c>
      <c r="BP46" s="113">
        <f ca="1">ROUNDUP((1+ tech_1_9_2*TblTech[[#This Row],[1-9]] + tech_9_1_2*TblTech[[#This Row],[9-1]] -MIN(ROUND(wg_wiz_cost_bonus*TblMili[[#This Row],[WG''s]],4),wg_wiz_cost_cap))*archmage_plat,0)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44273.541666666562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44273.541666666562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Row],[Smithies]]*smithy_bonus,smithy_bonus_cap))*(1+ tech_3_5*TblTech[[#This Row],[3-5]] + tech_5_3*TblTech[[#This Row],[5-3]] + tech_5_5*TblTech[[#This Row],[5-5]])*spec_op_plat,0)</f>
        <v>275</v>
      </c>
      <c r="BG47" s="113">
        <f ca="1">ROUNDUP(IF(race="Gnome",1,(1-MIN(TblMili[[#This Row],[Smithies]]*smithy_bonus,smithy_bonus_cap))*(1+ tech_3_5*TblTech[[#This Row],[3-5]] + tech_5_3*TblTech[[#This Row],[5-3]] + tech_5_5*TblTech[[#This Row],[5-5]]))*spec_op_ore,0)</f>
        <v>25</v>
      </c>
      <c r="BH47" s="113">
        <f ca="1">ROUNDUP((1-MIN(TblMili[[#This Row],[Smithies]]*smithy_bonus,smithy_bonus_cap))*(1+ tech_3_5*TblTech[[#This Row],[3-5]] + tech_5_3*TblTech[[#This Row],[5-3]] + tech_5_5*TblTech[[#This Row],[5-5]])*spec_dp_plat,0)</f>
        <v>275</v>
      </c>
      <c r="BI47" s="113">
        <f ca="1">ROUNDUP(IF(race="Gnome",1,(1-MIN(TblMili[[#This Row],[Smithies]]*smithy_bonus,smithy_bonus_cap))*(1+ tech_3_5*TblTech[[#This Row],[3-5]] + tech_5_3*TblTech[[#This Row],[5-3]] + tech_5_5*TblTech[[#This Row],[5-5]]))*spec_dp_ore,0)</f>
        <v>15</v>
      </c>
      <c r="BJ47" s="113">
        <f ca="1">ROUNDUP((1-MIN(TblMili[[#This Row],[Smithies]]*smithy_bonus,smithy_bonus_cap))*(1+ tech_3_5*TblTech[[#This Row],[3-5]] + tech_5_3*TblTech[[#This Row],[5-3]] + tech_5_5*TblTech[[#This Row],[5-5]])*elite1_plat,0)</f>
        <v>1050</v>
      </c>
      <c r="BK47" s="113">
        <f ca="1">ROUNDUP(IF(race="Gnome",1,(1-MIN(TblMili[[#This Row],[Smithies]]*smithy_bonus,smithy_bonus_cap))*(1+ tech_3_5*TblTech[[#This Row],[3-5]] + tech_5_3*TblTech[[#This Row],[5-3]] + tech_5_5*TblTech[[#This Row],[5-5]]))*elite1_ore,0)</f>
        <v>75</v>
      </c>
      <c r="BL47" s="113">
        <f ca="1">ROUNDUP((1-MIN(TblMili[[#This Row],[Smithies]]*smithy_bonus,smithy_bonus_cap))*(1+ tech_3_5*TblTech[[#This Row],[3-5]] + tech_5_3*TblTech[[#This Row],[5-3]] + tech_5_5*TblTech[[#This Row],[5-5]])*elite2_plat,0)</f>
        <v>1250</v>
      </c>
      <c r="BM47" s="113">
        <f ca="1">ROUNDUP(IF(race="Gnome",1,(1-MIN(TblMili[[#This Row],[Smithies]]*smithy_bonus,smithy_bonus_cap))*(1+ tech_3_5*TblTech[[#This Row],[3-5]] + tech_5_3*TblTech[[#This Row],[5-3]] + tech_5_5*TblTech[[#This Row],[5-5]]))*elite2_ore,0)</f>
        <v>100</v>
      </c>
      <c r="BN47" s="113">
        <f>ROUNDUP((1+ tech_1_9*TblTech[[#This Row],[1-9]] + tech_9_1*TblTech[[#This Row],[9-1]])*spy_plat,0)</f>
        <v>500</v>
      </c>
      <c r="BO47" s="113">
        <f ca="1">ROUNDUP((1+ tech_1_9_2*TblTech[[#This Row],[1-9]] + tech_9_1_2*TblTech[[#This Row],[9-1]] -MIN(ROUND(wg_wiz_cost_bonus*TblMili[[#This Row],[WG''s]],4),wg_wiz_cost_cap))*wizard_plat,0)</f>
        <v>500</v>
      </c>
      <c r="BP47" s="113">
        <f ca="1">ROUNDUP((1+ tech_1_9_2*TblTech[[#This Row],[1-9]] + tech_9_1_2*TblTech[[#This Row],[9-1]] -MIN(ROUND(wg_wiz_cost_bonus*TblMili[[#This Row],[WG''s]],4),wg_wiz_cost_cap))*archmage_plat,0)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44273.583333333227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44273.583333333227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Row],[Smithies]]*smithy_bonus,smithy_bonus_cap))*(1+ tech_3_5*TblTech[[#This Row],[3-5]] + tech_5_3*TblTech[[#This Row],[5-3]] + tech_5_5*TblTech[[#This Row],[5-5]])*spec_op_plat,0)</f>
        <v>275</v>
      </c>
      <c r="BG48" s="113">
        <f ca="1">ROUNDUP(IF(race="Gnome",1,(1-MIN(TblMili[[#This Row],[Smithies]]*smithy_bonus,smithy_bonus_cap))*(1+ tech_3_5*TblTech[[#This Row],[3-5]] + tech_5_3*TblTech[[#This Row],[5-3]] + tech_5_5*TblTech[[#This Row],[5-5]]))*spec_op_ore,0)</f>
        <v>25</v>
      </c>
      <c r="BH48" s="113">
        <f ca="1">ROUNDUP((1-MIN(TblMili[[#This Row],[Smithies]]*smithy_bonus,smithy_bonus_cap))*(1+ tech_3_5*TblTech[[#This Row],[3-5]] + tech_5_3*TblTech[[#This Row],[5-3]] + tech_5_5*TblTech[[#This Row],[5-5]])*spec_dp_plat,0)</f>
        <v>275</v>
      </c>
      <c r="BI48" s="113">
        <f ca="1">ROUNDUP(IF(race="Gnome",1,(1-MIN(TblMili[[#This Row],[Smithies]]*smithy_bonus,smithy_bonus_cap))*(1+ tech_3_5*TblTech[[#This Row],[3-5]] + tech_5_3*TblTech[[#This Row],[5-3]] + tech_5_5*TblTech[[#This Row],[5-5]]))*spec_dp_ore,0)</f>
        <v>15</v>
      </c>
      <c r="BJ48" s="113">
        <f ca="1">ROUNDUP((1-MIN(TblMili[[#This Row],[Smithies]]*smithy_bonus,smithy_bonus_cap))*(1+ tech_3_5*TblTech[[#This Row],[3-5]] + tech_5_3*TblTech[[#This Row],[5-3]] + tech_5_5*TblTech[[#This Row],[5-5]])*elite1_plat,0)</f>
        <v>1050</v>
      </c>
      <c r="BK48" s="113">
        <f ca="1">ROUNDUP(IF(race="Gnome",1,(1-MIN(TblMili[[#This Row],[Smithies]]*smithy_bonus,smithy_bonus_cap))*(1+ tech_3_5*TblTech[[#This Row],[3-5]] + tech_5_3*TblTech[[#This Row],[5-3]] + tech_5_5*TblTech[[#This Row],[5-5]]))*elite1_ore,0)</f>
        <v>75</v>
      </c>
      <c r="BL48" s="113">
        <f ca="1">ROUNDUP((1-MIN(TblMili[[#This Row],[Smithies]]*smithy_bonus,smithy_bonus_cap))*(1+ tech_3_5*TblTech[[#This Row],[3-5]] + tech_5_3*TblTech[[#This Row],[5-3]] + tech_5_5*TblTech[[#This Row],[5-5]])*elite2_plat,0)</f>
        <v>1250</v>
      </c>
      <c r="BM48" s="113">
        <f ca="1">ROUNDUP(IF(race="Gnome",1,(1-MIN(TblMili[[#This Row],[Smithies]]*smithy_bonus,smithy_bonus_cap))*(1+ tech_3_5*TblTech[[#This Row],[3-5]] + tech_5_3*TblTech[[#This Row],[5-3]] + tech_5_5*TblTech[[#This Row],[5-5]]))*elite2_ore,0)</f>
        <v>100</v>
      </c>
      <c r="BN48" s="113">
        <f>ROUNDUP((1+ tech_1_9*TblTech[[#This Row],[1-9]] + tech_9_1*TblTech[[#This Row],[9-1]])*spy_plat,0)</f>
        <v>500</v>
      </c>
      <c r="BO48" s="113">
        <f ca="1">ROUNDUP((1+ tech_1_9_2*TblTech[[#This Row],[1-9]] + tech_9_1_2*TblTech[[#This Row],[9-1]] -MIN(ROUND(wg_wiz_cost_bonus*TblMili[[#This Row],[WG''s]],4),wg_wiz_cost_cap))*wizard_plat,0)</f>
        <v>500</v>
      </c>
      <c r="BP48" s="113">
        <f ca="1">ROUNDUP((1+ tech_1_9_2*TblTech[[#This Row],[1-9]] + tech_9_1_2*TblTech[[#This Row],[9-1]] -MIN(ROUND(wg_wiz_cost_bonus*TblMili[[#This Row],[WG''s]],4),wg_wiz_cost_cap))*archmage_plat,0)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44273.624999999891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44273.624999999891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Row],[Smithies]]*smithy_bonus,smithy_bonus_cap))*(1+ tech_3_5*TblTech[[#This Row],[3-5]] + tech_5_3*TblTech[[#This Row],[5-3]] + tech_5_5*TblTech[[#This Row],[5-5]])*spec_op_plat,0)</f>
        <v>275</v>
      </c>
      <c r="BG49" s="113">
        <f ca="1">ROUNDUP(IF(race="Gnome",1,(1-MIN(TblMili[[#This Row],[Smithies]]*smithy_bonus,smithy_bonus_cap))*(1+ tech_3_5*TblTech[[#This Row],[3-5]] + tech_5_3*TblTech[[#This Row],[5-3]] + tech_5_5*TblTech[[#This Row],[5-5]]))*spec_op_ore,0)</f>
        <v>25</v>
      </c>
      <c r="BH49" s="113">
        <f ca="1">ROUNDUP((1-MIN(TblMili[[#This Row],[Smithies]]*smithy_bonus,smithy_bonus_cap))*(1+ tech_3_5*TblTech[[#This Row],[3-5]] + tech_5_3*TblTech[[#This Row],[5-3]] + tech_5_5*TblTech[[#This Row],[5-5]])*spec_dp_plat,0)</f>
        <v>275</v>
      </c>
      <c r="BI49" s="113">
        <f ca="1">ROUNDUP(IF(race="Gnome",1,(1-MIN(TblMili[[#This Row],[Smithies]]*smithy_bonus,smithy_bonus_cap))*(1+ tech_3_5*TblTech[[#This Row],[3-5]] + tech_5_3*TblTech[[#This Row],[5-3]] + tech_5_5*TblTech[[#This Row],[5-5]]))*spec_dp_ore,0)</f>
        <v>15</v>
      </c>
      <c r="BJ49" s="113">
        <f ca="1">ROUNDUP((1-MIN(TblMili[[#This Row],[Smithies]]*smithy_bonus,smithy_bonus_cap))*(1+ tech_3_5*TblTech[[#This Row],[3-5]] + tech_5_3*TblTech[[#This Row],[5-3]] + tech_5_5*TblTech[[#This Row],[5-5]])*elite1_plat,0)</f>
        <v>1050</v>
      </c>
      <c r="BK49" s="113">
        <f ca="1">ROUNDUP(IF(race="Gnome",1,(1-MIN(TblMili[[#This Row],[Smithies]]*smithy_bonus,smithy_bonus_cap))*(1+ tech_3_5*TblTech[[#This Row],[3-5]] + tech_5_3*TblTech[[#This Row],[5-3]] + tech_5_5*TblTech[[#This Row],[5-5]]))*elite1_ore,0)</f>
        <v>75</v>
      </c>
      <c r="BL49" s="113">
        <f ca="1">ROUNDUP((1-MIN(TblMili[[#This Row],[Smithies]]*smithy_bonus,smithy_bonus_cap))*(1+ tech_3_5*TblTech[[#This Row],[3-5]] + tech_5_3*TblTech[[#This Row],[5-3]] + tech_5_5*TblTech[[#This Row],[5-5]])*elite2_plat,0)</f>
        <v>1250</v>
      </c>
      <c r="BM49" s="113">
        <f ca="1">ROUNDUP(IF(race="Gnome",1,(1-MIN(TblMili[[#This Row],[Smithies]]*smithy_bonus,smithy_bonus_cap))*(1+ tech_3_5*TblTech[[#This Row],[3-5]] + tech_5_3*TblTech[[#This Row],[5-3]] + tech_5_5*TblTech[[#This Row],[5-5]]))*elite2_ore,0)</f>
        <v>100</v>
      </c>
      <c r="BN49" s="113">
        <f>ROUNDUP((1+ tech_1_9*TblTech[[#This Row],[1-9]] + tech_9_1*TblTech[[#This Row],[9-1]])*spy_plat,0)</f>
        <v>500</v>
      </c>
      <c r="BO49" s="113">
        <f ca="1">ROUNDUP((1+ tech_1_9_2*TblTech[[#This Row],[1-9]] + tech_9_1_2*TblTech[[#This Row],[9-1]] -MIN(ROUND(wg_wiz_cost_bonus*TblMili[[#This Row],[WG''s]],4),wg_wiz_cost_cap))*wizard_plat,0)</f>
        <v>500</v>
      </c>
      <c r="BP49" s="113">
        <f ca="1">ROUNDUP((1+ tech_1_9_2*TblTech[[#This Row],[1-9]] + tech_9_1_2*TblTech[[#This Row],[9-1]] -MIN(ROUND(wg_wiz_cost_bonus*TblMili[[#This Row],[WG''s]],4),wg_wiz_cost_cap))*archmage_plat,0)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44273.666666666555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44273.666666666555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Row],[Smithies]]*smithy_bonus,smithy_bonus_cap))*(1+ tech_3_5*TblTech[[#This Row],[3-5]] + tech_5_3*TblTech[[#This Row],[5-3]] + tech_5_5*TblTech[[#This Row],[5-5]])*spec_op_plat,0)</f>
        <v>275</v>
      </c>
      <c r="BG50" s="113">
        <f ca="1">ROUNDUP(IF(race="Gnome",1,(1-MIN(TblMili[[#This Row],[Smithies]]*smithy_bonus,smithy_bonus_cap))*(1+ tech_3_5*TblTech[[#This Row],[3-5]] + tech_5_3*TblTech[[#This Row],[5-3]] + tech_5_5*TblTech[[#This Row],[5-5]]))*spec_op_ore,0)</f>
        <v>25</v>
      </c>
      <c r="BH50" s="113">
        <f ca="1">ROUNDUP((1-MIN(TblMili[[#This Row],[Smithies]]*smithy_bonus,smithy_bonus_cap))*(1+ tech_3_5*TblTech[[#This Row],[3-5]] + tech_5_3*TblTech[[#This Row],[5-3]] + tech_5_5*TblTech[[#This Row],[5-5]])*spec_dp_plat,0)</f>
        <v>275</v>
      </c>
      <c r="BI50" s="113">
        <f ca="1">ROUNDUP(IF(race="Gnome",1,(1-MIN(TblMili[[#This Row],[Smithies]]*smithy_bonus,smithy_bonus_cap))*(1+ tech_3_5*TblTech[[#This Row],[3-5]] + tech_5_3*TblTech[[#This Row],[5-3]] + tech_5_5*TblTech[[#This Row],[5-5]]))*spec_dp_ore,0)</f>
        <v>15</v>
      </c>
      <c r="BJ50" s="113">
        <f ca="1">ROUNDUP((1-MIN(TblMili[[#This Row],[Smithies]]*smithy_bonus,smithy_bonus_cap))*(1+ tech_3_5*TblTech[[#This Row],[3-5]] + tech_5_3*TblTech[[#This Row],[5-3]] + tech_5_5*TblTech[[#This Row],[5-5]])*elite1_plat,0)</f>
        <v>1050</v>
      </c>
      <c r="BK50" s="113">
        <f ca="1">ROUNDUP(IF(race="Gnome",1,(1-MIN(TblMili[[#This Row],[Smithies]]*smithy_bonus,smithy_bonus_cap))*(1+ tech_3_5*TblTech[[#This Row],[3-5]] + tech_5_3*TblTech[[#This Row],[5-3]] + tech_5_5*TblTech[[#This Row],[5-5]]))*elite1_ore,0)</f>
        <v>75</v>
      </c>
      <c r="BL50" s="113">
        <f ca="1">ROUNDUP((1-MIN(TblMili[[#This Row],[Smithies]]*smithy_bonus,smithy_bonus_cap))*(1+ tech_3_5*TblTech[[#This Row],[3-5]] + tech_5_3*TblTech[[#This Row],[5-3]] + tech_5_5*TblTech[[#This Row],[5-5]])*elite2_plat,0)</f>
        <v>1250</v>
      </c>
      <c r="BM50" s="113">
        <f ca="1">ROUNDUP(IF(race="Gnome",1,(1-MIN(TblMili[[#This Row],[Smithies]]*smithy_bonus,smithy_bonus_cap))*(1+ tech_3_5*TblTech[[#This Row],[3-5]] + tech_5_3*TblTech[[#This Row],[5-3]] + tech_5_5*TblTech[[#This Row],[5-5]]))*elite2_ore,0)</f>
        <v>100</v>
      </c>
      <c r="BN50" s="113">
        <f>ROUNDUP((1+ tech_1_9*TblTech[[#This Row],[1-9]] + tech_9_1*TblTech[[#This Row],[9-1]])*spy_plat,0)</f>
        <v>500</v>
      </c>
      <c r="BO50" s="113">
        <f ca="1">ROUNDUP((1+ tech_1_9_2*TblTech[[#This Row],[1-9]] + tech_9_1_2*TblTech[[#This Row],[9-1]] -MIN(ROUND(wg_wiz_cost_bonus*TblMili[[#This Row],[WG''s]],4),wg_wiz_cost_cap))*wizard_plat,0)</f>
        <v>500</v>
      </c>
      <c r="BP50" s="113">
        <f ca="1">ROUNDUP((1+ tech_1_9_2*TblTech[[#This Row],[1-9]] + tech_9_1_2*TblTech[[#This Row],[9-1]] -MIN(ROUND(wg_wiz_cost_bonus*TblMili[[#This Row],[WG''s]],4),wg_wiz_cost_cap))*archmage_plat,0)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44273.708333333219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44273.708333333219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Row],[Smithies]]*smithy_bonus,smithy_bonus_cap))*(1+ tech_3_5*TblTech[[#This Row],[3-5]] + tech_5_3*TblTech[[#This Row],[5-3]] + tech_5_5*TblTech[[#This Row],[5-5]])*spec_op_plat,0)</f>
        <v>275</v>
      </c>
      <c r="BG51" s="113">
        <f ca="1">ROUNDUP(IF(race="Gnome",1,(1-MIN(TblMili[[#This Row],[Smithies]]*smithy_bonus,smithy_bonus_cap))*(1+ tech_3_5*TblTech[[#This Row],[3-5]] + tech_5_3*TblTech[[#This Row],[5-3]] + tech_5_5*TblTech[[#This Row],[5-5]]))*spec_op_ore,0)</f>
        <v>25</v>
      </c>
      <c r="BH51" s="113">
        <f ca="1">ROUNDUP((1-MIN(TblMili[[#This Row],[Smithies]]*smithy_bonus,smithy_bonus_cap))*(1+ tech_3_5*TblTech[[#This Row],[3-5]] + tech_5_3*TblTech[[#This Row],[5-3]] + tech_5_5*TblTech[[#This Row],[5-5]])*spec_dp_plat,0)</f>
        <v>275</v>
      </c>
      <c r="BI51" s="113">
        <f ca="1">ROUNDUP(IF(race="Gnome",1,(1-MIN(TblMili[[#This Row],[Smithies]]*smithy_bonus,smithy_bonus_cap))*(1+ tech_3_5*TblTech[[#This Row],[3-5]] + tech_5_3*TblTech[[#This Row],[5-3]] + tech_5_5*TblTech[[#This Row],[5-5]]))*spec_dp_ore,0)</f>
        <v>15</v>
      </c>
      <c r="BJ51" s="113">
        <f ca="1">ROUNDUP((1-MIN(TblMili[[#This Row],[Smithies]]*smithy_bonus,smithy_bonus_cap))*(1+ tech_3_5*TblTech[[#This Row],[3-5]] + tech_5_3*TblTech[[#This Row],[5-3]] + tech_5_5*TblTech[[#This Row],[5-5]])*elite1_plat,0)</f>
        <v>1050</v>
      </c>
      <c r="BK51" s="113">
        <f ca="1">ROUNDUP(IF(race="Gnome",1,(1-MIN(TblMili[[#This Row],[Smithies]]*smithy_bonus,smithy_bonus_cap))*(1+ tech_3_5*TblTech[[#This Row],[3-5]] + tech_5_3*TblTech[[#This Row],[5-3]] + tech_5_5*TblTech[[#This Row],[5-5]]))*elite1_ore,0)</f>
        <v>75</v>
      </c>
      <c r="BL51" s="113">
        <f ca="1">ROUNDUP((1-MIN(TblMili[[#This Row],[Smithies]]*smithy_bonus,smithy_bonus_cap))*(1+ tech_3_5*TblTech[[#This Row],[3-5]] + tech_5_3*TblTech[[#This Row],[5-3]] + tech_5_5*TblTech[[#This Row],[5-5]])*elite2_plat,0)</f>
        <v>1250</v>
      </c>
      <c r="BM51" s="113">
        <f ca="1">ROUNDUP(IF(race="Gnome",1,(1-MIN(TblMili[[#This Row],[Smithies]]*smithy_bonus,smithy_bonus_cap))*(1+ tech_3_5*TblTech[[#This Row],[3-5]] + tech_5_3*TblTech[[#This Row],[5-3]] + tech_5_5*TblTech[[#This Row],[5-5]]))*elite2_ore,0)</f>
        <v>100</v>
      </c>
      <c r="BN51" s="113">
        <f>ROUNDUP((1+ tech_1_9*TblTech[[#This Row],[1-9]] + tech_9_1*TblTech[[#This Row],[9-1]])*spy_plat,0)</f>
        <v>500</v>
      </c>
      <c r="BO51" s="113">
        <f ca="1">ROUNDUP((1+ tech_1_9_2*TblTech[[#This Row],[1-9]] + tech_9_1_2*TblTech[[#This Row],[9-1]] -MIN(ROUND(wg_wiz_cost_bonus*TblMili[[#This Row],[WG''s]],4),wg_wiz_cost_cap))*wizard_plat,0)</f>
        <v>500</v>
      </c>
      <c r="BP51" s="113">
        <f ca="1">ROUNDUP((1+ tech_1_9_2*TblTech[[#This Row],[1-9]] + tech_9_1_2*TblTech[[#This Row],[9-1]] -MIN(ROUND(wg_wiz_cost_bonus*TblMili[[#This Row],[WG''s]],4),wg_wiz_cost_cap))*archmage_plat,0)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44273.749999999884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44273.749999999884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Row],[Smithies]]*smithy_bonus,smithy_bonus_cap))*(1+ tech_3_5*TblTech[[#This Row],[3-5]] + tech_5_3*TblTech[[#This Row],[5-3]] + tech_5_5*TblTech[[#This Row],[5-5]])*spec_op_plat,0)</f>
        <v>275</v>
      </c>
      <c r="BG52" s="113">
        <f ca="1">ROUNDUP(IF(race="Gnome",1,(1-MIN(TblMili[[#This Row],[Smithies]]*smithy_bonus,smithy_bonus_cap))*(1+ tech_3_5*TblTech[[#This Row],[3-5]] + tech_5_3*TblTech[[#This Row],[5-3]] + tech_5_5*TblTech[[#This Row],[5-5]]))*spec_op_ore,0)</f>
        <v>25</v>
      </c>
      <c r="BH52" s="113">
        <f ca="1">ROUNDUP((1-MIN(TblMili[[#This Row],[Smithies]]*smithy_bonus,smithy_bonus_cap))*(1+ tech_3_5*TblTech[[#This Row],[3-5]] + tech_5_3*TblTech[[#This Row],[5-3]] + tech_5_5*TblTech[[#This Row],[5-5]])*spec_dp_plat,0)</f>
        <v>275</v>
      </c>
      <c r="BI52" s="113">
        <f ca="1">ROUNDUP(IF(race="Gnome",1,(1-MIN(TblMili[[#This Row],[Smithies]]*smithy_bonus,smithy_bonus_cap))*(1+ tech_3_5*TblTech[[#This Row],[3-5]] + tech_5_3*TblTech[[#This Row],[5-3]] + tech_5_5*TblTech[[#This Row],[5-5]]))*spec_dp_ore,0)</f>
        <v>15</v>
      </c>
      <c r="BJ52" s="113">
        <f ca="1">ROUNDUP((1-MIN(TblMili[[#This Row],[Smithies]]*smithy_bonus,smithy_bonus_cap))*(1+ tech_3_5*TblTech[[#This Row],[3-5]] + tech_5_3*TblTech[[#This Row],[5-3]] + tech_5_5*TblTech[[#This Row],[5-5]])*elite1_plat,0)</f>
        <v>1050</v>
      </c>
      <c r="BK52" s="113">
        <f ca="1">ROUNDUP(IF(race="Gnome",1,(1-MIN(TblMili[[#This Row],[Smithies]]*smithy_bonus,smithy_bonus_cap))*(1+ tech_3_5*TblTech[[#This Row],[3-5]] + tech_5_3*TblTech[[#This Row],[5-3]] + tech_5_5*TblTech[[#This Row],[5-5]]))*elite1_ore,0)</f>
        <v>75</v>
      </c>
      <c r="BL52" s="113">
        <f ca="1">ROUNDUP((1-MIN(TblMili[[#This Row],[Smithies]]*smithy_bonus,smithy_bonus_cap))*(1+ tech_3_5*TblTech[[#This Row],[3-5]] + tech_5_3*TblTech[[#This Row],[5-3]] + tech_5_5*TblTech[[#This Row],[5-5]])*elite2_plat,0)</f>
        <v>1250</v>
      </c>
      <c r="BM52" s="113">
        <f ca="1">ROUNDUP(IF(race="Gnome",1,(1-MIN(TblMili[[#This Row],[Smithies]]*smithy_bonus,smithy_bonus_cap))*(1+ tech_3_5*TblTech[[#This Row],[3-5]] + tech_5_3*TblTech[[#This Row],[5-3]] + tech_5_5*TblTech[[#This Row],[5-5]]))*elite2_ore,0)</f>
        <v>100</v>
      </c>
      <c r="BN52" s="113">
        <f>ROUNDUP((1+ tech_1_9*TblTech[[#This Row],[1-9]] + tech_9_1*TblTech[[#This Row],[9-1]])*spy_plat,0)</f>
        <v>500</v>
      </c>
      <c r="BO52" s="113">
        <f ca="1">ROUNDUP((1+ tech_1_9_2*TblTech[[#This Row],[1-9]] + tech_9_1_2*TblTech[[#This Row],[9-1]] -MIN(ROUND(wg_wiz_cost_bonus*TblMili[[#This Row],[WG''s]],4),wg_wiz_cost_cap))*wizard_plat,0)</f>
        <v>500</v>
      </c>
      <c r="BP52" s="113">
        <f ca="1">ROUNDUP((1+ tech_1_9_2*TblTech[[#This Row],[1-9]] + tech_9_1_2*TblTech[[#This Row],[9-1]] -MIN(ROUND(wg_wiz_cost_bonus*TblMili[[#This Row],[WG''s]],4),wg_wiz_cost_cap))*archmage_plat,0)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44273.791666666548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44273.791666666548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Row],[Smithies]]*smithy_bonus,smithy_bonus_cap))*(1+ tech_3_5*TblTech[[#This Row],[3-5]] + tech_5_3*TblTech[[#This Row],[5-3]] + tech_5_5*TblTech[[#This Row],[5-5]])*spec_op_plat,0)</f>
        <v>275</v>
      </c>
      <c r="BG53" s="113">
        <f ca="1">ROUNDUP(IF(race="Gnome",1,(1-MIN(TblMili[[#This Row],[Smithies]]*smithy_bonus,smithy_bonus_cap))*(1+ tech_3_5*TblTech[[#This Row],[3-5]] + tech_5_3*TblTech[[#This Row],[5-3]] + tech_5_5*TblTech[[#This Row],[5-5]]))*spec_op_ore,0)</f>
        <v>25</v>
      </c>
      <c r="BH53" s="113">
        <f ca="1">ROUNDUP((1-MIN(TblMili[[#This Row],[Smithies]]*smithy_bonus,smithy_bonus_cap))*(1+ tech_3_5*TblTech[[#This Row],[3-5]] + tech_5_3*TblTech[[#This Row],[5-3]] + tech_5_5*TblTech[[#This Row],[5-5]])*spec_dp_plat,0)</f>
        <v>275</v>
      </c>
      <c r="BI53" s="113">
        <f ca="1">ROUNDUP(IF(race="Gnome",1,(1-MIN(TblMili[[#This Row],[Smithies]]*smithy_bonus,smithy_bonus_cap))*(1+ tech_3_5*TblTech[[#This Row],[3-5]] + tech_5_3*TblTech[[#This Row],[5-3]] + tech_5_5*TblTech[[#This Row],[5-5]]))*spec_dp_ore,0)</f>
        <v>15</v>
      </c>
      <c r="BJ53" s="113">
        <f ca="1">ROUNDUP((1-MIN(TblMili[[#This Row],[Smithies]]*smithy_bonus,smithy_bonus_cap))*(1+ tech_3_5*TblTech[[#This Row],[3-5]] + tech_5_3*TblTech[[#This Row],[5-3]] + tech_5_5*TblTech[[#This Row],[5-5]])*elite1_plat,0)</f>
        <v>1050</v>
      </c>
      <c r="BK53" s="113">
        <f ca="1">ROUNDUP(IF(race="Gnome",1,(1-MIN(TblMili[[#This Row],[Smithies]]*smithy_bonus,smithy_bonus_cap))*(1+ tech_3_5*TblTech[[#This Row],[3-5]] + tech_5_3*TblTech[[#This Row],[5-3]] + tech_5_5*TblTech[[#This Row],[5-5]]))*elite1_ore,0)</f>
        <v>75</v>
      </c>
      <c r="BL53" s="113">
        <f ca="1">ROUNDUP((1-MIN(TblMili[[#This Row],[Smithies]]*smithy_bonus,smithy_bonus_cap))*(1+ tech_3_5*TblTech[[#This Row],[3-5]] + tech_5_3*TblTech[[#This Row],[5-3]] + tech_5_5*TblTech[[#This Row],[5-5]])*elite2_plat,0)</f>
        <v>1250</v>
      </c>
      <c r="BM53" s="113">
        <f ca="1">ROUNDUP(IF(race="Gnome",1,(1-MIN(TblMili[[#This Row],[Smithies]]*smithy_bonus,smithy_bonus_cap))*(1+ tech_3_5*TblTech[[#This Row],[3-5]] + tech_5_3*TblTech[[#This Row],[5-3]] + tech_5_5*TblTech[[#This Row],[5-5]]))*elite2_ore,0)</f>
        <v>100</v>
      </c>
      <c r="BN53" s="113">
        <f>ROUNDUP((1+ tech_1_9*TblTech[[#This Row],[1-9]] + tech_9_1*TblTech[[#This Row],[9-1]])*spy_plat,0)</f>
        <v>500</v>
      </c>
      <c r="BO53" s="113">
        <f ca="1">ROUNDUP((1+ tech_1_9_2*TblTech[[#This Row],[1-9]] + tech_9_1_2*TblTech[[#This Row],[9-1]] -MIN(ROUND(wg_wiz_cost_bonus*TblMili[[#This Row],[WG''s]],4),wg_wiz_cost_cap))*wizard_plat,0)</f>
        <v>500</v>
      </c>
      <c r="BP53" s="113">
        <f ca="1">ROUNDUP((1+ tech_1_9_2*TblTech[[#This Row],[1-9]] + tech_9_1_2*TblTech[[#This Row],[9-1]] -MIN(ROUND(wg_wiz_cost_bonus*TblMili[[#This Row],[WG''s]],4),wg_wiz_cost_cap))*archmage_plat,0)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44273.833333333212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44273.833333333212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Row],[Smithies]]*smithy_bonus,smithy_bonus_cap))*(1+ tech_3_5*TblTech[[#This Row],[3-5]] + tech_5_3*TblTech[[#This Row],[5-3]] + tech_5_5*TblTech[[#This Row],[5-5]])*spec_op_plat,0)</f>
        <v>275</v>
      </c>
      <c r="BG54" s="113">
        <f ca="1">ROUNDUP(IF(race="Gnome",1,(1-MIN(TblMili[[#This Row],[Smithies]]*smithy_bonus,smithy_bonus_cap))*(1+ tech_3_5*TblTech[[#This Row],[3-5]] + tech_5_3*TblTech[[#This Row],[5-3]] + tech_5_5*TblTech[[#This Row],[5-5]]))*spec_op_ore,0)</f>
        <v>25</v>
      </c>
      <c r="BH54" s="113">
        <f ca="1">ROUNDUP((1-MIN(TblMili[[#This Row],[Smithies]]*smithy_bonus,smithy_bonus_cap))*(1+ tech_3_5*TblTech[[#This Row],[3-5]] + tech_5_3*TblTech[[#This Row],[5-3]] + tech_5_5*TblTech[[#This Row],[5-5]])*spec_dp_plat,0)</f>
        <v>275</v>
      </c>
      <c r="BI54" s="113">
        <f ca="1">ROUNDUP(IF(race="Gnome",1,(1-MIN(TblMili[[#This Row],[Smithies]]*smithy_bonus,smithy_bonus_cap))*(1+ tech_3_5*TblTech[[#This Row],[3-5]] + tech_5_3*TblTech[[#This Row],[5-3]] + tech_5_5*TblTech[[#This Row],[5-5]]))*spec_dp_ore,0)</f>
        <v>15</v>
      </c>
      <c r="BJ54" s="113">
        <f ca="1">ROUNDUP((1-MIN(TblMili[[#This Row],[Smithies]]*smithy_bonus,smithy_bonus_cap))*(1+ tech_3_5*TblTech[[#This Row],[3-5]] + tech_5_3*TblTech[[#This Row],[5-3]] + tech_5_5*TblTech[[#This Row],[5-5]])*elite1_plat,0)</f>
        <v>1050</v>
      </c>
      <c r="BK54" s="113">
        <f ca="1">ROUNDUP(IF(race="Gnome",1,(1-MIN(TblMili[[#This Row],[Smithies]]*smithy_bonus,smithy_bonus_cap))*(1+ tech_3_5*TblTech[[#This Row],[3-5]] + tech_5_3*TblTech[[#This Row],[5-3]] + tech_5_5*TblTech[[#This Row],[5-5]]))*elite1_ore,0)</f>
        <v>75</v>
      </c>
      <c r="BL54" s="113">
        <f ca="1">ROUNDUP((1-MIN(TblMili[[#This Row],[Smithies]]*smithy_bonus,smithy_bonus_cap))*(1+ tech_3_5*TblTech[[#This Row],[3-5]] + tech_5_3*TblTech[[#This Row],[5-3]] + tech_5_5*TblTech[[#This Row],[5-5]])*elite2_plat,0)</f>
        <v>1250</v>
      </c>
      <c r="BM54" s="113">
        <f ca="1">ROUNDUP(IF(race="Gnome",1,(1-MIN(TblMili[[#This Row],[Smithies]]*smithy_bonus,smithy_bonus_cap))*(1+ tech_3_5*TblTech[[#This Row],[3-5]] + tech_5_3*TblTech[[#This Row],[5-3]] + tech_5_5*TblTech[[#This Row],[5-5]]))*elite2_ore,0)</f>
        <v>100</v>
      </c>
      <c r="BN54" s="113">
        <f>ROUNDUP((1+ tech_1_9*TblTech[[#This Row],[1-9]] + tech_9_1*TblTech[[#This Row],[9-1]])*spy_plat,0)</f>
        <v>500</v>
      </c>
      <c r="BO54" s="113">
        <f ca="1">ROUNDUP((1+ tech_1_9_2*TblTech[[#This Row],[1-9]] + tech_9_1_2*TblTech[[#This Row],[9-1]] -MIN(ROUND(wg_wiz_cost_bonus*TblMili[[#This Row],[WG''s]],4),wg_wiz_cost_cap))*wizard_plat,0)</f>
        <v>500</v>
      </c>
      <c r="BP54" s="113">
        <f ca="1">ROUNDUP((1+ tech_1_9_2*TblTech[[#This Row],[1-9]] + tech_9_1_2*TblTech[[#This Row],[9-1]] -MIN(ROUND(wg_wiz_cost_bonus*TblMili[[#This Row],[WG''s]],4),wg_wiz_cost_cap))*archmage_plat,0)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44273.874999999876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44273.874999999876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Row],[Smithies]]*smithy_bonus,smithy_bonus_cap))*(1+ tech_3_5*TblTech[[#This Row],[3-5]] + tech_5_3*TblTech[[#This Row],[5-3]] + tech_5_5*TblTech[[#This Row],[5-5]])*spec_op_plat,0)</f>
        <v>275</v>
      </c>
      <c r="BG55" s="113">
        <f ca="1">ROUNDUP(IF(race="Gnome",1,(1-MIN(TblMili[[#This Row],[Smithies]]*smithy_bonus,smithy_bonus_cap))*(1+ tech_3_5*TblTech[[#This Row],[3-5]] + tech_5_3*TblTech[[#This Row],[5-3]] + tech_5_5*TblTech[[#This Row],[5-5]]))*spec_op_ore,0)</f>
        <v>25</v>
      </c>
      <c r="BH55" s="113">
        <f ca="1">ROUNDUP((1-MIN(TblMili[[#This Row],[Smithies]]*smithy_bonus,smithy_bonus_cap))*(1+ tech_3_5*TblTech[[#This Row],[3-5]] + tech_5_3*TblTech[[#This Row],[5-3]] + tech_5_5*TblTech[[#This Row],[5-5]])*spec_dp_plat,0)</f>
        <v>275</v>
      </c>
      <c r="BI55" s="113">
        <f ca="1">ROUNDUP(IF(race="Gnome",1,(1-MIN(TblMili[[#This Row],[Smithies]]*smithy_bonus,smithy_bonus_cap))*(1+ tech_3_5*TblTech[[#This Row],[3-5]] + tech_5_3*TblTech[[#This Row],[5-3]] + tech_5_5*TblTech[[#This Row],[5-5]]))*spec_dp_ore,0)</f>
        <v>15</v>
      </c>
      <c r="BJ55" s="113">
        <f ca="1">ROUNDUP((1-MIN(TblMili[[#This Row],[Smithies]]*smithy_bonus,smithy_bonus_cap))*(1+ tech_3_5*TblTech[[#This Row],[3-5]] + tech_5_3*TblTech[[#This Row],[5-3]] + tech_5_5*TblTech[[#This Row],[5-5]])*elite1_plat,0)</f>
        <v>1050</v>
      </c>
      <c r="BK55" s="113">
        <f ca="1">ROUNDUP(IF(race="Gnome",1,(1-MIN(TblMili[[#This Row],[Smithies]]*smithy_bonus,smithy_bonus_cap))*(1+ tech_3_5*TblTech[[#This Row],[3-5]] + tech_5_3*TblTech[[#This Row],[5-3]] + tech_5_5*TblTech[[#This Row],[5-5]]))*elite1_ore,0)</f>
        <v>75</v>
      </c>
      <c r="BL55" s="113">
        <f ca="1">ROUNDUP((1-MIN(TblMili[[#This Row],[Smithies]]*smithy_bonus,smithy_bonus_cap))*(1+ tech_3_5*TblTech[[#This Row],[3-5]] + tech_5_3*TblTech[[#This Row],[5-3]] + tech_5_5*TblTech[[#This Row],[5-5]])*elite2_plat,0)</f>
        <v>1250</v>
      </c>
      <c r="BM55" s="113">
        <f ca="1">ROUNDUP(IF(race="Gnome",1,(1-MIN(TblMili[[#This Row],[Smithies]]*smithy_bonus,smithy_bonus_cap))*(1+ tech_3_5*TblTech[[#This Row],[3-5]] + tech_5_3*TblTech[[#This Row],[5-3]] + tech_5_5*TblTech[[#This Row],[5-5]]))*elite2_ore,0)</f>
        <v>100</v>
      </c>
      <c r="BN55" s="113">
        <f>ROUNDUP((1+ tech_1_9*TblTech[[#This Row],[1-9]] + tech_9_1*TblTech[[#This Row],[9-1]])*spy_plat,0)</f>
        <v>500</v>
      </c>
      <c r="BO55" s="113">
        <f ca="1">ROUNDUP((1+ tech_1_9_2*TblTech[[#This Row],[1-9]] + tech_9_1_2*TblTech[[#This Row],[9-1]] -MIN(ROUND(wg_wiz_cost_bonus*TblMili[[#This Row],[WG''s]],4),wg_wiz_cost_cap))*wizard_plat,0)</f>
        <v>500</v>
      </c>
      <c r="BP55" s="113">
        <f ca="1">ROUNDUP((1+ tech_1_9_2*TblTech[[#This Row],[1-9]] + tech_9_1_2*TblTech[[#This Row],[9-1]] -MIN(ROUND(wg_wiz_cost_bonus*TblMili[[#This Row],[WG''s]],4),wg_wiz_cost_cap))*archmage_plat,0)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44273.916666666541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44273.916666666541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Row],[Smithies]]*smithy_bonus,smithy_bonus_cap))*(1+ tech_3_5*TblTech[[#This Row],[3-5]] + tech_5_3*TblTech[[#This Row],[5-3]] + tech_5_5*TblTech[[#This Row],[5-5]])*spec_op_plat,0)</f>
        <v>275</v>
      </c>
      <c r="BG56" s="113">
        <f ca="1">ROUNDUP(IF(race="Gnome",1,(1-MIN(TblMili[[#This Row],[Smithies]]*smithy_bonus,smithy_bonus_cap))*(1+ tech_3_5*TblTech[[#This Row],[3-5]] + tech_5_3*TblTech[[#This Row],[5-3]] + tech_5_5*TblTech[[#This Row],[5-5]]))*spec_op_ore,0)</f>
        <v>25</v>
      </c>
      <c r="BH56" s="113">
        <f ca="1">ROUNDUP((1-MIN(TblMili[[#This Row],[Smithies]]*smithy_bonus,smithy_bonus_cap))*(1+ tech_3_5*TblTech[[#This Row],[3-5]] + tech_5_3*TblTech[[#This Row],[5-3]] + tech_5_5*TblTech[[#This Row],[5-5]])*spec_dp_plat,0)</f>
        <v>275</v>
      </c>
      <c r="BI56" s="113">
        <f ca="1">ROUNDUP(IF(race="Gnome",1,(1-MIN(TblMili[[#This Row],[Smithies]]*smithy_bonus,smithy_bonus_cap))*(1+ tech_3_5*TblTech[[#This Row],[3-5]] + tech_5_3*TblTech[[#This Row],[5-3]] + tech_5_5*TblTech[[#This Row],[5-5]]))*spec_dp_ore,0)</f>
        <v>15</v>
      </c>
      <c r="BJ56" s="113">
        <f ca="1">ROUNDUP((1-MIN(TblMili[[#This Row],[Smithies]]*smithy_bonus,smithy_bonus_cap))*(1+ tech_3_5*TblTech[[#This Row],[3-5]] + tech_5_3*TblTech[[#This Row],[5-3]] + tech_5_5*TblTech[[#This Row],[5-5]])*elite1_plat,0)</f>
        <v>1050</v>
      </c>
      <c r="BK56" s="113">
        <f ca="1">ROUNDUP(IF(race="Gnome",1,(1-MIN(TblMili[[#This Row],[Smithies]]*smithy_bonus,smithy_bonus_cap))*(1+ tech_3_5*TblTech[[#This Row],[3-5]] + tech_5_3*TblTech[[#This Row],[5-3]] + tech_5_5*TblTech[[#This Row],[5-5]]))*elite1_ore,0)</f>
        <v>75</v>
      </c>
      <c r="BL56" s="113">
        <f ca="1">ROUNDUP((1-MIN(TblMili[[#This Row],[Smithies]]*smithy_bonus,smithy_bonus_cap))*(1+ tech_3_5*TblTech[[#This Row],[3-5]] + tech_5_3*TblTech[[#This Row],[5-3]] + tech_5_5*TblTech[[#This Row],[5-5]])*elite2_plat,0)</f>
        <v>1250</v>
      </c>
      <c r="BM56" s="113">
        <f ca="1">ROUNDUP(IF(race="Gnome",1,(1-MIN(TblMili[[#This Row],[Smithies]]*smithy_bonus,smithy_bonus_cap))*(1+ tech_3_5*TblTech[[#This Row],[3-5]] + tech_5_3*TblTech[[#This Row],[5-3]] + tech_5_5*TblTech[[#This Row],[5-5]]))*elite2_ore,0)</f>
        <v>100</v>
      </c>
      <c r="BN56" s="113">
        <f>ROUNDUP((1+ tech_1_9*TblTech[[#This Row],[1-9]] + tech_9_1*TblTech[[#This Row],[9-1]])*spy_plat,0)</f>
        <v>500</v>
      </c>
      <c r="BO56" s="113">
        <f ca="1">ROUNDUP((1+ tech_1_9_2*TblTech[[#This Row],[1-9]] + tech_9_1_2*TblTech[[#This Row],[9-1]] -MIN(ROUND(wg_wiz_cost_bonus*TblMili[[#This Row],[WG''s]],4),wg_wiz_cost_cap))*wizard_plat,0)</f>
        <v>500</v>
      </c>
      <c r="BP56" s="113">
        <f ca="1">ROUNDUP((1+ tech_1_9_2*TblTech[[#This Row],[1-9]] + tech_9_1_2*TblTech[[#This Row],[9-1]] -MIN(ROUND(wg_wiz_cost_bonus*TblMili[[#This Row],[WG''s]],4),wg_wiz_cost_cap))*archmage_plat,0)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44273.958333333205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44273.958333333205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Row],[Smithies]]*smithy_bonus,smithy_bonus_cap))*(1+ tech_3_5*TblTech[[#This Row],[3-5]] + tech_5_3*TblTech[[#This Row],[5-3]] + tech_5_5*TblTech[[#This Row],[5-5]])*spec_op_plat,0)</f>
        <v>275</v>
      </c>
      <c r="BG57" s="113">
        <f ca="1">ROUNDUP(IF(race="Gnome",1,(1-MIN(TblMili[[#This Row],[Smithies]]*smithy_bonus,smithy_bonus_cap))*(1+ tech_3_5*TblTech[[#This Row],[3-5]] + tech_5_3*TblTech[[#This Row],[5-3]] + tech_5_5*TblTech[[#This Row],[5-5]]))*spec_op_ore,0)</f>
        <v>25</v>
      </c>
      <c r="BH57" s="113">
        <f ca="1">ROUNDUP((1-MIN(TblMili[[#This Row],[Smithies]]*smithy_bonus,smithy_bonus_cap))*(1+ tech_3_5*TblTech[[#This Row],[3-5]] + tech_5_3*TblTech[[#This Row],[5-3]] + tech_5_5*TblTech[[#This Row],[5-5]])*spec_dp_plat,0)</f>
        <v>275</v>
      </c>
      <c r="BI57" s="113">
        <f ca="1">ROUNDUP(IF(race="Gnome",1,(1-MIN(TblMili[[#This Row],[Smithies]]*smithy_bonus,smithy_bonus_cap))*(1+ tech_3_5*TblTech[[#This Row],[3-5]] + tech_5_3*TblTech[[#This Row],[5-3]] + tech_5_5*TblTech[[#This Row],[5-5]]))*spec_dp_ore,0)</f>
        <v>15</v>
      </c>
      <c r="BJ57" s="113">
        <f ca="1">ROUNDUP((1-MIN(TblMili[[#This Row],[Smithies]]*smithy_bonus,smithy_bonus_cap))*(1+ tech_3_5*TblTech[[#This Row],[3-5]] + tech_5_3*TblTech[[#This Row],[5-3]] + tech_5_5*TblTech[[#This Row],[5-5]])*elite1_plat,0)</f>
        <v>1050</v>
      </c>
      <c r="BK57" s="113">
        <f ca="1">ROUNDUP(IF(race="Gnome",1,(1-MIN(TblMili[[#This Row],[Smithies]]*smithy_bonus,smithy_bonus_cap))*(1+ tech_3_5*TblTech[[#This Row],[3-5]] + tech_5_3*TblTech[[#This Row],[5-3]] + tech_5_5*TblTech[[#This Row],[5-5]]))*elite1_ore,0)</f>
        <v>75</v>
      </c>
      <c r="BL57" s="113">
        <f ca="1">ROUNDUP((1-MIN(TblMili[[#This Row],[Smithies]]*smithy_bonus,smithy_bonus_cap))*(1+ tech_3_5*TblTech[[#This Row],[3-5]] + tech_5_3*TblTech[[#This Row],[5-3]] + tech_5_5*TblTech[[#This Row],[5-5]])*elite2_plat,0)</f>
        <v>1250</v>
      </c>
      <c r="BM57" s="113">
        <f ca="1">ROUNDUP(IF(race="Gnome",1,(1-MIN(TblMili[[#This Row],[Smithies]]*smithy_bonus,smithy_bonus_cap))*(1+ tech_3_5*TblTech[[#This Row],[3-5]] + tech_5_3*TblTech[[#This Row],[5-3]] + tech_5_5*TblTech[[#This Row],[5-5]]))*elite2_ore,0)</f>
        <v>100</v>
      </c>
      <c r="BN57" s="113">
        <f>ROUNDUP((1+ tech_1_9*TblTech[[#This Row],[1-9]] + tech_9_1*TblTech[[#This Row],[9-1]])*spy_plat,0)</f>
        <v>500</v>
      </c>
      <c r="BO57" s="113">
        <f ca="1">ROUNDUP((1+ tech_1_9_2*TblTech[[#This Row],[1-9]] + tech_9_1_2*TblTech[[#This Row],[9-1]] -MIN(ROUND(wg_wiz_cost_bonus*TblMili[[#This Row],[WG''s]],4),wg_wiz_cost_cap))*wizard_plat,0)</f>
        <v>500</v>
      </c>
      <c r="BP57" s="113">
        <f ca="1">ROUNDUP((1+ tech_1_9_2*TblTech[[#This Row],[1-9]] + tech_9_1_2*TblTech[[#This Row],[9-1]] -MIN(ROUND(wg_wiz_cost_bonus*TblMili[[#This Row],[WG''s]],4),wg_wiz_cost_cap))*archmage_plat,0)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44273.999999999869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44273.999999999869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Row],[Smithies]]*smithy_bonus,smithy_bonus_cap))*(1+ tech_3_5*TblTech[[#This Row],[3-5]] + tech_5_3*TblTech[[#This Row],[5-3]] + tech_5_5*TblTech[[#This Row],[5-5]])*spec_op_plat,0)</f>
        <v>275</v>
      </c>
      <c r="BG58" s="113">
        <f ca="1">ROUNDUP(IF(race="Gnome",1,(1-MIN(TblMili[[#This Row],[Smithies]]*smithy_bonus,smithy_bonus_cap))*(1+ tech_3_5*TblTech[[#This Row],[3-5]] + tech_5_3*TblTech[[#This Row],[5-3]] + tech_5_5*TblTech[[#This Row],[5-5]]))*spec_op_ore,0)</f>
        <v>25</v>
      </c>
      <c r="BH58" s="113">
        <f ca="1">ROUNDUP((1-MIN(TblMili[[#This Row],[Smithies]]*smithy_bonus,smithy_bonus_cap))*(1+ tech_3_5*TblTech[[#This Row],[3-5]] + tech_5_3*TblTech[[#This Row],[5-3]] + tech_5_5*TblTech[[#This Row],[5-5]])*spec_dp_plat,0)</f>
        <v>275</v>
      </c>
      <c r="BI58" s="113">
        <f ca="1">ROUNDUP(IF(race="Gnome",1,(1-MIN(TblMili[[#This Row],[Smithies]]*smithy_bonus,smithy_bonus_cap))*(1+ tech_3_5*TblTech[[#This Row],[3-5]] + tech_5_3*TblTech[[#This Row],[5-3]] + tech_5_5*TblTech[[#This Row],[5-5]]))*spec_dp_ore,0)</f>
        <v>15</v>
      </c>
      <c r="BJ58" s="113">
        <f ca="1">ROUNDUP((1-MIN(TblMili[[#This Row],[Smithies]]*smithy_bonus,smithy_bonus_cap))*(1+ tech_3_5*TblTech[[#This Row],[3-5]] + tech_5_3*TblTech[[#This Row],[5-3]] + tech_5_5*TblTech[[#This Row],[5-5]])*elite1_plat,0)</f>
        <v>1050</v>
      </c>
      <c r="BK58" s="113">
        <f ca="1">ROUNDUP(IF(race="Gnome",1,(1-MIN(TblMili[[#This Row],[Smithies]]*smithy_bonus,smithy_bonus_cap))*(1+ tech_3_5*TblTech[[#This Row],[3-5]] + tech_5_3*TblTech[[#This Row],[5-3]] + tech_5_5*TblTech[[#This Row],[5-5]]))*elite1_ore,0)</f>
        <v>75</v>
      </c>
      <c r="BL58" s="113">
        <f ca="1">ROUNDUP((1-MIN(TblMili[[#This Row],[Smithies]]*smithy_bonus,smithy_bonus_cap))*(1+ tech_3_5*TblTech[[#This Row],[3-5]] + tech_5_3*TblTech[[#This Row],[5-3]] + tech_5_5*TblTech[[#This Row],[5-5]])*elite2_plat,0)</f>
        <v>1250</v>
      </c>
      <c r="BM58" s="113">
        <f ca="1">ROUNDUP(IF(race="Gnome",1,(1-MIN(TblMili[[#This Row],[Smithies]]*smithy_bonus,smithy_bonus_cap))*(1+ tech_3_5*TblTech[[#This Row],[3-5]] + tech_5_3*TblTech[[#This Row],[5-3]] + tech_5_5*TblTech[[#This Row],[5-5]]))*elite2_ore,0)</f>
        <v>100</v>
      </c>
      <c r="BN58" s="113">
        <f>ROUNDUP((1+ tech_1_9*TblTech[[#This Row],[1-9]] + tech_9_1*TblTech[[#This Row],[9-1]])*spy_plat,0)</f>
        <v>500</v>
      </c>
      <c r="BO58" s="113">
        <f ca="1">ROUNDUP((1+ tech_1_9_2*TblTech[[#This Row],[1-9]] + tech_9_1_2*TblTech[[#This Row],[9-1]] -MIN(ROUND(wg_wiz_cost_bonus*TblMili[[#This Row],[WG''s]],4),wg_wiz_cost_cap))*wizard_plat,0)</f>
        <v>500</v>
      </c>
      <c r="BP58" s="113">
        <f ca="1">ROUNDUP((1+ tech_1_9_2*TblTech[[#This Row],[1-9]] + tech_9_1_2*TblTech[[#This Row],[9-1]] -MIN(ROUND(wg_wiz_cost_bonus*TblMili[[#This Row],[WG''s]],4),wg_wiz_cost_cap))*archmage_plat,0)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44274.041666666533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44274.041666666533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Row],[Smithies]]*smithy_bonus,smithy_bonus_cap))*(1+ tech_3_5*TblTech[[#This Row],[3-5]] + tech_5_3*TblTech[[#This Row],[5-3]] + tech_5_5*TblTech[[#This Row],[5-5]])*spec_op_plat,0)</f>
        <v>275</v>
      </c>
      <c r="BG59" s="113">
        <f ca="1">ROUNDUP(IF(race="Gnome",1,(1-MIN(TblMili[[#This Row],[Smithies]]*smithy_bonus,smithy_bonus_cap))*(1+ tech_3_5*TblTech[[#This Row],[3-5]] + tech_5_3*TblTech[[#This Row],[5-3]] + tech_5_5*TblTech[[#This Row],[5-5]]))*spec_op_ore,0)</f>
        <v>25</v>
      </c>
      <c r="BH59" s="113">
        <f ca="1">ROUNDUP((1-MIN(TblMili[[#This Row],[Smithies]]*smithy_bonus,smithy_bonus_cap))*(1+ tech_3_5*TblTech[[#This Row],[3-5]] + tech_5_3*TblTech[[#This Row],[5-3]] + tech_5_5*TblTech[[#This Row],[5-5]])*spec_dp_plat,0)</f>
        <v>275</v>
      </c>
      <c r="BI59" s="113">
        <f ca="1">ROUNDUP(IF(race="Gnome",1,(1-MIN(TblMili[[#This Row],[Smithies]]*smithy_bonus,smithy_bonus_cap))*(1+ tech_3_5*TblTech[[#This Row],[3-5]] + tech_5_3*TblTech[[#This Row],[5-3]] + tech_5_5*TblTech[[#This Row],[5-5]]))*spec_dp_ore,0)</f>
        <v>15</v>
      </c>
      <c r="BJ59" s="113">
        <f ca="1">ROUNDUP((1-MIN(TblMili[[#This Row],[Smithies]]*smithy_bonus,smithy_bonus_cap))*(1+ tech_3_5*TblTech[[#This Row],[3-5]] + tech_5_3*TblTech[[#This Row],[5-3]] + tech_5_5*TblTech[[#This Row],[5-5]])*elite1_plat,0)</f>
        <v>1050</v>
      </c>
      <c r="BK59" s="113">
        <f ca="1">ROUNDUP(IF(race="Gnome",1,(1-MIN(TblMili[[#This Row],[Smithies]]*smithy_bonus,smithy_bonus_cap))*(1+ tech_3_5*TblTech[[#This Row],[3-5]] + tech_5_3*TblTech[[#This Row],[5-3]] + tech_5_5*TblTech[[#This Row],[5-5]]))*elite1_ore,0)</f>
        <v>75</v>
      </c>
      <c r="BL59" s="113">
        <f ca="1">ROUNDUP((1-MIN(TblMili[[#This Row],[Smithies]]*smithy_bonus,smithy_bonus_cap))*(1+ tech_3_5*TblTech[[#This Row],[3-5]] + tech_5_3*TblTech[[#This Row],[5-3]] + tech_5_5*TblTech[[#This Row],[5-5]])*elite2_plat,0)</f>
        <v>1250</v>
      </c>
      <c r="BM59" s="113">
        <f ca="1">ROUNDUP(IF(race="Gnome",1,(1-MIN(TblMili[[#This Row],[Smithies]]*smithy_bonus,smithy_bonus_cap))*(1+ tech_3_5*TblTech[[#This Row],[3-5]] + tech_5_3*TblTech[[#This Row],[5-3]] + tech_5_5*TblTech[[#This Row],[5-5]]))*elite2_ore,0)</f>
        <v>100</v>
      </c>
      <c r="BN59" s="113">
        <f>ROUNDUP((1+ tech_1_9*TblTech[[#This Row],[1-9]] + tech_9_1*TblTech[[#This Row],[9-1]])*spy_plat,0)</f>
        <v>500</v>
      </c>
      <c r="BO59" s="113">
        <f ca="1">ROUNDUP((1+ tech_1_9_2*TblTech[[#This Row],[1-9]] + tech_9_1_2*TblTech[[#This Row],[9-1]] -MIN(ROUND(wg_wiz_cost_bonus*TblMili[[#This Row],[WG''s]],4),wg_wiz_cost_cap))*wizard_plat,0)</f>
        <v>500</v>
      </c>
      <c r="BP59" s="113">
        <f ca="1">ROUNDUP((1+ tech_1_9_2*TblTech[[#This Row],[1-9]] + tech_9_1_2*TblTech[[#This Row],[9-1]] -MIN(ROUND(wg_wiz_cost_bonus*TblMili[[#This Row],[WG''s]],4),wg_wiz_cost_cap))*archmage_plat,0)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44274.083333333198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44274.083333333198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Row],[Smithies]]*smithy_bonus,smithy_bonus_cap))*(1+ tech_3_5*TblTech[[#This Row],[3-5]] + tech_5_3*TblTech[[#This Row],[5-3]] + tech_5_5*TblTech[[#This Row],[5-5]])*spec_op_plat,0)</f>
        <v>275</v>
      </c>
      <c r="BG60" s="113">
        <f ca="1">ROUNDUP(IF(race="Gnome",1,(1-MIN(TblMili[[#This Row],[Smithies]]*smithy_bonus,smithy_bonus_cap))*(1+ tech_3_5*TblTech[[#This Row],[3-5]] + tech_5_3*TblTech[[#This Row],[5-3]] + tech_5_5*TblTech[[#This Row],[5-5]]))*spec_op_ore,0)</f>
        <v>25</v>
      </c>
      <c r="BH60" s="113">
        <f ca="1">ROUNDUP((1-MIN(TblMili[[#This Row],[Smithies]]*smithy_bonus,smithy_bonus_cap))*(1+ tech_3_5*TblTech[[#This Row],[3-5]] + tech_5_3*TblTech[[#This Row],[5-3]] + tech_5_5*TblTech[[#This Row],[5-5]])*spec_dp_plat,0)</f>
        <v>275</v>
      </c>
      <c r="BI60" s="113">
        <f ca="1">ROUNDUP(IF(race="Gnome",1,(1-MIN(TblMili[[#This Row],[Smithies]]*smithy_bonus,smithy_bonus_cap))*(1+ tech_3_5*TblTech[[#This Row],[3-5]] + tech_5_3*TblTech[[#This Row],[5-3]] + tech_5_5*TblTech[[#This Row],[5-5]]))*spec_dp_ore,0)</f>
        <v>15</v>
      </c>
      <c r="BJ60" s="113">
        <f ca="1">ROUNDUP((1-MIN(TblMili[[#This Row],[Smithies]]*smithy_bonus,smithy_bonus_cap))*(1+ tech_3_5*TblTech[[#This Row],[3-5]] + tech_5_3*TblTech[[#This Row],[5-3]] + tech_5_5*TblTech[[#This Row],[5-5]])*elite1_plat,0)</f>
        <v>1050</v>
      </c>
      <c r="BK60" s="113">
        <f ca="1">ROUNDUP(IF(race="Gnome",1,(1-MIN(TblMili[[#This Row],[Smithies]]*smithy_bonus,smithy_bonus_cap))*(1+ tech_3_5*TblTech[[#This Row],[3-5]] + tech_5_3*TblTech[[#This Row],[5-3]] + tech_5_5*TblTech[[#This Row],[5-5]]))*elite1_ore,0)</f>
        <v>75</v>
      </c>
      <c r="BL60" s="113">
        <f ca="1">ROUNDUP((1-MIN(TblMili[[#This Row],[Smithies]]*smithy_bonus,smithy_bonus_cap))*(1+ tech_3_5*TblTech[[#This Row],[3-5]] + tech_5_3*TblTech[[#This Row],[5-3]] + tech_5_5*TblTech[[#This Row],[5-5]])*elite2_plat,0)</f>
        <v>1250</v>
      </c>
      <c r="BM60" s="113">
        <f ca="1">ROUNDUP(IF(race="Gnome",1,(1-MIN(TblMili[[#This Row],[Smithies]]*smithy_bonus,smithy_bonus_cap))*(1+ tech_3_5*TblTech[[#This Row],[3-5]] + tech_5_3*TblTech[[#This Row],[5-3]] + tech_5_5*TblTech[[#This Row],[5-5]]))*elite2_ore,0)</f>
        <v>100</v>
      </c>
      <c r="BN60" s="113">
        <f>ROUNDUP((1+ tech_1_9*TblTech[[#This Row],[1-9]] + tech_9_1*TblTech[[#This Row],[9-1]])*spy_plat,0)</f>
        <v>500</v>
      </c>
      <c r="BO60" s="113">
        <f ca="1">ROUNDUP((1+ tech_1_9_2*TblTech[[#This Row],[1-9]] + tech_9_1_2*TblTech[[#This Row],[9-1]] -MIN(ROUND(wg_wiz_cost_bonus*TblMili[[#This Row],[WG''s]],4),wg_wiz_cost_cap))*wizard_plat,0)</f>
        <v>500</v>
      </c>
      <c r="BP60" s="113">
        <f ca="1">ROUNDUP((1+ tech_1_9_2*TblTech[[#This Row],[1-9]] + tech_9_1_2*TblTech[[#This Row],[9-1]] -MIN(ROUND(wg_wiz_cost_bonus*TblMili[[#This Row],[WG''s]],4),wg_wiz_cost_cap))*archmage_plat,0)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44274.124999999862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44274.124999999862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Row],[Smithies]]*smithy_bonus,smithy_bonus_cap))*(1+ tech_3_5*TblTech[[#This Row],[3-5]] + tech_5_3*TblTech[[#This Row],[5-3]] + tech_5_5*TblTech[[#This Row],[5-5]])*spec_op_plat,0)</f>
        <v>275</v>
      </c>
      <c r="BG61" s="113">
        <f ca="1">ROUNDUP(IF(race="Gnome",1,(1-MIN(TblMili[[#This Row],[Smithies]]*smithy_bonus,smithy_bonus_cap))*(1+ tech_3_5*TblTech[[#This Row],[3-5]] + tech_5_3*TblTech[[#This Row],[5-3]] + tech_5_5*TblTech[[#This Row],[5-5]]))*spec_op_ore,0)</f>
        <v>25</v>
      </c>
      <c r="BH61" s="113">
        <f ca="1">ROUNDUP((1-MIN(TblMili[[#This Row],[Smithies]]*smithy_bonus,smithy_bonus_cap))*(1+ tech_3_5*TblTech[[#This Row],[3-5]] + tech_5_3*TblTech[[#This Row],[5-3]] + tech_5_5*TblTech[[#This Row],[5-5]])*spec_dp_plat,0)</f>
        <v>275</v>
      </c>
      <c r="BI61" s="113">
        <f ca="1">ROUNDUP(IF(race="Gnome",1,(1-MIN(TblMili[[#This Row],[Smithies]]*smithy_bonus,smithy_bonus_cap))*(1+ tech_3_5*TblTech[[#This Row],[3-5]] + tech_5_3*TblTech[[#This Row],[5-3]] + tech_5_5*TblTech[[#This Row],[5-5]]))*spec_dp_ore,0)</f>
        <v>15</v>
      </c>
      <c r="BJ61" s="113">
        <f ca="1">ROUNDUP((1-MIN(TblMili[[#This Row],[Smithies]]*smithy_bonus,smithy_bonus_cap))*(1+ tech_3_5*TblTech[[#This Row],[3-5]] + tech_5_3*TblTech[[#This Row],[5-3]] + tech_5_5*TblTech[[#This Row],[5-5]])*elite1_plat,0)</f>
        <v>1050</v>
      </c>
      <c r="BK61" s="113">
        <f ca="1">ROUNDUP(IF(race="Gnome",1,(1-MIN(TblMili[[#This Row],[Smithies]]*smithy_bonus,smithy_bonus_cap))*(1+ tech_3_5*TblTech[[#This Row],[3-5]] + tech_5_3*TblTech[[#This Row],[5-3]] + tech_5_5*TblTech[[#This Row],[5-5]]))*elite1_ore,0)</f>
        <v>75</v>
      </c>
      <c r="BL61" s="113">
        <f ca="1">ROUNDUP((1-MIN(TblMili[[#This Row],[Smithies]]*smithy_bonus,smithy_bonus_cap))*(1+ tech_3_5*TblTech[[#This Row],[3-5]] + tech_5_3*TblTech[[#This Row],[5-3]] + tech_5_5*TblTech[[#This Row],[5-5]])*elite2_plat,0)</f>
        <v>1250</v>
      </c>
      <c r="BM61" s="113">
        <f ca="1">ROUNDUP(IF(race="Gnome",1,(1-MIN(TblMili[[#This Row],[Smithies]]*smithy_bonus,smithy_bonus_cap))*(1+ tech_3_5*TblTech[[#This Row],[3-5]] + tech_5_3*TblTech[[#This Row],[5-3]] + tech_5_5*TblTech[[#This Row],[5-5]]))*elite2_ore,0)</f>
        <v>100</v>
      </c>
      <c r="BN61" s="113">
        <f>ROUNDUP((1+ tech_1_9*TblTech[[#This Row],[1-9]] + tech_9_1*TblTech[[#This Row],[9-1]])*spy_plat,0)</f>
        <v>500</v>
      </c>
      <c r="BO61" s="113">
        <f ca="1">ROUNDUP((1+ tech_1_9_2*TblTech[[#This Row],[1-9]] + tech_9_1_2*TblTech[[#This Row],[9-1]] -MIN(ROUND(wg_wiz_cost_bonus*TblMili[[#This Row],[WG''s]],4),wg_wiz_cost_cap))*wizard_plat,0)</f>
        <v>500</v>
      </c>
      <c r="BP61" s="113">
        <f ca="1">ROUNDUP((1+ tech_1_9_2*TblTech[[#This Row],[1-9]] + tech_9_1_2*TblTech[[#This Row],[9-1]] -MIN(ROUND(wg_wiz_cost_bonus*TblMili[[#This Row],[WG''s]],4),wg_wiz_cost_cap))*archmage_plat,0)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44274.166666666526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44274.166666666526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Row],[Smithies]]*smithy_bonus,smithy_bonus_cap))*(1+ tech_3_5*TblTech[[#This Row],[3-5]] + tech_5_3*TblTech[[#This Row],[5-3]] + tech_5_5*TblTech[[#This Row],[5-5]])*spec_op_plat,0)</f>
        <v>275</v>
      </c>
      <c r="BG62" s="113">
        <f ca="1">ROUNDUP(IF(race="Gnome",1,(1-MIN(TblMili[[#This Row],[Smithies]]*smithy_bonus,smithy_bonus_cap))*(1+ tech_3_5*TblTech[[#This Row],[3-5]] + tech_5_3*TblTech[[#This Row],[5-3]] + tech_5_5*TblTech[[#This Row],[5-5]]))*spec_op_ore,0)</f>
        <v>25</v>
      </c>
      <c r="BH62" s="113">
        <f ca="1">ROUNDUP((1-MIN(TblMili[[#This Row],[Smithies]]*smithy_bonus,smithy_bonus_cap))*(1+ tech_3_5*TblTech[[#This Row],[3-5]] + tech_5_3*TblTech[[#This Row],[5-3]] + tech_5_5*TblTech[[#This Row],[5-5]])*spec_dp_plat,0)</f>
        <v>275</v>
      </c>
      <c r="BI62" s="113">
        <f ca="1">ROUNDUP(IF(race="Gnome",1,(1-MIN(TblMili[[#This Row],[Smithies]]*smithy_bonus,smithy_bonus_cap))*(1+ tech_3_5*TblTech[[#This Row],[3-5]] + tech_5_3*TblTech[[#This Row],[5-3]] + tech_5_5*TblTech[[#This Row],[5-5]]))*spec_dp_ore,0)</f>
        <v>15</v>
      </c>
      <c r="BJ62" s="113">
        <f ca="1">ROUNDUP((1-MIN(TblMili[[#This Row],[Smithies]]*smithy_bonus,smithy_bonus_cap))*(1+ tech_3_5*TblTech[[#This Row],[3-5]] + tech_5_3*TblTech[[#This Row],[5-3]] + tech_5_5*TblTech[[#This Row],[5-5]])*elite1_plat,0)</f>
        <v>1050</v>
      </c>
      <c r="BK62" s="113">
        <f ca="1">ROUNDUP(IF(race="Gnome",1,(1-MIN(TblMili[[#This Row],[Smithies]]*smithy_bonus,smithy_bonus_cap))*(1+ tech_3_5*TblTech[[#This Row],[3-5]] + tech_5_3*TblTech[[#This Row],[5-3]] + tech_5_5*TblTech[[#This Row],[5-5]]))*elite1_ore,0)</f>
        <v>75</v>
      </c>
      <c r="BL62" s="113">
        <f ca="1">ROUNDUP((1-MIN(TblMili[[#This Row],[Smithies]]*smithy_bonus,smithy_bonus_cap))*(1+ tech_3_5*TblTech[[#This Row],[3-5]] + tech_5_3*TblTech[[#This Row],[5-3]] + tech_5_5*TblTech[[#This Row],[5-5]])*elite2_plat,0)</f>
        <v>1250</v>
      </c>
      <c r="BM62" s="113">
        <f ca="1">ROUNDUP(IF(race="Gnome",1,(1-MIN(TblMili[[#This Row],[Smithies]]*smithy_bonus,smithy_bonus_cap))*(1+ tech_3_5*TblTech[[#This Row],[3-5]] + tech_5_3*TblTech[[#This Row],[5-3]] + tech_5_5*TblTech[[#This Row],[5-5]]))*elite2_ore,0)</f>
        <v>100</v>
      </c>
      <c r="BN62" s="113">
        <f>ROUNDUP((1+ tech_1_9*TblTech[[#This Row],[1-9]] + tech_9_1*TblTech[[#This Row],[9-1]])*spy_plat,0)</f>
        <v>500</v>
      </c>
      <c r="BO62" s="113">
        <f ca="1">ROUNDUP((1+ tech_1_9_2*TblTech[[#This Row],[1-9]] + tech_9_1_2*TblTech[[#This Row],[9-1]] -MIN(ROUND(wg_wiz_cost_bonus*TblMili[[#This Row],[WG''s]],4),wg_wiz_cost_cap))*wizard_plat,0)</f>
        <v>500</v>
      </c>
      <c r="BP62" s="113">
        <f ca="1">ROUNDUP((1+ tech_1_9_2*TblTech[[#This Row],[1-9]] + tech_9_1_2*TblTech[[#This Row],[9-1]] -MIN(ROUND(wg_wiz_cost_bonus*TblMili[[#This Row],[WG''s]],4),wg_wiz_cost_cap))*archmage_plat,0)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44274.20833333319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44274.20833333319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Row],[Smithies]]*smithy_bonus,smithy_bonus_cap))*(1+ tech_3_5*TblTech[[#This Row],[3-5]] + tech_5_3*TblTech[[#This Row],[5-3]] + tech_5_5*TblTech[[#This Row],[5-5]])*spec_op_plat,0)</f>
        <v>275</v>
      </c>
      <c r="BG63" s="113">
        <f ca="1">ROUNDUP(IF(race="Gnome",1,(1-MIN(TblMili[[#This Row],[Smithies]]*smithy_bonus,smithy_bonus_cap))*(1+ tech_3_5*TblTech[[#This Row],[3-5]] + tech_5_3*TblTech[[#This Row],[5-3]] + tech_5_5*TblTech[[#This Row],[5-5]]))*spec_op_ore,0)</f>
        <v>25</v>
      </c>
      <c r="BH63" s="113">
        <f ca="1">ROUNDUP((1-MIN(TblMili[[#This Row],[Smithies]]*smithy_bonus,smithy_bonus_cap))*(1+ tech_3_5*TblTech[[#This Row],[3-5]] + tech_5_3*TblTech[[#This Row],[5-3]] + tech_5_5*TblTech[[#This Row],[5-5]])*spec_dp_plat,0)</f>
        <v>275</v>
      </c>
      <c r="BI63" s="113">
        <f ca="1">ROUNDUP(IF(race="Gnome",1,(1-MIN(TblMili[[#This Row],[Smithies]]*smithy_bonus,smithy_bonus_cap))*(1+ tech_3_5*TblTech[[#This Row],[3-5]] + tech_5_3*TblTech[[#This Row],[5-3]] + tech_5_5*TblTech[[#This Row],[5-5]]))*spec_dp_ore,0)</f>
        <v>15</v>
      </c>
      <c r="BJ63" s="113">
        <f ca="1">ROUNDUP((1-MIN(TblMili[[#This Row],[Smithies]]*smithy_bonus,smithy_bonus_cap))*(1+ tech_3_5*TblTech[[#This Row],[3-5]] + tech_5_3*TblTech[[#This Row],[5-3]] + tech_5_5*TblTech[[#This Row],[5-5]])*elite1_plat,0)</f>
        <v>1050</v>
      </c>
      <c r="BK63" s="113">
        <f ca="1">ROUNDUP(IF(race="Gnome",1,(1-MIN(TblMili[[#This Row],[Smithies]]*smithy_bonus,smithy_bonus_cap))*(1+ tech_3_5*TblTech[[#This Row],[3-5]] + tech_5_3*TblTech[[#This Row],[5-3]] + tech_5_5*TblTech[[#This Row],[5-5]]))*elite1_ore,0)</f>
        <v>75</v>
      </c>
      <c r="BL63" s="113">
        <f ca="1">ROUNDUP((1-MIN(TblMili[[#This Row],[Smithies]]*smithy_bonus,smithy_bonus_cap))*(1+ tech_3_5*TblTech[[#This Row],[3-5]] + tech_5_3*TblTech[[#This Row],[5-3]] + tech_5_5*TblTech[[#This Row],[5-5]])*elite2_plat,0)</f>
        <v>1250</v>
      </c>
      <c r="BM63" s="113">
        <f ca="1">ROUNDUP(IF(race="Gnome",1,(1-MIN(TblMili[[#This Row],[Smithies]]*smithy_bonus,smithy_bonus_cap))*(1+ tech_3_5*TblTech[[#This Row],[3-5]] + tech_5_3*TblTech[[#This Row],[5-3]] + tech_5_5*TblTech[[#This Row],[5-5]]))*elite2_ore,0)</f>
        <v>100</v>
      </c>
      <c r="BN63" s="113">
        <f>ROUNDUP((1+ tech_1_9*TblTech[[#This Row],[1-9]] + tech_9_1*TblTech[[#This Row],[9-1]])*spy_plat,0)</f>
        <v>500</v>
      </c>
      <c r="BO63" s="113">
        <f ca="1">ROUNDUP((1+ tech_1_9_2*TblTech[[#This Row],[1-9]] + tech_9_1_2*TblTech[[#This Row],[9-1]] -MIN(ROUND(wg_wiz_cost_bonus*TblMili[[#This Row],[WG''s]],4),wg_wiz_cost_cap))*wizard_plat,0)</f>
        <v>500</v>
      </c>
      <c r="BP63" s="113">
        <f ca="1">ROUNDUP((1+ tech_1_9_2*TblTech[[#This Row],[1-9]] + tech_9_1_2*TblTech[[#This Row],[9-1]] -MIN(ROUND(wg_wiz_cost_bonus*TblMili[[#This Row],[WG''s]],4),wg_wiz_cost_cap))*archmage_plat,0)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44274.249999999854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44274.249999999854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Row],[Smithies]]*smithy_bonus,smithy_bonus_cap))*(1+ tech_3_5*TblTech[[#This Row],[3-5]] + tech_5_3*TblTech[[#This Row],[5-3]] + tech_5_5*TblTech[[#This Row],[5-5]])*spec_op_plat,0)</f>
        <v>275</v>
      </c>
      <c r="BG64" s="113">
        <f ca="1">ROUNDUP(IF(race="Gnome",1,(1-MIN(TblMili[[#This Row],[Smithies]]*smithy_bonus,smithy_bonus_cap))*(1+ tech_3_5*TblTech[[#This Row],[3-5]] + tech_5_3*TblTech[[#This Row],[5-3]] + tech_5_5*TblTech[[#This Row],[5-5]]))*spec_op_ore,0)</f>
        <v>25</v>
      </c>
      <c r="BH64" s="113">
        <f ca="1">ROUNDUP((1-MIN(TblMili[[#This Row],[Smithies]]*smithy_bonus,smithy_bonus_cap))*(1+ tech_3_5*TblTech[[#This Row],[3-5]] + tech_5_3*TblTech[[#This Row],[5-3]] + tech_5_5*TblTech[[#This Row],[5-5]])*spec_dp_plat,0)</f>
        <v>275</v>
      </c>
      <c r="BI64" s="113">
        <f ca="1">ROUNDUP(IF(race="Gnome",1,(1-MIN(TblMili[[#This Row],[Smithies]]*smithy_bonus,smithy_bonus_cap))*(1+ tech_3_5*TblTech[[#This Row],[3-5]] + tech_5_3*TblTech[[#This Row],[5-3]] + tech_5_5*TblTech[[#This Row],[5-5]]))*spec_dp_ore,0)</f>
        <v>15</v>
      </c>
      <c r="BJ64" s="113">
        <f ca="1">ROUNDUP((1-MIN(TblMili[[#This Row],[Smithies]]*smithy_bonus,smithy_bonus_cap))*(1+ tech_3_5*TblTech[[#This Row],[3-5]] + tech_5_3*TblTech[[#This Row],[5-3]] + tech_5_5*TblTech[[#This Row],[5-5]])*elite1_plat,0)</f>
        <v>1050</v>
      </c>
      <c r="BK64" s="113">
        <f ca="1">ROUNDUP(IF(race="Gnome",1,(1-MIN(TblMili[[#This Row],[Smithies]]*smithy_bonus,smithy_bonus_cap))*(1+ tech_3_5*TblTech[[#This Row],[3-5]] + tech_5_3*TblTech[[#This Row],[5-3]] + tech_5_5*TblTech[[#This Row],[5-5]]))*elite1_ore,0)</f>
        <v>75</v>
      </c>
      <c r="BL64" s="113">
        <f ca="1">ROUNDUP((1-MIN(TblMili[[#This Row],[Smithies]]*smithy_bonus,smithy_bonus_cap))*(1+ tech_3_5*TblTech[[#This Row],[3-5]] + tech_5_3*TblTech[[#This Row],[5-3]] + tech_5_5*TblTech[[#This Row],[5-5]])*elite2_plat,0)</f>
        <v>1250</v>
      </c>
      <c r="BM64" s="113">
        <f ca="1">ROUNDUP(IF(race="Gnome",1,(1-MIN(TblMili[[#This Row],[Smithies]]*smithy_bonus,smithy_bonus_cap))*(1+ tech_3_5*TblTech[[#This Row],[3-5]] + tech_5_3*TblTech[[#This Row],[5-3]] + tech_5_5*TblTech[[#This Row],[5-5]]))*elite2_ore,0)</f>
        <v>100</v>
      </c>
      <c r="BN64" s="113">
        <f>ROUNDUP((1+ tech_1_9*TblTech[[#This Row],[1-9]] + tech_9_1*TblTech[[#This Row],[9-1]])*spy_plat,0)</f>
        <v>500</v>
      </c>
      <c r="BO64" s="113">
        <f ca="1">ROUNDUP((1+ tech_1_9_2*TblTech[[#This Row],[1-9]] + tech_9_1_2*TblTech[[#This Row],[9-1]] -MIN(ROUND(wg_wiz_cost_bonus*TblMili[[#This Row],[WG''s]],4),wg_wiz_cost_cap))*wizard_plat,0)</f>
        <v>500</v>
      </c>
      <c r="BP64" s="113">
        <f ca="1">ROUNDUP((1+ tech_1_9_2*TblTech[[#This Row],[1-9]] + tech_9_1_2*TblTech[[#This Row],[9-1]] -MIN(ROUND(wg_wiz_cost_bonus*TblMili[[#This Row],[WG''s]],4),wg_wiz_cost_cap))*archmage_plat,0)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44274.291666666519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44274.291666666519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Row],[Smithies]]*smithy_bonus,smithy_bonus_cap))*(1+ tech_3_5*TblTech[[#This Row],[3-5]] + tech_5_3*TblTech[[#This Row],[5-3]] + tech_5_5*TblTech[[#This Row],[5-5]])*spec_op_plat,0)</f>
        <v>275</v>
      </c>
      <c r="BG65" s="113">
        <f ca="1">ROUNDUP(IF(race="Gnome",1,(1-MIN(TblMili[[#This Row],[Smithies]]*smithy_bonus,smithy_bonus_cap))*(1+ tech_3_5*TblTech[[#This Row],[3-5]] + tech_5_3*TblTech[[#This Row],[5-3]] + tech_5_5*TblTech[[#This Row],[5-5]]))*spec_op_ore,0)</f>
        <v>25</v>
      </c>
      <c r="BH65" s="113">
        <f ca="1">ROUNDUP((1-MIN(TblMili[[#This Row],[Smithies]]*smithy_bonus,smithy_bonus_cap))*(1+ tech_3_5*TblTech[[#This Row],[3-5]] + tech_5_3*TblTech[[#This Row],[5-3]] + tech_5_5*TblTech[[#This Row],[5-5]])*spec_dp_plat,0)</f>
        <v>275</v>
      </c>
      <c r="BI65" s="113">
        <f ca="1">ROUNDUP(IF(race="Gnome",1,(1-MIN(TblMili[[#This Row],[Smithies]]*smithy_bonus,smithy_bonus_cap))*(1+ tech_3_5*TblTech[[#This Row],[3-5]] + tech_5_3*TblTech[[#This Row],[5-3]] + tech_5_5*TblTech[[#This Row],[5-5]]))*spec_dp_ore,0)</f>
        <v>15</v>
      </c>
      <c r="BJ65" s="113">
        <f ca="1">ROUNDUP((1-MIN(TblMili[[#This Row],[Smithies]]*smithy_bonus,smithy_bonus_cap))*(1+ tech_3_5*TblTech[[#This Row],[3-5]] + tech_5_3*TblTech[[#This Row],[5-3]] + tech_5_5*TblTech[[#This Row],[5-5]])*elite1_plat,0)</f>
        <v>1050</v>
      </c>
      <c r="BK65" s="113">
        <f ca="1">ROUNDUP(IF(race="Gnome",1,(1-MIN(TblMili[[#This Row],[Smithies]]*smithy_bonus,smithy_bonus_cap))*(1+ tech_3_5*TblTech[[#This Row],[3-5]] + tech_5_3*TblTech[[#This Row],[5-3]] + tech_5_5*TblTech[[#This Row],[5-5]]))*elite1_ore,0)</f>
        <v>75</v>
      </c>
      <c r="BL65" s="113">
        <f ca="1">ROUNDUP((1-MIN(TblMili[[#This Row],[Smithies]]*smithy_bonus,smithy_bonus_cap))*(1+ tech_3_5*TblTech[[#This Row],[3-5]] + tech_5_3*TblTech[[#This Row],[5-3]] + tech_5_5*TblTech[[#This Row],[5-5]])*elite2_plat,0)</f>
        <v>1250</v>
      </c>
      <c r="BM65" s="113">
        <f ca="1">ROUNDUP(IF(race="Gnome",1,(1-MIN(TblMili[[#This Row],[Smithies]]*smithy_bonus,smithy_bonus_cap))*(1+ tech_3_5*TblTech[[#This Row],[3-5]] + tech_5_3*TblTech[[#This Row],[5-3]] + tech_5_5*TblTech[[#This Row],[5-5]]))*elite2_ore,0)</f>
        <v>100</v>
      </c>
      <c r="BN65" s="113">
        <f>ROUNDUP((1+ tech_1_9*TblTech[[#This Row],[1-9]] + tech_9_1*TblTech[[#This Row],[9-1]])*spy_plat,0)</f>
        <v>500</v>
      </c>
      <c r="BO65" s="113">
        <f ca="1">ROUNDUP((1+ tech_1_9_2*TblTech[[#This Row],[1-9]] + tech_9_1_2*TblTech[[#This Row],[9-1]] -MIN(ROUND(wg_wiz_cost_bonus*TblMili[[#This Row],[WG''s]],4),wg_wiz_cost_cap))*wizard_plat,0)</f>
        <v>500</v>
      </c>
      <c r="BP65" s="113">
        <f ca="1">ROUNDUP((1+ tech_1_9_2*TblTech[[#This Row],[1-9]] + tech_9_1_2*TblTech[[#This Row],[9-1]] -MIN(ROUND(wg_wiz_cost_bonus*TblMili[[#This Row],[WG''s]],4),wg_wiz_cost_cap))*archmage_plat,0)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44274.333333333183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44274.333333333183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Row],[Smithies]]*smithy_bonus,smithy_bonus_cap))*(1+ tech_3_5*TblTech[[#This Row],[3-5]] + tech_5_3*TblTech[[#This Row],[5-3]] + tech_5_5*TblTech[[#This Row],[5-5]])*spec_op_plat,0)</f>
        <v>275</v>
      </c>
      <c r="BG66" s="113">
        <f ca="1">ROUNDUP(IF(race="Gnome",1,(1-MIN(TblMili[[#This Row],[Smithies]]*smithy_bonus,smithy_bonus_cap))*(1+ tech_3_5*TblTech[[#This Row],[3-5]] + tech_5_3*TblTech[[#This Row],[5-3]] + tech_5_5*TblTech[[#This Row],[5-5]]))*spec_op_ore,0)</f>
        <v>25</v>
      </c>
      <c r="BH66" s="113">
        <f ca="1">ROUNDUP((1-MIN(TblMili[[#This Row],[Smithies]]*smithy_bonus,smithy_bonus_cap))*(1+ tech_3_5*TblTech[[#This Row],[3-5]] + tech_5_3*TblTech[[#This Row],[5-3]] + tech_5_5*TblTech[[#This Row],[5-5]])*spec_dp_plat,0)</f>
        <v>275</v>
      </c>
      <c r="BI66" s="113">
        <f ca="1">ROUNDUP(IF(race="Gnome",1,(1-MIN(TblMili[[#This Row],[Smithies]]*smithy_bonus,smithy_bonus_cap))*(1+ tech_3_5*TblTech[[#This Row],[3-5]] + tech_5_3*TblTech[[#This Row],[5-3]] + tech_5_5*TblTech[[#This Row],[5-5]]))*spec_dp_ore,0)</f>
        <v>15</v>
      </c>
      <c r="BJ66" s="113">
        <f ca="1">ROUNDUP((1-MIN(TblMili[[#This Row],[Smithies]]*smithy_bonus,smithy_bonus_cap))*(1+ tech_3_5*TblTech[[#This Row],[3-5]] + tech_5_3*TblTech[[#This Row],[5-3]] + tech_5_5*TblTech[[#This Row],[5-5]])*elite1_plat,0)</f>
        <v>1050</v>
      </c>
      <c r="BK66" s="113">
        <f ca="1">ROUNDUP(IF(race="Gnome",1,(1-MIN(TblMili[[#This Row],[Smithies]]*smithy_bonus,smithy_bonus_cap))*(1+ tech_3_5*TblTech[[#This Row],[3-5]] + tech_5_3*TblTech[[#This Row],[5-3]] + tech_5_5*TblTech[[#This Row],[5-5]]))*elite1_ore,0)</f>
        <v>75</v>
      </c>
      <c r="BL66" s="113">
        <f ca="1">ROUNDUP((1-MIN(TblMili[[#This Row],[Smithies]]*smithy_bonus,smithy_bonus_cap))*(1+ tech_3_5*TblTech[[#This Row],[3-5]] + tech_5_3*TblTech[[#This Row],[5-3]] + tech_5_5*TblTech[[#This Row],[5-5]])*elite2_plat,0)</f>
        <v>1250</v>
      </c>
      <c r="BM66" s="113">
        <f ca="1">ROUNDUP(IF(race="Gnome",1,(1-MIN(TblMili[[#This Row],[Smithies]]*smithy_bonus,smithy_bonus_cap))*(1+ tech_3_5*TblTech[[#This Row],[3-5]] + tech_5_3*TblTech[[#This Row],[5-3]] + tech_5_5*TblTech[[#This Row],[5-5]]))*elite2_ore,0)</f>
        <v>100</v>
      </c>
      <c r="BN66" s="113">
        <f>ROUNDUP((1+ tech_1_9*TblTech[[#This Row],[1-9]] + tech_9_1*TblTech[[#This Row],[9-1]])*spy_plat,0)</f>
        <v>500</v>
      </c>
      <c r="BO66" s="113">
        <f ca="1">ROUNDUP((1+ tech_1_9_2*TblTech[[#This Row],[1-9]] + tech_9_1_2*TblTech[[#This Row],[9-1]] -MIN(ROUND(wg_wiz_cost_bonus*TblMili[[#This Row],[WG''s]],4),wg_wiz_cost_cap))*wizard_plat,0)</f>
        <v>500</v>
      </c>
      <c r="BP66" s="113">
        <f ca="1">ROUNDUP((1+ tech_1_9_2*TblTech[[#This Row],[1-9]] + tech_9_1_2*TblTech[[#This Row],[9-1]] -MIN(ROUND(wg_wiz_cost_bonus*TblMili[[#This Row],[WG''s]],4),wg_wiz_cost_cap))*archmage_plat,0)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44274.374999999847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44274.374999999847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Row],[Smithies]]*smithy_bonus,smithy_bonus_cap))*(1+ tech_3_5*TblTech[[#This Row],[3-5]] + tech_5_3*TblTech[[#This Row],[5-3]] + tech_5_5*TblTech[[#This Row],[5-5]])*spec_op_plat,0)</f>
        <v>275</v>
      </c>
      <c r="BG67" s="113">
        <f ca="1">ROUNDUP(IF(race="Gnome",1,(1-MIN(TblMili[[#This Row],[Smithies]]*smithy_bonus,smithy_bonus_cap))*(1+ tech_3_5*TblTech[[#This Row],[3-5]] + tech_5_3*TblTech[[#This Row],[5-3]] + tech_5_5*TblTech[[#This Row],[5-5]]))*spec_op_ore,0)</f>
        <v>25</v>
      </c>
      <c r="BH67" s="113">
        <f ca="1">ROUNDUP((1-MIN(TblMili[[#This Row],[Smithies]]*smithy_bonus,smithy_bonus_cap))*(1+ tech_3_5*TblTech[[#This Row],[3-5]] + tech_5_3*TblTech[[#This Row],[5-3]] + tech_5_5*TblTech[[#This Row],[5-5]])*spec_dp_plat,0)</f>
        <v>275</v>
      </c>
      <c r="BI67" s="113">
        <f ca="1">ROUNDUP(IF(race="Gnome",1,(1-MIN(TblMili[[#This Row],[Smithies]]*smithy_bonus,smithy_bonus_cap))*(1+ tech_3_5*TblTech[[#This Row],[3-5]] + tech_5_3*TblTech[[#This Row],[5-3]] + tech_5_5*TblTech[[#This Row],[5-5]]))*spec_dp_ore,0)</f>
        <v>15</v>
      </c>
      <c r="BJ67" s="113">
        <f ca="1">ROUNDUP((1-MIN(TblMili[[#This Row],[Smithies]]*smithy_bonus,smithy_bonus_cap))*(1+ tech_3_5*TblTech[[#This Row],[3-5]] + tech_5_3*TblTech[[#This Row],[5-3]] + tech_5_5*TblTech[[#This Row],[5-5]])*elite1_plat,0)</f>
        <v>1050</v>
      </c>
      <c r="BK67" s="113">
        <f ca="1">ROUNDUP(IF(race="Gnome",1,(1-MIN(TblMili[[#This Row],[Smithies]]*smithy_bonus,smithy_bonus_cap))*(1+ tech_3_5*TblTech[[#This Row],[3-5]] + tech_5_3*TblTech[[#This Row],[5-3]] + tech_5_5*TblTech[[#This Row],[5-5]]))*elite1_ore,0)</f>
        <v>75</v>
      </c>
      <c r="BL67" s="113">
        <f ca="1">ROUNDUP((1-MIN(TblMili[[#This Row],[Smithies]]*smithy_bonus,smithy_bonus_cap))*(1+ tech_3_5*TblTech[[#This Row],[3-5]] + tech_5_3*TblTech[[#This Row],[5-3]] + tech_5_5*TblTech[[#This Row],[5-5]])*elite2_plat,0)</f>
        <v>1250</v>
      </c>
      <c r="BM67" s="113">
        <f ca="1">ROUNDUP(IF(race="Gnome",1,(1-MIN(TblMili[[#This Row],[Smithies]]*smithy_bonus,smithy_bonus_cap))*(1+ tech_3_5*TblTech[[#This Row],[3-5]] + tech_5_3*TblTech[[#This Row],[5-3]] + tech_5_5*TblTech[[#This Row],[5-5]]))*elite2_ore,0)</f>
        <v>100</v>
      </c>
      <c r="BN67" s="113">
        <f>ROUNDUP((1+ tech_1_9*TblTech[[#This Row],[1-9]] + tech_9_1*TblTech[[#This Row],[9-1]])*spy_plat,0)</f>
        <v>500</v>
      </c>
      <c r="BO67" s="113">
        <f ca="1">ROUNDUP((1+ tech_1_9_2*TblTech[[#This Row],[1-9]] + tech_9_1_2*TblTech[[#This Row],[9-1]] -MIN(ROUND(wg_wiz_cost_bonus*TblMili[[#This Row],[WG''s]],4),wg_wiz_cost_cap))*wizard_plat,0)</f>
        <v>500</v>
      </c>
      <c r="BP67" s="113">
        <f ca="1">ROUNDUP((1+ tech_1_9_2*TblTech[[#This Row],[1-9]] + tech_9_1_2*TblTech[[#This Row],[9-1]] -MIN(ROUND(wg_wiz_cost_bonus*TblMili[[#This Row],[WG''s]],4),wg_wiz_cost_cap))*archmage_plat,0)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44274.416666666511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44274.416666666511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Row],[Smithies]]*smithy_bonus,smithy_bonus_cap))*(1+ tech_3_5*TblTech[[#This Row],[3-5]] + tech_5_3*TblTech[[#This Row],[5-3]] + tech_5_5*TblTech[[#This Row],[5-5]])*spec_op_plat,0)</f>
        <v>275</v>
      </c>
      <c r="BG68" s="113">
        <f ca="1">ROUNDUP(IF(race="Gnome",1,(1-MIN(TblMili[[#This Row],[Smithies]]*smithy_bonus,smithy_bonus_cap))*(1+ tech_3_5*TblTech[[#This Row],[3-5]] + tech_5_3*TblTech[[#This Row],[5-3]] + tech_5_5*TblTech[[#This Row],[5-5]]))*spec_op_ore,0)</f>
        <v>25</v>
      </c>
      <c r="BH68" s="113">
        <f ca="1">ROUNDUP((1-MIN(TblMili[[#This Row],[Smithies]]*smithy_bonus,smithy_bonus_cap))*(1+ tech_3_5*TblTech[[#This Row],[3-5]] + tech_5_3*TblTech[[#This Row],[5-3]] + tech_5_5*TblTech[[#This Row],[5-5]])*spec_dp_plat,0)</f>
        <v>275</v>
      </c>
      <c r="BI68" s="113">
        <f ca="1">ROUNDUP(IF(race="Gnome",1,(1-MIN(TblMili[[#This Row],[Smithies]]*smithy_bonus,smithy_bonus_cap))*(1+ tech_3_5*TblTech[[#This Row],[3-5]] + tech_5_3*TblTech[[#This Row],[5-3]] + tech_5_5*TblTech[[#This Row],[5-5]]))*spec_dp_ore,0)</f>
        <v>15</v>
      </c>
      <c r="BJ68" s="113">
        <f ca="1">ROUNDUP((1-MIN(TblMili[[#This Row],[Smithies]]*smithy_bonus,smithy_bonus_cap))*(1+ tech_3_5*TblTech[[#This Row],[3-5]] + tech_5_3*TblTech[[#This Row],[5-3]] + tech_5_5*TblTech[[#This Row],[5-5]])*elite1_plat,0)</f>
        <v>1050</v>
      </c>
      <c r="BK68" s="113">
        <f ca="1">ROUNDUP(IF(race="Gnome",1,(1-MIN(TblMili[[#This Row],[Smithies]]*smithy_bonus,smithy_bonus_cap))*(1+ tech_3_5*TblTech[[#This Row],[3-5]] + tech_5_3*TblTech[[#This Row],[5-3]] + tech_5_5*TblTech[[#This Row],[5-5]]))*elite1_ore,0)</f>
        <v>75</v>
      </c>
      <c r="BL68" s="113">
        <f ca="1">ROUNDUP((1-MIN(TblMili[[#This Row],[Smithies]]*smithy_bonus,smithy_bonus_cap))*(1+ tech_3_5*TblTech[[#This Row],[3-5]] + tech_5_3*TblTech[[#This Row],[5-3]] + tech_5_5*TblTech[[#This Row],[5-5]])*elite2_plat,0)</f>
        <v>1250</v>
      </c>
      <c r="BM68" s="113">
        <f ca="1">ROUNDUP(IF(race="Gnome",1,(1-MIN(TblMili[[#This Row],[Smithies]]*smithy_bonus,smithy_bonus_cap))*(1+ tech_3_5*TblTech[[#This Row],[3-5]] + tech_5_3*TblTech[[#This Row],[5-3]] + tech_5_5*TblTech[[#This Row],[5-5]]))*elite2_ore,0)</f>
        <v>100</v>
      </c>
      <c r="BN68" s="113">
        <f>ROUNDUP((1+ tech_1_9*TblTech[[#This Row],[1-9]] + tech_9_1*TblTech[[#This Row],[9-1]])*spy_plat,0)</f>
        <v>500</v>
      </c>
      <c r="BO68" s="113">
        <f ca="1">ROUNDUP((1+ tech_1_9_2*TblTech[[#This Row],[1-9]] + tech_9_1_2*TblTech[[#This Row],[9-1]] -MIN(ROUND(wg_wiz_cost_bonus*TblMili[[#This Row],[WG''s]],4),wg_wiz_cost_cap))*wizard_plat,0)</f>
        <v>500</v>
      </c>
      <c r="BP68" s="113">
        <f ca="1">ROUNDUP((1+ tech_1_9_2*TblTech[[#This Row],[1-9]] + tech_9_1_2*TblTech[[#This Row],[9-1]] -MIN(ROUND(wg_wiz_cost_bonus*TblMili[[#This Row],[WG''s]],4),wg_wiz_cost_cap))*archmage_plat,0)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44274.458333333176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44274.458333333176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Row],[Smithies]]*smithy_bonus,smithy_bonus_cap))*(1+ tech_3_5*TblTech[[#This Row],[3-5]] + tech_5_3*TblTech[[#This Row],[5-3]] + tech_5_5*TblTech[[#This Row],[5-5]])*spec_op_plat,0)</f>
        <v>275</v>
      </c>
      <c r="BG69" s="113">
        <f ca="1">ROUNDUP(IF(race="Gnome",1,(1-MIN(TblMili[[#This Row],[Smithies]]*smithy_bonus,smithy_bonus_cap))*(1+ tech_3_5*TblTech[[#This Row],[3-5]] + tech_5_3*TblTech[[#This Row],[5-3]] + tech_5_5*TblTech[[#This Row],[5-5]]))*spec_op_ore,0)</f>
        <v>25</v>
      </c>
      <c r="BH69" s="113">
        <f ca="1">ROUNDUP((1-MIN(TblMili[[#This Row],[Smithies]]*smithy_bonus,smithy_bonus_cap))*(1+ tech_3_5*TblTech[[#This Row],[3-5]] + tech_5_3*TblTech[[#This Row],[5-3]] + tech_5_5*TblTech[[#This Row],[5-5]])*spec_dp_plat,0)</f>
        <v>275</v>
      </c>
      <c r="BI69" s="113">
        <f ca="1">ROUNDUP(IF(race="Gnome",1,(1-MIN(TblMili[[#This Row],[Smithies]]*smithy_bonus,smithy_bonus_cap))*(1+ tech_3_5*TblTech[[#This Row],[3-5]] + tech_5_3*TblTech[[#This Row],[5-3]] + tech_5_5*TblTech[[#This Row],[5-5]]))*spec_dp_ore,0)</f>
        <v>15</v>
      </c>
      <c r="BJ69" s="113">
        <f ca="1">ROUNDUP((1-MIN(TblMili[[#This Row],[Smithies]]*smithy_bonus,smithy_bonus_cap))*(1+ tech_3_5*TblTech[[#This Row],[3-5]] + tech_5_3*TblTech[[#This Row],[5-3]] + tech_5_5*TblTech[[#This Row],[5-5]])*elite1_plat,0)</f>
        <v>1050</v>
      </c>
      <c r="BK69" s="113">
        <f ca="1">ROUNDUP(IF(race="Gnome",1,(1-MIN(TblMili[[#This Row],[Smithies]]*smithy_bonus,smithy_bonus_cap))*(1+ tech_3_5*TblTech[[#This Row],[3-5]] + tech_5_3*TblTech[[#This Row],[5-3]] + tech_5_5*TblTech[[#This Row],[5-5]]))*elite1_ore,0)</f>
        <v>75</v>
      </c>
      <c r="BL69" s="113">
        <f ca="1">ROUNDUP((1-MIN(TblMili[[#This Row],[Smithies]]*smithy_bonus,smithy_bonus_cap))*(1+ tech_3_5*TblTech[[#This Row],[3-5]] + tech_5_3*TblTech[[#This Row],[5-3]] + tech_5_5*TblTech[[#This Row],[5-5]])*elite2_plat,0)</f>
        <v>1250</v>
      </c>
      <c r="BM69" s="113">
        <f ca="1">ROUNDUP(IF(race="Gnome",1,(1-MIN(TblMili[[#This Row],[Smithies]]*smithy_bonus,smithy_bonus_cap))*(1+ tech_3_5*TblTech[[#This Row],[3-5]] + tech_5_3*TblTech[[#This Row],[5-3]] + tech_5_5*TblTech[[#This Row],[5-5]]))*elite2_ore,0)</f>
        <v>100</v>
      </c>
      <c r="BN69" s="113">
        <f>ROUNDUP((1+ tech_1_9*TblTech[[#This Row],[1-9]] + tech_9_1*TblTech[[#This Row],[9-1]])*spy_plat,0)</f>
        <v>500</v>
      </c>
      <c r="BO69" s="113">
        <f ca="1">ROUNDUP((1+ tech_1_9_2*TblTech[[#This Row],[1-9]] + tech_9_1_2*TblTech[[#This Row],[9-1]] -MIN(ROUND(wg_wiz_cost_bonus*TblMili[[#This Row],[WG''s]],4),wg_wiz_cost_cap))*wizard_plat,0)</f>
        <v>500</v>
      </c>
      <c r="BP69" s="113">
        <f ca="1">ROUNDUP((1+ tech_1_9_2*TblTech[[#This Row],[1-9]] + tech_9_1_2*TblTech[[#This Row],[9-1]] -MIN(ROUND(wg_wiz_cost_bonus*TblMili[[#This Row],[WG''s]],4),wg_wiz_cost_cap))*archmage_plat,0)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44274.49999999984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44274.49999999984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Row],[Smithies]]*smithy_bonus,smithy_bonus_cap))*(1+ tech_3_5*TblTech[[#This Row],[3-5]] + tech_5_3*TblTech[[#This Row],[5-3]] + tech_5_5*TblTech[[#This Row],[5-5]])*spec_op_plat,0)</f>
        <v>275</v>
      </c>
      <c r="BG70" s="113">
        <f ca="1">ROUNDUP(IF(race="Gnome",1,(1-MIN(TblMili[[#This Row],[Smithies]]*smithy_bonus,smithy_bonus_cap))*(1+ tech_3_5*TblTech[[#This Row],[3-5]] + tech_5_3*TblTech[[#This Row],[5-3]] + tech_5_5*TblTech[[#This Row],[5-5]]))*spec_op_ore,0)</f>
        <v>25</v>
      </c>
      <c r="BH70" s="113">
        <f ca="1">ROUNDUP((1-MIN(TblMili[[#This Row],[Smithies]]*smithy_bonus,smithy_bonus_cap))*(1+ tech_3_5*TblTech[[#This Row],[3-5]] + tech_5_3*TblTech[[#This Row],[5-3]] + tech_5_5*TblTech[[#This Row],[5-5]])*spec_dp_plat,0)</f>
        <v>275</v>
      </c>
      <c r="BI70" s="113">
        <f ca="1">ROUNDUP(IF(race="Gnome",1,(1-MIN(TblMili[[#This Row],[Smithies]]*smithy_bonus,smithy_bonus_cap))*(1+ tech_3_5*TblTech[[#This Row],[3-5]] + tech_5_3*TblTech[[#This Row],[5-3]] + tech_5_5*TblTech[[#This Row],[5-5]]))*spec_dp_ore,0)</f>
        <v>15</v>
      </c>
      <c r="BJ70" s="113">
        <f ca="1">ROUNDUP((1-MIN(TblMili[[#This Row],[Smithies]]*smithy_bonus,smithy_bonus_cap))*(1+ tech_3_5*TblTech[[#This Row],[3-5]] + tech_5_3*TblTech[[#This Row],[5-3]] + tech_5_5*TblTech[[#This Row],[5-5]])*elite1_plat,0)</f>
        <v>1050</v>
      </c>
      <c r="BK70" s="113">
        <f ca="1">ROUNDUP(IF(race="Gnome",1,(1-MIN(TblMili[[#This Row],[Smithies]]*smithy_bonus,smithy_bonus_cap))*(1+ tech_3_5*TblTech[[#This Row],[3-5]] + tech_5_3*TblTech[[#This Row],[5-3]] + tech_5_5*TblTech[[#This Row],[5-5]]))*elite1_ore,0)</f>
        <v>75</v>
      </c>
      <c r="BL70" s="113">
        <f ca="1">ROUNDUP((1-MIN(TblMili[[#This Row],[Smithies]]*smithy_bonus,smithy_bonus_cap))*(1+ tech_3_5*TblTech[[#This Row],[3-5]] + tech_5_3*TblTech[[#This Row],[5-3]] + tech_5_5*TblTech[[#This Row],[5-5]])*elite2_plat,0)</f>
        <v>1250</v>
      </c>
      <c r="BM70" s="113">
        <f ca="1">ROUNDUP(IF(race="Gnome",1,(1-MIN(TblMili[[#This Row],[Smithies]]*smithy_bonus,smithy_bonus_cap))*(1+ tech_3_5*TblTech[[#This Row],[3-5]] + tech_5_3*TblTech[[#This Row],[5-3]] + tech_5_5*TblTech[[#This Row],[5-5]]))*elite2_ore,0)</f>
        <v>100</v>
      </c>
      <c r="BN70" s="113">
        <f>ROUNDUP((1+ tech_1_9*TblTech[[#This Row],[1-9]] + tech_9_1*TblTech[[#This Row],[9-1]])*spy_plat,0)</f>
        <v>500</v>
      </c>
      <c r="BO70" s="113">
        <f ca="1">ROUNDUP((1+ tech_1_9_2*TblTech[[#This Row],[1-9]] + tech_9_1_2*TblTech[[#This Row],[9-1]] -MIN(ROUND(wg_wiz_cost_bonus*TblMili[[#This Row],[WG''s]],4),wg_wiz_cost_cap))*wizard_plat,0)</f>
        <v>500</v>
      </c>
      <c r="BP70" s="113">
        <f ca="1">ROUNDUP((1+ tech_1_9_2*TblTech[[#This Row],[1-9]] + tech_9_1_2*TblTech[[#This Row],[9-1]] -MIN(ROUND(wg_wiz_cost_bonus*TblMili[[#This Row],[WG''s]],4),wg_wiz_cost_cap))*archmage_plat,0)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44274.541666666504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44274.541666666504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Row],[Smithies]]*smithy_bonus,smithy_bonus_cap))*(1+ tech_3_5*TblTech[[#This Row],[3-5]] + tech_5_3*TblTech[[#This Row],[5-3]] + tech_5_5*TblTech[[#This Row],[5-5]])*spec_op_plat,0)</f>
        <v>275</v>
      </c>
      <c r="BG71" s="113">
        <f ca="1">ROUNDUP(IF(race="Gnome",1,(1-MIN(TblMili[[#This Row],[Smithies]]*smithy_bonus,smithy_bonus_cap))*(1+ tech_3_5*TblTech[[#This Row],[3-5]] + tech_5_3*TblTech[[#This Row],[5-3]] + tech_5_5*TblTech[[#This Row],[5-5]]))*spec_op_ore,0)</f>
        <v>25</v>
      </c>
      <c r="BH71" s="113">
        <f ca="1">ROUNDUP((1-MIN(TblMili[[#This Row],[Smithies]]*smithy_bonus,smithy_bonus_cap))*(1+ tech_3_5*TblTech[[#This Row],[3-5]] + tech_5_3*TblTech[[#This Row],[5-3]] + tech_5_5*TblTech[[#This Row],[5-5]])*spec_dp_plat,0)</f>
        <v>275</v>
      </c>
      <c r="BI71" s="113">
        <f ca="1">ROUNDUP(IF(race="Gnome",1,(1-MIN(TblMili[[#This Row],[Smithies]]*smithy_bonus,smithy_bonus_cap))*(1+ tech_3_5*TblTech[[#This Row],[3-5]] + tech_5_3*TblTech[[#This Row],[5-3]] + tech_5_5*TblTech[[#This Row],[5-5]]))*spec_dp_ore,0)</f>
        <v>15</v>
      </c>
      <c r="BJ71" s="113">
        <f ca="1">ROUNDUP((1-MIN(TblMili[[#This Row],[Smithies]]*smithy_bonus,smithy_bonus_cap))*(1+ tech_3_5*TblTech[[#This Row],[3-5]] + tech_5_3*TblTech[[#This Row],[5-3]] + tech_5_5*TblTech[[#This Row],[5-5]])*elite1_plat,0)</f>
        <v>1050</v>
      </c>
      <c r="BK71" s="113">
        <f ca="1">ROUNDUP(IF(race="Gnome",1,(1-MIN(TblMili[[#This Row],[Smithies]]*smithy_bonus,smithy_bonus_cap))*(1+ tech_3_5*TblTech[[#This Row],[3-5]] + tech_5_3*TblTech[[#This Row],[5-3]] + tech_5_5*TblTech[[#This Row],[5-5]]))*elite1_ore,0)</f>
        <v>75</v>
      </c>
      <c r="BL71" s="113">
        <f ca="1">ROUNDUP((1-MIN(TblMili[[#This Row],[Smithies]]*smithy_bonus,smithy_bonus_cap))*(1+ tech_3_5*TblTech[[#This Row],[3-5]] + tech_5_3*TblTech[[#This Row],[5-3]] + tech_5_5*TblTech[[#This Row],[5-5]])*elite2_plat,0)</f>
        <v>1250</v>
      </c>
      <c r="BM71" s="113">
        <f ca="1">ROUNDUP(IF(race="Gnome",1,(1-MIN(TblMili[[#This Row],[Smithies]]*smithy_bonus,smithy_bonus_cap))*(1+ tech_3_5*TblTech[[#This Row],[3-5]] + tech_5_3*TblTech[[#This Row],[5-3]] + tech_5_5*TblTech[[#This Row],[5-5]]))*elite2_ore,0)</f>
        <v>100</v>
      </c>
      <c r="BN71" s="113">
        <f>ROUNDUP((1+ tech_1_9*TblTech[[#This Row],[1-9]] + tech_9_1*TblTech[[#This Row],[9-1]])*spy_plat,0)</f>
        <v>500</v>
      </c>
      <c r="BO71" s="113">
        <f ca="1">ROUNDUP((1+ tech_1_9_2*TblTech[[#This Row],[1-9]] + tech_9_1_2*TblTech[[#This Row],[9-1]] -MIN(ROUND(wg_wiz_cost_bonus*TblMili[[#This Row],[WG''s]],4),wg_wiz_cost_cap))*wizard_plat,0)</f>
        <v>500</v>
      </c>
      <c r="BP71" s="113">
        <f ca="1">ROUNDUP((1+ tech_1_9_2*TblTech[[#This Row],[1-9]] + tech_9_1_2*TblTech[[#This Row],[9-1]] -MIN(ROUND(wg_wiz_cost_bonus*TblMili[[#This Row],[WG''s]],4),wg_wiz_cost_cap))*archmage_plat,0)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44274.583333333168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44274.583333333168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Row],[Smithies]]*smithy_bonus,smithy_bonus_cap))*(1+ tech_3_5*TblTech[[#This Row],[3-5]] + tech_5_3*TblTech[[#This Row],[5-3]] + tech_5_5*TblTech[[#This Row],[5-5]])*spec_op_plat,0)</f>
        <v>275</v>
      </c>
      <c r="BG72" s="113">
        <f ca="1">ROUNDUP(IF(race="Gnome",1,(1-MIN(TblMili[[#This Row],[Smithies]]*smithy_bonus,smithy_bonus_cap))*(1+ tech_3_5*TblTech[[#This Row],[3-5]] + tech_5_3*TblTech[[#This Row],[5-3]] + tech_5_5*TblTech[[#This Row],[5-5]]))*spec_op_ore,0)</f>
        <v>25</v>
      </c>
      <c r="BH72" s="113">
        <f ca="1">ROUNDUP((1-MIN(TblMili[[#This Row],[Smithies]]*smithy_bonus,smithy_bonus_cap))*(1+ tech_3_5*TblTech[[#This Row],[3-5]] + tech_5_3*TblTech[[#This Row],[5-3]] + tech_5_5*TblTech[[#This Row],[5-5]])*spec_dp_plat,0)</f>
        <v>275</v>
      </c>
      <c r="BI72" s="113">
        <f ca="1">ROUNDUP(IF(race="Gnome",1,(1-MIN(TblMili[[#This Row],[Smithies]]*smithy_bonus,smithy_bonus_cap))*(1+ tech_3_5*TblTech[[#This Row],[3-5]] + tech_5_3*TblTech[[#This Row],[5-3]] + tech_5_5*TblTech[[#This Row],[5-5]]))*spec_dp_ore,0)</f>
        <v>15</v>
      </c>
      <c r="BJ72" s="113">
        <f ca="1">ROUNDUP((1-MIN(TblMili[[#This Row],[Smithies]]*smithy_bonus,smithy_bonus_cap))*(1+ tech_3_5*TblTech[[#This Row],[3-5]] + tech_5_3*TblTech[[#This Row],[5-3]] + tech_5_5*TblTech[[#This Row],[5-5]])*elite1_plat,0)</f>
        <v>1050</v>
      </c>
      <c r="BK72" s="113">
        <f ca="1">ROUNDUP(IF(race="Gnome",1,(1-MIN(TblMili[[#This Row],[Smithies]]*smithy_bonus,smithy_bonus_cap))*(1+ tech_3_5*TblTech[[#This Row],[3-5]] + tech_5_3*TblTech[[#This Row],[5-3]] + tech_5_5*TblTech[[#This Row],[5-5]]))*elite1_ore,0)</f>
        <v>75</v>
      </c>
      <c r="BL72" s="113">
        <f ca="1">ROUNDUP((1-MIN(TblMili[[#This Row],[Smithies]]*smithy_bonus,smithy_bonus_cap))*(1+ tech_3_5*TblTech[[#This Row],[3-5]] + tech_5_3*TblTech[[#This Row],[5-3]] + tech_5_5*TblTech[[#This Row],[5-5]])*elite2_plat,0)</f>
        <v>1250</v>
      </c>
      <c r="BM72" s="113">
        <f ca="1">ROUNDUP(IF(race="Gnome",1,(1-MIN(TblMili[[#This Row],[Smithies]]*smithy_bonus,smithy_bonus_cap))*(1+ tech_3_5*TblTech[[#This Row],[3-5]] + tech_5_3*TblTech[[#This Row],[5-3]] + tech_5_5*TblTech[[#This Row],[5-5]]))*elite2_ore,0)</f>
        <v>100</v>
      </c>
      <c r="BN72" s="113">
        <f>ROUNDUP((1+ tech_1_9*TblTech[[#This Row],[1-9]] + tech_9_1*TblTech[[#This Row],[9-1]])*spy_plat,0)</f>
        <v>500</v>
      </c>
      <c r="BO72" s="113">
        <f ca="1">ROUNDUP((1+ tech_1_9_2*TblTech[[#This Row],[1-9]] + tech_9_1_2*TblTech[[#This Row],[9-1]] -MIN(ROUND(wg_wiz_cost_bonus*TblMili[[#This Row],[WG''s]],4),wg_wiz_cost_cap))*wizard_plat,0)</f>
        <v>500</v>
      </c>
      <c r="BP72" s="113">
        <f ca="1">ROUNDUP((1+ tech_1_9_2*TblTech[[#This Row],[1-9]] + tech_9_1_2*TblTech[[#This Row],[9-1]] -MIN(ROUND(wg_wiz_cost_bonus*TblMili[[#This Row],[WG''s]],4),wg_wiz_cost_cap))*archmage_plat,0)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44274.624999999833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44274.624999999833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Row],[Smithies]]*smithy_bonus,smithy_bonus_cap))*(1+ tech_3_5*TblTech[[#This Row],[3-5]] + tech_5_3*TblTech[[#This Row],[5-3]] + tech_5_5*TblTech[[#This Row],[5-5]])*spec_op_plat,0)</f>
        <v>275</v>
      </c>
      <c r="BG73" s="113">
        <f ca="1">ROUNDUP(IF(race="Gnome",1,(1-MIN(TblMili[[#This Row],[Smithies]]*smithy_bonus,smithy_bonus_cap))*(1+ tech_3_5*TblTech[[#This Row],[3-5]] + tech_5_3*TblTech[[#This Row],[5-3]] + tech_5_5*TblTech[[#This Row],[5-5]]))*spec_op_ore,0)</f>
        <v>25</v>
      </c>
      <c r="BH73" s="113">
        <f ca="1">ROUNDUP((1-MIN(TblMili[[#This Row],[Smithies]]*smithy_bonus,smithy_bonus_cap))*(1+ tech_3_5*TblTech[[#This Row],[3-5]] + tech_5_3*TblTech[[#This Row],[5-3]] + tech_5_5*TblTech[[#This Row],[5-5]])*spec_dp_plat,0)</f>
        <v>275</v>
      </c>
      <c r="BI73" s="113">
        <f ca="1">ROUNDUP(IF(race="Gnome",1,(1-MIN(TblMili[[#This Row],[Smithies]]*smithy_bonus,smithy_bonus_cap))*(1+ tech_3_5*TblTech[[#This Row],[3-5]] + tech_5_3*TblTech[[#This Row],[5-3]] + tech_5_5*TblTech[[#This Row],[5-5]]))*spec_dp_ore,0)</f>
        <v>15</v>
      </c>
      <c r="BJ73" s="113">
        <f ca="1">ROUNDUP((1-MIN(TblMili[[#This Row],[Smithies]]*smithy_bonus,smithy_bonus_cap))*(1+ tech_3_5*TblTech[[#This Row],[3-5]] + tech_5_3*TblTech[[#This Row],[5-3]] + tech_5_5*TblTech[[#This Row],[5-5]])*elite1_plat,0)</f>
        <v>1050</v>
      </c>
      <c r="BK73" s="113">
        <f ca="1">ROUNDUP(IF(race="Gnome",1,(1-MIN(TblMili[[#This Row],[Smithies]]*smithy_bonus,smithy_bonus_cap))*(1+ tech_3_5*TblTech[[#This Row],[3-5]] + tech_5_3*TblTech[[#This Row],[5-3]] + tech_5_5*TblTech[[#This Row],[5-5]]))*elite1_ore,0)</f>
        <v>75</v>
      </c>
      <c r="BL73" s="113">
        <f ca="1">ROUNDUP((1-MIN(TblMili[[#This Row],[Smithies]]*smithy_bonus,smithy_bonus_cap))*(1+ tech_3_5*TblTech[[#This Row],[3-5]] + tech_5_3*TblTech[[#This Row],[5-3]] + tech_5_5*TblTech[[#This Row],[5-5]])*elite2_plat,0)</f>
        <v>1250</v>
      </c>
      <c r="BM73" s="113">
        <f ca="1">ROUNDUP(IF(race="Gnome",1,(1-MIN(TblMili[[#This Row],[Smithies]]*smithy_bonus,smithy_bonus_cap))*(1+ tech_3_5*TblTech[[#This Row],[3-5]] + tech_5_3*TblTech[[#This Row],[5-3]] + tech_5_5*TblTech[[#This Row],[5-5]]))*elite2_ore,0)</f>
        <v>100</v>
      </c>
      <c r="BN73" s="113">
        <f>ROUNDUP((1+ tech_1_9*TblTech[[#This Row],[1-9]] + tech_9_1*TblTech[[#This Row],[9-1]])*spy_plat,0)</f>
        <v>500</v>
      </c>
      <c r="BO73" s="113">
        <f ca="1">ROUNDUP((1+ tech_1_9_2*TblTech[[#This Row],[1-9]] + tech_9_1_2*TblTech[[#This Row],[9-1]] -MIN(ROUND(wg_wiz_cost_bonus*TblMili[[#This Row],[WG''s]],4),wg_wiz_cost_cap))*wizard_plat,0)</f>
        <v>500</v>
      </c>
      <c r="BP73" s="113">
        <f ca="1">ROUNDUP((1+ tech_1_9_2*TblTech[[#This Row],[1-9]] + tech_9_1_2*TblTech[[#This Row],[9-1]] -MIN(ROUND(wg_wiz_cost_bonus*TblMili[[#This Row],[WG''s]],4),wg_wiz_cost_cap))*archmage_plat,0)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44274.666666666497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44274.666666666497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Row],[Smithies]]*smithy_bonus,smithy_bonus_cap))*(1+ tech_3_5*TblTech[[#This Row],[3-5]] + tech_5_3*TblTech[[#This Row],[5-3]] + tech_5_5*TblTech[[#This Row],[5-5]])*spec_op_plat,0)</f>
        <v>275</v>
      </c>
      <c r="BG74" s="113">
        <f ca="1">ROUNDUP(IF(race="Gnome",1,(1-MIN(TblMili[[#This Row],[Smithies]]*smithy_bonus,smithy_bonus_cap))*(1+ tech_3_5*TblTech[[#This Row],[3-5]] + tech_5_3*TblTech[[#This Row],[5-3]] + tech_5_5*TblTech[[#This Row],[5-5]]))*spec_op_ore,0)</f>
        <v>25</v>
      </c>
      <c r="BH74" s="113">
        <f ca="1">ROUNDUP((1-MIN(TblMili[[#This Row],[Smithies]]*smithy_bonus,smithy_bonus_cap))*(1+ tech_3_5*TblTech[[#This Row],[3-5]] + tech_5_3*TblTech[[#This Row],[5-3]] + tech_5_5*TblTech[[#This Row],[5-5]])*spec_dp_plat,0)</f>
        <v>275</v>
      </c>
      <c r="BI74" s="113">
        <f ca="1">ROUNDUP(IF(race="Gnome",1,(1-MIN(TblMili[[#This Row],[Smithies]]*smithy_bonus,smithy_bonus_cap))*(1+ tech_3_5*TblTech[[#This Row],[3-5]] + tech_5_3*TblTech[[#This Row],[5-3]] + tech_5_5*TblTech[[#This Row],[5-5]]))*spec_dp_ore,0)</f>
        <v>15</v>
      </c>
      <c r="BJ74" s="113">
        <f ca="1">ROUNDUP((1-MIN(TblMili[[#This Row],[Smithies]]*smithy_bonus,smithy_bonus_cap))*(1+ tech_3_5*TblTech[[#This Row],[3-5]] + tech_5_3*TblTech[[#This Row],[5-3]] + tech_5_5*TblTech[[#This Row],[5-5]])*elite1_plat,0)</f>
        <v>1050</v>
      </c>
      <c r="BK74" s="113">
        <f ca="1">ROUNDUP(IF(race="Gnome",1,(1-MIN(TblMili[[#This Row],[Smithies]]*smithy_bonus,smithy_bonus_cap))*(1+ tech_3_5*TblTech[[#This Row],[3-5]] + tech_5_3*TblTech[[#This Row],[5-3]] + tech_5_5*TblTech[[#This Row],[5-5]]))*elite1_ore,0)</f>
        <v>75</v>
      </c>
      <c r="BL74" s="113">
        <f ca="1">ROUNDUP((1-MIN(TblMili[[#This Row],[Smithies]]*smithy_bonus,smithy_bonus_cap))*(1+ tech_3_5*TblTech[[#This Row],[3-5]] + tech_5_3*TblTech[[#This Row],[5-3]] + tech_5_5*TblTech[[#This Row],[5-5]])*elite2_plat,0)</f>
        <v>1250</v>
      </c>
      <c r="BM74" s="113">
        <f ca="1">ROUNDUP(IF(race="Gnome",1,(1-MIN(TblMili[[#This Row],[Smithies]]*smithy_bonus,smithy_bonus_cap))*(1+ tech_3_5*TblTech[[#This Row],[3-5]] + tech_5_3*TblTech[[#This Row],[5-3]] + tech_5_5*TblTech[[#This Row],[5-5]]))*elite2_ore,0)</f>
        <v>100</v>
      </c>
      <c r="BN74" s="113">
        <f>ROUNDUP((1+ tech_1_9*TblTech[[#This Row],[1-9]] + tech_9_1*TblTech[[#This Row],[9-1]])*spy_plat,0)</f>
        <v>500</v>
      </c>
      <c r="BO74" s="113">
        <f ca="1">ROUNDUP((1+ tech_1_9_2*TblTech[[#This Row],[1-9]] + tech_9_1_2*TblTech[[#This Row],[9-1]] -MIN(ROUND(wg_wiz_cost_bonus*TblMili[[#This Row],[WG''s]],4),wg_wiz_cost_cap))*wizard_plat,0)</f>
        <v>500</v>
      </c>
      <c r="BP74" s="113">
        <f ca="1">ROUNDUP((1+ tech_1_9_2*TblTech[[#This Row],[1-9]] + tech_9_1_2*TblTech[[#This Row],[9-1]] -MIN(ROUND(wg_wiz_cost_bonus*TblMili[[#This Row],[WG''s]],4),wg_wiz_cost_cap))*archmage_plat,0)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44274.708333333161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44274.708333333161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Row],[Smithies]]*smithy_bonus,smithy_bonus_cap))*(1+ tech_3_5*TblTech[[#This Row],[3-5]] + tech_5_3*TblTech[[#This Row],[5-3]] + tech_5_5*TblTech[[#This Row],[5-5]])*spec_op_plat,0)</f>
        <v>275</v>
      </c>
      <c r="BG75" s="113">
        <f ca="1">ROUNDUP(IF(race="Gnome",1,(1-MIN(TblMili[[#This Row],[Smithies]]*smithy_bonus,smithy_bonus_cap))*(1+ tech_3_5*TblTech[[#This Row],[3-5]] + tech_5_3*TblTech[[#This Row],[5-3]] + tech_5_5*TblTech[[#This Row],[5-5]]))*spec_op_ore,0)</f>
        <v>25</v>
      </c>
      <c r="BH75" s="113">
        <f ca="1">ROUNDUP((1-MIN(TblMili[[#This Row],[Smithies]]*smithy_bonus,smithy_bonus_cap))*(1+ tech_3_5*TblTech[[#This Row],[3-5]] + tech_5_3*TblTech[[#This Row],[5-3]] + tech_5_5*TblTech[[#This Row],[5-5]])*spec_dp_plat,0)</f>
        <v>275</v>
      </c>
      <c r="BI75" s="113">
        <f ca="1">ROUNDUP(IF(race="Gnome",1,(1-MIN(TblMili[[#This Row],[Smithies]]*smithy_bonus,smithy_bonus_cap))*(1+ tech_3_5*TblTech[[#This Row],[3-5]] + tech_5_3*TblTech[[#This Row],[5-3]] + tech_5_5*TblTech[[#This Row],[5-5]]))*spec_dp_ore,0)</f>
        <v>15</v>
      </c>
      <c r="BJ75" s="113">
        <f ca="1">ROUNDUP((1-MIN(TblMili[[#This Row],[Smithies]]*smithy_bonus,smithy_bonus_cap))*(1+ tech_3_5*TblTech[[#This Row],[3-5]] + tech_5_3*TblTech[[#This Row],[5-3]] + tech_5_5*TblTech[[#This Row],[5-5]])*elite1_plat,0)</f>
        <v>1050</v>
      </c>
      <c r="BK75" s="113">
        <f ca="1">ROUNDUP(IF(race="Gnome",1,(1-MIN(TblMili[[#This Row],[Smithies]]*smithy_bonus,smithy_bonus_cap))*(1+ tech_3_5*TblTech[[#This Row],[3-5]] + tech_5_3*TblTech[[#This Row],[5-3]] + tech_5_5*TblTech[[#This Row],[5-5]]))*elite1_ore,0)</f>
        <v>75</v>
      </c>
      <c r="BL75" s="113">
        <f ca="1">ROUNDUP((1-MIN(TblMili[[#This Row],[Smithies]]*smithy_bonus,smithy_bonus_cap))*(1+ tech_3_5*TblTech[[#This Row],[3-5]] + tech_5_3*TblTech[[#This Row],[5-3]] + tech_5_5*TblTech[[#This Row],[5-5]])*elite2_plat,0)</f>
        <v>1250</v>
      </c>
      <c r="BM75" s="113">
        <f ca="1">ROUNDUP(IF(race="Gnome",1,(1-MIN(TblMili[[#This Row],[Smithies]]*smithy_bonus,smithy_bonus_cap))*(1+ tech_3_5*TblTech[[#This Row],[3-5]] + tech_5_3*TblTech[[#This Row],[5-3]] + tech_5_5*TblTech[[#This Row],[5-5]]))*elite2_ore,0)</f>
        <v>100</v>
      </c>
      <c r="BN75" s="113">
        <f>ROUNDUP((1+ tech_1_9*TblTech[[#This Row],[1-9]] + tech_9_1*TblTech[[#This Row],[9-1]])*spy_plat,0)</f>
        <v>500</v>
      </c>
      <c r="BO75" s="113">
        <f ca="1">ROUNDUP((1+ tech_1_9_2*TblTech[[#This Row],[1-9]] + tech_9_1_2*TblTech[[#This Row],[9-1]] -MIN(ROUND(wg_wiz_cost_bonus*TblMili[[#This Row],[WG''s]],4),wg_wiz_cost_cap))*wizard_plat,0)</f>
        <v>500</v>
      </c>
      <c r="BP75" s="113">
        <f ca="1">ROUNDUP((1+ tech_1_9_2*TblTech[[#This Row],[1-9]] + tech_9_1_2*TblTech[[#This Row],[9-1]] -MIN(ROUND(wg_wiz_cost_bonus*TblMili[[#This Row],[WG''s]],4),wg_wiz_cost_cap))*archmage_plat,0)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44274.749999999825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44274.749999999825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Row],[Smithies]]*smithy_bonus,smithy_bonus_cap))*(1+ tech_3_5*TblTech[[#This Row],[3-5]] + tech_5_3*TblTech[[#This Row],[5-3]] + tech_5_5*TblTech[[#This Row],[5-5]])*spec_op_plat,0)</f>
        <v>275</v>
      </c>
      <c r="BG76" s="262">
        <f ca="1">ROUNDUP(IF(race="Gnome",1,(1-MIN(TblMili[[#This Row],[Smithies]]*smithy_bonus,smithy_bonus_cap))*(1+ tech_3_5*TblTech[[#This Row],[3-5]] + tech_5_3*TblTech[[#This Row],[5-3]] + tech_5_5*TblTech[[#This Row],[5-5]]))*spec_op_ore,0)</f>
        <v>25</v>
      </c>
      <c r="BH76" s="262">
        <f ca="1">ROUNDUP((1-MIN(TblMili[[#This Row],[Smithies]]*smithy_bonus,smithy_bonus_cap))*(1+ tech_3_5*TblTech[[#This Row],[3-5]] + tech_5_3*TblTech[[#This Row],[5-3]] + tech_5_5*TblTech[[#This Row],[5-5]])*spec_dp_plat,0)</f>
        <v>275</v>
      </c>
      <c r="BI76" s="262">
        <f ca="1">ROUNDUP(IF(race="Gnome",1,(1-MIN(TblMili[[#This Row],[Smithies]]*smithy_bonus,smithy_bonus_cap))*(1+ tech_3_5*TblTech[[#This Row],[3-5]] + tech_5_3*TblTech[[#This Row],[5-3]] + tech_5_5*TblTech[[#This Row],[5-5]]))*spec_dp_ore,0)</f>
        <v>15</v>
      </c>
      <c r="BJ76" s="262">
        <f ca="1">ROUNDUP((1-MIN(TblMili[[#This Row],[Smithies]]*smithy_bonus,smithy_bonus_cap))*(1+ tech_3_5*TblTech[[#This Row],[3-5]] + tech_5_3*TblTech[[#This Row],[5-3]] + tech_5_5*TblTech[[#This Row],[5-5]])*elite1_plat,0)</f>
        <v>1050</v>
      </c>
      <c r="BK76" s="262">
        <f ca="1">ROUNDUP(IF(race="Gnome",1,(1-MIN(TblMili[[#This Row],[Smithies]]*smithy_bonus,smithy_bonus_cap))*(1+ tech_3_5*TblTech[[#This Row],[3-5]] + tech_5_3*TblTech[[#This Row],[5-3]] + tech_5_5*TblTech[[#This Row],[5-5]]))*elite1_ore,0)</f>
        <v>75</v>
      </c>
      <c r="BL76" s="262">
        <f ca="1">ROUNDUP((1-MIN(TblMili[[#This Row],[Smithies]]*smithy_bonus,smithy_bonus_cap))*(1+ tech_3_5*TblTech[[#This Row],[3-5]] + tech_5_3*TblTech[[#This Row],[5-3]] + tech_5_5*TblTech[[#This Row],[5-5]])*elite2_plat,0)</f>
        <v>1250</v>
      </c>
      <c r="BM76" s="262">
        <f ca="1">ROUNDUP(IF(race="Gnome",1,(1-MIN(TblMili[[#This Row],[Smithies]]*smithy_bonus,smithy_bonus_cap))*(1+ tech_3_5*TblTech[[#This Row],[3-5]] + tech_5_3*TblTech[[#This Row],[5-3]] + tech_5_5*TblTech[[#This Row],[5-5]]))*elite2_ore,0)</f>
        <v>100</v>
      </c>
      <c r="BN76" s="262">
        <f>ROUNDUP((1+ tech_1_9*TblTech[[#This Row],[1-9]] + tech_9_1*TblTech[[#This Row],[9-1]])*spy_plat,0)</f>
        <v>500</v>
      </c>
      <c r="BO76" s="262">
        <f ca="1">ROUNDUP((1+ tech_1_9_2*TblTech[[#This Row],[1-9]] + tech_9_1_2*TblTech[[#This Row],[9-1]] -MIN(ROUND(wg_wiz_cost_bonus*TblMili[[#This Row],[WG''s]],4),wg_wiz_cost_cap))*wizard_plat,0)</f>
        <v>500</v>
      </c>
      <c r="BP76" s="262">
        <f ca="1">ROUNDUP((1+ tech_1_9_2*TblTech[[#This Row],[1-9]] + tech_9_1_2*TblTech[[#This Row],[9-1]] -MIN(ROUND(wg_wiz_cost_bonus*TblMili[[#This Row],[WG''s]],4),wg_wiz_cost_cap))*archmage_plat,0)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44274.79166666649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44274.79166666649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Row],[Smithies]]*smithy_bonus,smithy_bonus_cap))*(1+ tech_3_5*TblTech[[#This Row],[3-5]] + tech_5_3*TblTech[[#This Row],[5-3]] + tech_5_5*TblTech[[#This Row],[5-5]])*spec_op_plat,0)</f>
        <v>275</v>
      </c>
      <c r="BG77" s="113">
        <f ca="1">ROUNDUP(IF(race="Gnome",1,(1-MIN(TblMili[[#This Row],[Smithies]]*smithy_bonus,smithy_bonus_cap))*(1+ tech_3_5*TblTech[[#This Row],[3-5]] + tech_5_3*TblTech[[#This Row],[5-3]] + tech_5_5*TblTech[[#This Row],[5-5]]))*spec_op_ore,0)</f>
        <v>25</v>
      </c>
      <c r="BH77" s="113">
        <f ca="1">ROUNDUP((1-MIN(TblMili[[#This Row],[Smithies]]*smithy_bonus,smithy_bonus_cap))*(1+ tech_3_5*TblTech[[#This Row],[3-5]] + tech_5_3*TblTech[[#This Row],[5-3]] + tech_5_5*TblTech[[#This Row],[5-5]])*spec_dp_plat,0)</f>
        <v>275</v>
      </c>
      <c r="BI77" s="113">
        <f ca="1">ROUNDUP(IF(race="Gnome",1,(1-MIN(TblMili[[#This Row],[Smithies]]*smithy_bonus,smithy_bonus_cap))*(1+ tech_3_5*TblTech[[#This Row],[3-5]] + tech_5_3*TblTech[[#This Row],[5-3]] + tech_5_5*TblTech[[#This Row],[5-5]]))*spec_dp_ore,0)</f>
        <v>15</v>
      </c>
      <c r="BJ77" s="113">
        <f ca="1">ROUNDUP((1-MIN(TblMili[[#This Row],[Smithies]]*smithy_bonus,smithy_bonus_cap))*(1+ tech_3_5*TblTech[[#This Row],[3-5]] + tech_5_3*TblTech[[#This Row],[5-3]] + tech_5_5*TblTech[[#This Row],[5-5]])*elite1_plat,0)</f>
        <v>1050</v>
      </c>
      <c r="BK77" s="113">
        <f ca="1">ROUNDUP(IF(race="Gnome",1,(1-MIN(TblMili[[#This Row],[Smithies]]*smithy_bonus,smithy_bonus_cap))*(1+ tech_3_5*TblTech[[#This Row],[3-5]] + tech_5_3*TblTech[[#This Row],[5-3]] + tech_5_5*TblTech[[#This Row],[5-5]]))*elite1_ore,0)</f>
        <v>75</v>
      </c>
      <c r="BL77" s="113">
        <f ca="1">ROUNDUP((1-MIN(TblMili[[#This Row],[Smithies]]*smithy_bonus,smithy_bonus_cap))*(1+ tech_3_5*TblTech[[#This Row],[3-5]] + tech_5_3*TblTech[[#This Row],[5-3]] + tech_5_5*TblTech[[#This Row],[5-5]])*elite2_plat,0)</f>
        <v>1250</v>
      </c>
      <c r="BM77" s="113">
        <f ca="1">ROUNDUP(IF(race="Gnome",1,(1-MIN(TblMili[[#This Row],[Smithies]]*smithy_bonus,smithy_bonus_cap))*(1+ tech_3_5*TblTech[[#This Row],[3-5]] + tech_5_3*TblTech[[#This Row],[5-3]] + tech_5_5*TblTech[[#This Row],[5-5]]))*elite2_ore,0)</f>
        <v>100</v>
      </c>
      <c r="BN77" s="113">
        <f>ROUNDUP((1+ tech_1_9*TblTech[[#This Row],[1-9]] + tech_9_1*TblTech[[#This Row],[9-1]])*spy_plat,0)</f>
        <v>500</v>
      </c>
      <c r="BO77" s="113">
        <f ca="1">ROUNDUP((1+ tech_1_9_2*TblTech[[#This Row],[1-9]] + tech_9_1_2*TblTech[[#This Row],[9-1]] -MIN(ROUND(wg_wiz_cost_bonus*TblMili[[#This Row],[WG''s]],4),wg_wiz_cost_cap))*wizard_plat,0)</f>
        <v>500</v>
      </c>
      <c r="BP77" s="113">
        <f ca="1">ROUNDUP((1+ tech_1_9_2*TblTech[[#This Row],[1-9]] + tech_9_1_2*TblTech[[#This Row],[9-1]] -MIN(ROUND(wg_wiz_cost_bonus*TblMili[[#This Row],[WG''s]],4),wg_wiz_cost_cap))*archmage_plat,0)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44274.833333333154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44274.833333333154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Row],[Smithies]]*smithy_bonus,smithy_bonus_cap))*(1+ tech_3_5*TblTech[[#This Row],[3-5]] + tech_5_3*TblTech[[#This Row],[5-3]] + tech_5_5*TblTech[[#This Row],[5-5]])*spec_op_plat,0)</f>
        <v>275</v>
      </c>
      <c r="BG78" s="113">
        <f ca="1">ROUNDUP(IF(race="Gnome",1,(1-MIN(TblMili[[#This Row],[Smithies]]*smithy_bonus,smithy_bonus_cap))*(1+ tech_3_5*TblTech[[#This Row],[3-5]] + tech_5_3*TblTech[[#This Row],[5-3]] + tech_5_5*TblTech[[#This Row],[5-5]]))*spec_op_ore,0)</f>
        <v>25</v>
      </c>
      <c r="BH78" s="113">
        <f ca="1">ROUNDUP((1-MIN(TblMili[[#This Row],[Smithies]]*smithy_bonus,smithy_bonus_cap))*(1+ tech_3_5*TblTech[[#This Row],[3-5]] + tech_5_3*TblTech[[#This Row],[5-3]] + tech_5_5*TblTech[[#This Row],[5-5]])*spec_dp_plat,0)</f>
        <v>275</v>
      </c>
      <c r="BI78" s="113">
        <f ca="1">ROUNDUP(IF(race="Gnome",1,(1-MIN(TblMili[[#This Row],[Smithies]]*smithy_bonus,smithy_bonus_cap))*(1+ tech_3_5*TblTech[[#This Row],[3-5]] + tech_5_3*TblTech[[#This Row],[5-3]] + tech_5_5*TblTech[[#This Row],[5-5]]))*spec_dp_ore,0)</f>
        <v>15</v>
      </c>
      <c r="BJ78" s="113">
        <f ca="1">ROUNDUP((1-MIN(TblMili[[#This Row],[Smithies]]*smithy_bonus,smithy_bonus_cap))*(1+ tech_3_5*TblTech[[#This Row],[3-5]] + tech_5_3*TblTech[[#This Row],[5-3]] + tech_5_5*TblTech[[#This Row],[5-5]])*elite1_plat,0)</f>
        <v>1050</v>
      </c>
      <c r="BK78" s="113">
        <f ca="1">ROUNDUP(IF(race="Gnome",1,(1-MIN(TblMili[[#This Row],[Smithies]]*smithy_bonus,smithy_bonus_cap))*(1+ tech_3_5*TblTech[[#This Row],[3-5]] + tech_5_3*TblTech[[#This Row],[5-3]] + tech_5_5*TblTech[[#This Row],[5-5]]))*elite1_ore,0)</f>
        <v>75</v>
      </c>
      <c r="BL78" s="113">
        <f ca="1">ROUNDUP((1-MIN(TblMili[[#This Row],[Smithies]]*smithy_bonus,smithy_bonus_cap))*(1+ tech_3_5*TblTech[[#This Row],[3-5]] + tech_5_3*TblTech[[#This Row],[5-3]] + tech_5_5*TblTech[[#This Row],[5-5]])*elite2_plat,0)</f>
        <v>1250</v>
      </c>
      <c r="BM78" s="113">
        <f ca="1">ROUNDUP(IF(race="Gnome",1,(1-MIN(TblMili[[#This Row],[Smithies]]*smithy_bonus,smithy_bonus_cap))*(1+ tech_3_5*TblTech[[#This Row],[3-5]] + tech_5_3*TblTech[[#This Row],[5-3]] + tech_5_5*TblTech[[#This Row],[5-5]]))*elite2_ore,0)</f>
        <v>100</v>
      </c>
      <c r="BN78" s="113">
        <f>ROUNDUP((1+ tech_1_9*TblTech[[#This Row],[1-9]] + tech_9_1*TblTech[[#This Row],[9-1]])*spy_plat,0)</f>
        <v>500</v>
      </c>
      <c r="BO78" s="113">
        <f ca="1">ROUNDUP((1+ tech_1_9_2*TblTech[[#This Row],[1-9]] + tech_9_1_2*TblTech[[#This Row],[9-1]] -MIN(ROUND(wg_wiz_cost_bonus*TblMili[[#This Row],[WG''s]],4),wg_wiz_cost_cap))*wizard_plat,0)</f>
        <v>500</v>
      </c>
      <c r="BP78" s="113">
        <f ca="1">ROUNDUP((1+ tech_1_9_2*TblTech[[#This Row],[1-9]] + tech_9_1_2*TblTech[[#This Row],[9-1]] -MIN(ROUND(wg_wiz_cost_bonus*TblMili[[#This Row],[WG''s]],4),wg_wiz_cost_cap))*archmage_plat,0)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44274.874999999818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44274.874999999818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Row],[Smithies]]*smithy_bonus,smithy_bonus_cap))*(1+ tech_3_5*TblTech[[#This Row],[3-5]] + tech_5_3*TblTech[[#This Row],[5-3]] + tech_5_5*TblTech[[#This Row],[5-5]])*spec_op_plat,0)</f>
        <v>275</v>
      </c>
      <c r="BG79" s="113">
        <f ca="1">ROUNDUP(IF(race="Gnome",1,(1-MIN(TblMili[[#This Row],[Smithies]]*smithy_bonus,smithy_bonus_cap))*(1+ tech_3_5*TblTech[[#This Row],[3-5]] + tech_5_3*TblTech[[#This Row],[5-3]] + tech_5_5*TblTech[[#This Row],[5-5]]))*spec_op_ore,0)</f>
        <v>25</v>
      </c>
      <c r="BH79" s="113">
        <f ca="1">ROUNDUP((1-MIN(TblMili[[#This Row],[Smithies]]*smithy_bonus,smithy_bonus_cap))*(1+ tech_3_5*TblTech[[#This Row],[3-5]] + tech_5_3*TblTech[[#This Row],[5-3]] + tech_5_5*TblTech[[#This Row],[5-5]])*spec_dp_plat,0)</f>
        <v>275</v>
      </c>
      <c r="BI79" s="113">
        <f ca="1">ROUNDUP(IF(race="Gnome",1,(1-MIN(TblMili[[#This Row],[Smithies]]*smithy_bonus,smithy_bonus_cap))*(1+ tech_3_5*TblTech[[#This Row],[3-5]] + tech_5_3*TblTech[[#This Row],[5-3]] + tech_5_5*TblTech[[#This Row],[5-5]]))*spec_dp_ore,0)</f>
        <v>15</v>
      </c>
      <c r="BJ79" s="113">
        <f ca="1">ROUNDUP((1-MIN(TblMili[[#This Row],[Smithies]]*smithy_bonus,smithy_bonus_cap))*(1+ tech_3_5*TblTech[[#This Row],[3-5]] + tech_5_3*TblTech[[#This Row],[5-3]] + tech_5_5*TblTech[[#This Row],[5-5]])*elite1_plat,0)</f>
        <v>1050</v>
      </c>
      <c r="BK79" s="113">
        <f ca="1">ROUNDUP(IF(race="Gnome",1,(1-MIN(TblMili[[#This Row],[Smithies]]*smithy_bonus,smithy_bonus_cap))*(1+ tech_3_5*TblTech[[#This Row],[3-5]] + tech_5_3*TblTech[[#This Row],[5-3]] + tech_5_5*TblTech[[#This Row],[5-5]]))*elite1_ore,0)</f>
        <v>75</v>
      </c>
      <c r="BL79" s="113">
        <f ca="1">ROUNDUP((1-MIN(TblMili[[#This Row],[Smithies]]*smithy_bonus,smithy_bonus_cap))*(1+ tech_3_5*TblTech[[#This Row],[3-5]] + tech_5_3*TblTech[[#This Row],[5-3]] + tech_5_5*TblTech[[#This Row],[5-5]])*elite2_plat,0)</f>
        <v>1250</v>
      </c>
      <c r="BM79" s="113">
        <f ca="1">ROUNDUP(IF(race="Gnome",1,(1-MIN(TblMili[[#This Row],[Smithies]]*smithy_bonus,smithy_bonus_cap))*(1+ tech_3_5*TblTech[[#This Row],[3-5]] + tech_5_3*TblTech[[#This Row],[5-3]] + tech_5_5*TblTech[[#This Row],[5-5]]))*elite2_ore,0)</f>
        <v>100</v>
      </c>
      <c r="BN79" s="113">
        <f>ROUNDUP((1+ tech_1_9*TblTech[[#This Row],[1-9]] + tech_9_1*TblTech[[#This Row],[9-1]])*spy_plat,0)</f>
        <v>500</v>
      </c>
      <c r="BO79" s="113">
        <f ca="1">ROUNDUP((1+ tech_1_9_2*TblTech[[#This Row],[1-9]] + tech_9_1_2*TblTech[[#This Row],[9-1]] -MIN(ROUND(wg_wiz_cost_bonus*TblMili[[#This Row],[WG''s]],4),wg_wiz_cost_cap))*wizard_plat,0)</f>
        <v>500</v>
      </c>
      <c r="BP79" s="113">
        <f ca="1">ROUNDUP((1+ tech_1_9_2*TblTech[[#This Row],[1-9]] + tech_9_1_2*TblTech[[#This Row],[9-1]] -MIN(ROUND(wg_wiz_cost_bonus*TblMili[[#This Row],[WG''s]],4),wg_wiz_cost_cap))*archmage_plat,0)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44274.916666666482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44274.916666666482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Row],[Smithies]]*smithy_bonus,smithy_bonus_cap))*(1+ tech_3_5*TblTech[[#This Row],[3-5]] + tech_5_3*TblTech[[#This Row],[5-3]] + tech_5_5*TblTech[[#This Row],[5-5]])*spec_op_plat,0)</f>
        <v>275</v>
      </c>
      <c r="BG80" s="113">
        <f ca="1">ROUNDUP(IF(race="Gnome",1,(1-MIN(TblMili[[#This Row],[Smithies]]*smithy_bonus,smithy_bonus_cap))*(1+ tech_3_5*TblTech[[#This Row],[3-5]] + tech_5_3*TblTech[[#This Row],[5-3]] + tech_5_5*TblTech[[#This Row],[5-5]]))*spec_op_ore,0)</f>
        <v>25</v>
      </c>
      <c r="BH80" s="113">
        <f ca="1">ROUNDUP((1-MIN(TblMili[[#This Row],[Smithies]]*smithy_bonus,smithy_bonus_cap))*(1+ tech_3_5*TblTech[[#This Row],[3-5]] + tech_5_3*TblTech[[#This Row],[5-3]] + tech_5_5*TblTech[[#This Row],[5-5]])*spec_dp_plat,0)</f>
        <v>275</v>
      </c>
      <c r="BI80" s="113">
        <f ca="1">ROUNDUP(IF(race="Gnome",1,(1-MIN(TblMili[[#This Row],[Smithies]]*smithy_bonus,smithy_bonus_cap))*(1+ tech_3_5*TblTech[[#This Row],[3-5]] + tech_5_3*TblTech[[#This Row],[5-3]] + tech_5_5*TblTech[[#This Row],[5-5]]))*spec_dp_ore,0)</f>
        <v>15</v>
      </c>
      <c r="BJ80" s="113">
        <f ca="1">ROUNDUP((1-MIN(TblMili[[#This Row],[Smithies]]*smithy_bonus,smithy_bonus_cap))*(1+ tech_3_5*TblTech[[#This Row],[3-5]] + tech_5_3*TblTech[[#This Row],[5-3]] + tech_5_5*TblTech[[#This Row],[5-5]])*elite1_plat,0)</f>
        <v>1050</v>
      </c>
      <c r="BK80" s="113">
        <f ca="1">ROUNDUP(IF(race="Gnome",1,(1-MIN(TblMili[[#This Row],[Smithies]]*smithy_bonus,smithy_bonus_cap))*(1+ tech_3_5*TblTech[[#This Row],[3-5]] + tech_5_3*TblTech[[#This Row],[5-3]] + tech_5_5*TblTech[[#This Row],[5-5]]))*elite1_ore,0)</f>
        <v>75</v>
      </c>
      <c r="BL80" s="113">
        <f ca="1">ROUNDUP((1-MIN(TblMili[[#This Row],[Smithies]]*smithy_bonus,smithy_bonus_cap))*(1+ tech_3_5*TblTech[[#This Row],[3-5]] + tech_5_3*TblTech[[#This Row],[5-3]] + tech_5_5*TblTech[[#This Row],[5-5]])*elite2_plat,0)</f>
        <v>1250</v>
      </c>
      <c r="BM80" s="113">
        <f ca="1">ROUNDUP(IF(race="Gnome",1,(1-MIN(TblMili[[#This Row],[Smithies]]*smithy_bonus,smithy_bonus_cap))*(1+ tech_3_5*TblTech[[#This Row],[3-5]] + tech_5_3*TblTech[[#This Row],[5-3]] + tech_5_5*TblTech[[#This Row],[5-5]]))*elite2_ore,0)</f>
        <v>100</v>
      </c>
      <c r="BN80" s="113">
        <f>ROUNDUP((1+ tech_1_9*TblTech[[#This Row],[1-9]] + tech_9_1*TblTech[[#This Row],[9-1]])*spy_plat,0)</f>
        <v>500</v>
      </c>
      <c r="BO80" s="113">
        <f ca="1">ROUNDUP((1+ tech_1_9_2*TblTech[[#This Row],[1-9]] + tech_9_1_2*TblTech[[#This Row],[9-1]] -MIN(ROUND(wg_wiz_cost_bonus*TblMili[[#This Row],[WG''s]],4),wg_wiz_cost_cap))*wizard_plat,0)</f>
        <v>500</v>
      </c>
      <c r="BP80" s="113">
        <f ca="1">ROUNDUP((1+ tech_1_9_2*TblTech[[#This Row],[1-9]] + tech_9_1_2*TblTech[[#This Row],[9-1]] -MIN(ROUND(wg_wiz_cost_bonus*TblMili[[#This Row],[WG''s]],4),wg_wiz_cost_cap))*archmage_plat,0)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44274.958333333147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44274.958333333147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Row],[Smithies]]*smithy_bonus,smithy_bonus_cap))*(1+ tech_3_5*TblTech[[#This Row],[3-5]] + tech_5_3*TblTech[[#This Row],[5-3]] + tech_5_5*TblTech[[#This Row],[5-5]])*spec_op_plat,0)</f>
        <v>275</v>
      </c>
      <c r="BG81" s="113">
        <f ca="1">ROUNDUP(IF(race="Gnome",1,(1-MIN(TblMili[[#This Row],[Smithies]]*smithy_bonus,smithy_bonus_cap))*(1+ tech_3_5*TblTech[[#This Row],[3-5]] + tech_5_3*TblTech[[#This Row],[5-3]] + tech_5_5*TblTech[[#This Row],[5-5]]))*spec_op_ore,0)</f>
        <v>25</v>
      </c>
      <c r="BH81" s="113">
        <f ca="1">ROUNDUP((1-MIN(TblMili[[#This Row],[Smithies]]*smithy_bonus,smithy_bonus_cap))*(1+ tech_3_5*TblTech[[#This Row],[3-5]] + tech_5_3*TblTech[[#This Row],[5-3]] + tech_5_5*TblTech[[#This Row],[5-5]])*spec_dp_plat,0)</f>
        <v>275</v>
      </c>
      <c r="BI81" s="113">
        <f ca="1">ROUNDUP(IF(race="Gnome",1,(1-MIN(TblMili[[#This Row],[Smithies]]*smithy_bonus,smithy_bonus_cap))*(1+ tech_3_5*TblTech[[#This Row],[3-5]] + tech_5_3*TblTech[[#This Row],[5-3]] + tech_5_5*TblTech[[#This Row],[5-5]]))*spec_dp_ore,0)</f>
        <v>15</v>
      </c>
      <c r="BJ81" s="113">
        <f ca="1">ROUNDUP((1-MIN(TblMili[[#This Row],[Smithies]]*smithy_bonus,smithy_bonus_cap))*(1+ tech_3_5*TblTech[[#This Row],[3-5]] + tech_5_3*TblTech[[#This Row],[5-3]] + tech_5_5*TblTech[[#This Row],[5-5]])*elite1_plat,0)</f>
        <v>1050</v>
      </c>
      <c r="BK81" s="113">
        <f ca="1">ROUNDUP(IF(race="Gnome",1,(1-MIN(TblMili[[#This Row],[Smithies]]*smithy_bonus,smithy_bonus_cap))*(1+ tech_3_5*TblTech[[#This Row],[3-5]] + tech_5_3*TblTech[[#This Row],[5-3]] + tech_5_5*TblTech[[#This Row],[5-5]]))*elite1_ore,0)</f>
        <v>75</v>
      </c>
      <c r="BL81" s="113">
        <f ca="1">ROUNDUP((1-MIN(TblMili[[#This Row],[Smithies]]*smithy_bonus,smithy_bonus_cap))*(1+ tech_3_5*TblTech[[#This Row],[3-5]] + tech_5_3*TblTech[[#This Row],[5-3]] + tech_5_5*TblTech[[#This Row],[5-5]])*elite2_plat,0)</f>
        <v>1250</v>
      </c>
      <c r="BM81" s="113">
        <f ca="1">ROUNDUP(IF(race="Gnome",1,(1-MIN(TblMili[[#This Row],[Smithies]]*smithy_bonus,smithy_bonus_cap))*(1+ tech_3_5*TblTech[[#This Row],[3-5]] + tech_5_3*TblTech[[#This Row],[5-3]] + tech_5_5*TblTech[[#This Row],[5-5]]))*elite2_ore,0)</f>
        <v>100</v>
      </c>
      <c r="BN81" s="113">
        <f>ROUNDUP((1+ tech_1_9*TblTech[[#This Row],[1-9]] + tech_9_1*TblTech[[#This Row],[9-1]])*spy_plat,0)</f>
        <v>500</v>
      </c>
      <c r="BO81" s="113">
        <f ca="1">ROUNDUP((1+ tech_1_9_2*TblTech[[#This Row],[1-9]] + tech_9_1_2*TblTech[[#This Row],[9-1]] -MIN(ROUND(wg_wiz_cost_bonus*TblMili[[#This Row],[WG''s]],4),wg_wiz_cost_cap))*wizard_plat,0)</f>
        <v>500</v>
      </c>
      <c r="BP81" s="113">
        <f ca="1">ROUNDUP((1+ tech_1_9_2*TblTech[[#This Row],[1-9]] + tech_9_1_2*TblTech[[#This Row],[9-1]] -MIN(ROUND(wg_wiz_cost_bonus*TblMili[[#This Row],[WG''s]],4),wg_wiz_cost_cap))*archmage_plat,0)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44274.999999999811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44274.999999999811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Row],[Smithies]]*smithy_bonus,smithy_bonus_cap))*(1+ tech_3_5*TblTech[[#This Row],[3-5]] + tech_5_3*TblTech[[#This Row],[5-3]] + tech_5_5*TblTech[[#This Row],[5-5]])*spec_op_plat,0)</f>
        <v>275</v>
      </c>
      <c r="BG82" s="113">
        <f ca="1">ROUNDUP(IF(race="Gnome",1,(1-MIN(TblMili[[#This Row],[Smithies]]*smithy_bonus,smithy_bonus_cap))*(1+ tech_3_5*TblTech[[#This Row],[3-5]] + tech_5_3*TblTech[[#This Row],[5-3]] + tech_5_5*TblTech[[#This Row],[5-5]]))*spec_op_ore,0)</f>
        <v>25</v>
      </c>
      <c r="BH82" s="113">
        <f ca="1">ROUNDUP((1-MIN(TblMili[[#This Row],[Smithies]]*smithy_bonus,smithy_bonus_cap))*(1+ tech_3_5*TblTech[[#This Row],[3-5]] + tech_5_3*TblTech[[#This Row],[5-3]] + tech_5_5*TblTech[[#This Row],[5-5]])*spec_dp_plat,0)</f>
        <v>275</v>
      </c>
      <c r="BI82" s="113">
        <f ca="1">ROUNDUP(IF(race="Gnome",1,(1-MIN(TblMili[[#This Row],[Smithies]]*smithy_bonus,smithy_bonus_cap))*(1+ tech_3_5*TblTech[[#This Row],[3-5]] + tech_5_3*TblTech[[#This Row],[5-3]] + tech_5_5*TblTech[[#This Row],[5-5]]))*spec_dp_ore,0)</f>
        <v>15</v>
      </c>
      <c r="BJ82" s="113">
        <f ca="1">ROUNDUP((1-MIN(TblMili[[#This Row],[Smithies]]*smithy_bonus,smithy_bonus_cap))*(1+ tech_3_5*TblTech[[#This Row],[3-5]] + tech_5_3*TblTech[[#This Row],[5-3]] + tech_5_5*TblTech[[#This Row],[5-5]])*elite1_plat,0)</f>
        <v>1050</v>
      </c>
      <c r="BK82" s="113">
        <f ca="1">ROUNDUP(IF(race="Gnome",1,(1-MIN(TblMili[[#This Row],[Smithies]]*smithy_bonus,smithy_bonus_cap))*(1+ tech_3_5*TblTech[[#This Row],[3-5]] + tech_5_3*TblTech[[#This Row],[5-3]] + tech_5_5*TblTech[[#This Row],[5-5]]))*elite1_ore,0)</f>
        <v>75</v>
      </c>
      <c r="BL82" s="113">
        <f ca="1">ROUNDUP((1-MIN(TblMili[[#This Row],[Smithies]]*smithy_bonus,smithy_bonus_cap))*(1+ tech_3_5*TblTech[[#This Row],[3-5]] + tech_5_3*TblTech[[#This Row],[5-3]] + tech_5_5*TblTech[[#This Row],[5-5]])*elite2_plat,0)</f>
        <v>1250</v>
      </c>
      <c r="BM82" s="113">
        <f ca="1">ROUNDUP(IF(race="Gnome",1,(1-MIN(TblMili[[#This Row],[Smithies]]*smithy_bonus,smithy_bonus_cap))*(1+ tech_3_5*TblTech[[#This Row],[3-5]] + tech_5_3*TblTech[[#This Row],[5-3]] + tech_5_5*TblTech[[#This Row],[5-5]]))*elite2_ore,0)</f>
        <v>100</v>
      </c>
      <c r="BN82" s="113">
        <f>ROUNDUP((1+ tech_1_9*TblTech[[#This Row],[1-9]] + tech_9_1*TblTech[[#This Row],[9-1]])*spy_plat,0)</f>
        <v>500</v>
      </c>
      <c r="BO82" s="113">
        <f ca="1">ROUNDUP((1+ tech_1_9_2*TblTech[[#This Row],[1-9]] + tech_9_1_2*TblTech[[#This Row],[9-1]] -MIN(ROUND(wg_wiz_cost_bonus*TblMili[[#This Row],[WG''s]],4),wg_wiz_cost_cap))*wizard_plat,0)</f>
        <v>500</v>
      </c>
      <c r="BP82" s="113">
        <f ca="1">ROUNDUP((1+ tech_1_9_2*TblTech[[#This Row],[1-9]] + tech_9_1_2*TblTech[[#This Row],[9-1]] -MIN(ROUND(wg_wiz_cost_bonus*TblMili[[#This Row],[WG''s]],4),wg_wiz_cost_cap))*archmage_plat,0)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44275.041666666475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44275.041666666475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Row],[Smithies]]*smithy_bonus,smithy_bonus_cap))*(1+ tech_3_5*TblTech[[#This Row],[3-5]] + tech_5_3*TblTech[[#This Row],[5-3]] + tech_5_5*TblTech[[#This Row],[5-5]])*spec_op_plat,0)</f>
        <v>275</v>
      </c>
      <c r="BG83" s="113">
        <f ca="1">ROUNDUP(IF(race="Gnome",1,(1-MIN(TblMili[[#This Row],[Smithies]]*smithy_bonus,smithy_bonus_cap))*(1+ tech_3_5*TblTech[[#This Row],[3-5]] + tech_5_3*TblTech[[#This Row],[5-3]] + tech_5_5*TblTech[[#This Row],[5-5]]))*spec_op_ore,0)</f>
        <v>25</v>
      </c>
      <c r="BH83" s="113">
        <f ca="1">ROUNDUP((1-MIN(TblMili[[#This Row],[Smithies]]*smithy_bonus,smithy_bonus_cap))*(1+ tech_3_5*TblTech[[#This Row],[3-5]] + tech_5_3*TblTech[[#This Row],[5-3]] + tech_5_5*TblTech[[#This Row],[5-5]])*spec_dp_plat,0)</f>
        <v>275</v>
      </c>
      <c r="BI83" s="113">
        <f ca="1">ROUNDUP(IF(race="Gnome",1,(1-MIN(TblMili[[#This Row],[Smithies]]*smithy_bonus,smithy_bonus_cap))*(1+ tech_3_5*TblTech[[#This Row],[3-5]] + tech_5_3*TblTech[[#This Row],[5-3]] + tech_5_5*TblTech[[#This Row],[5-5]]))*spec_dp_ore,0)</f>
        <v>15</v>
      </c>
      <c r="BJ83" s="113">
        <f ca="1">ROUNDUP((1-MIN(TblMili[[#This Row],[Smithies]]*smithy_bonus,smithy_bonus_cap))*(1+ tech_3_5*TblTech[[#This Row],[3-5]] + tech_5_3*TblTech[[#This Row],[5-3]] + tech_5_5*TblTech[[#This Row],[5-5]])*elite1_plat,0)</f>
        <v>1050</v>
      </c>
      <c r="BK83" s="113">
        <f ca="1">ROUNDUP(IF(race="Gnome",1,(1-MIN(TblMili[[#This Row],[Smithies]]*smithy_bonus,smithy_bonus_cap))*(1+ tech_3_5*TblTech[[#This Row],[3-5]] + tech_5_3*TblTech[[#This Row],[5-3]] + tech_5_5*TblTech[[#This Row],[5-5]]))*elite1_ore,0)</f>
        <v>75</v>
      </c>
      <c r="BL83" s="113">
        <f ca="1">ROUNDUP((1-MIN(TblMili[[#This Row],[Smithies]]*smithy_bonus,smithy_bonus_cap))*(1+ tech_3_5*TblTech[[#This Row],[3-5]] + tech_5_3*TblTech[[#This Row],[5-3]] + tech_5_5*TblTech[[#This Row],[5-5]])*elite2_plat,0)</f>
        <v>1250</v>
      </c>
      <c r="BM83" s="113">
        <f ca="1">ROUNDUP(IF(race="Gnome",1,(1-MIN(TblMili[[#This Row],[Smithies]]*smithy_bonus,smithy_bonus_cap))*(1+ tech_3_5*TblTech[[#This Row],[3-5]] + tech_5_3*TblTech[[#This Row],[5-3]] + tech_5_5*TblTech[[#This Row],[5-5]]))*elite2_ore,0)</f>
        <v>100</v>
      </c>
      <c r="BN83" s="113">
        <f>ROUNDUP((1+ tech_1_9*TblTech[[#This Row],[1-9]] + tech_9_1*TblTech[[#This Row],[9-1]])*spy_plat,0)</f>
        <v>500</v>
      </c>
      <c r="BO83" s="113">
        <f ca="1">ROUNDUP((1+ tech_1_9_2*TblTech[[#This Row],[1-9]] + tech_9_1_2*TblTech[[#This Row],[9-1]] -MIN(ROUND(wg_wiz_cost_bonus*TblMili[[#This Row],[WG''s]],4),wg_wiz_cost_cap))*wizard_plat,0)</f>
        <v>500</v>
      </c>
      <c r="BP83" s="113">
        <f ca="1">ROUNDUP((1+ tech_1_9_2*TblTech[[#This Row],[1-9]] + tech_9_1_2*TblTech[[#This Row],[9-1]] -MIN(ROUND(wg_wiz_cost_bonus*TblMili[[#This Row],[WG''s]],4),wg_wiz_cost_cap))*archmage_plat,0)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44275.083333333139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44275.083333333139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Row],[Smithies]]*smithy_bonus,smithy_bonus_cap))*(1+ tech_3_5*TblTech[[#This Row],[3-5]] + tech_5_3*TblTech[[#This Row],[5-3]] + tech_5_5*TblTech[[#This Row],[5-5]])*spec_op_plat,0)</f>
        <v>275</v>
      </c>
      <c r="BG84" s="113">
        <f ca="1">ROUNDUP(IF(race="Gnome",1,(1-MIN(TblMili[[#This Row],[Smithies]]*smithy_bonus,smithy_bonus_cap))*(1+ tech_3_5*TblTech[[#This Row],[3-5]] + tech_5_3*TblTech[[#This Row],[5-3]] + tech_5_5*TblTech[[#This Row],[5-5]]))*spec_op_ore,0)</f>
        <v>25</v>
      </c>
      <c r="BH84" s="113">
        <f ca="1">ROUNDUP((1-MIN(TblMili[[#This Row],[Smithies]]*smithy_bonus,smithy_bonus_cap))*(1+ tech_3_5*TblTech[[#This Row],[3-5]] + tech_5_3*TblTech[[#This Row],[5-3]] + tech_5_5*TblTech[[#This Row],[5-5]])*spec_dp_plat,0)</f>
        <v>275</v>
      </c>
      <c r="BI84" s="113">
        <f ca="1">ROUNDUP(IF(race="Gnome",1,(1-MIN(TblMili[[#This Row],[Smithies]]*smithy_bonus,smithy_bonus_cap))*(1+ tech_3_5*TblTech[[#This Row],[3-5]] + tech_5_3*TblTech[[#This Row],[5-3]] + tech_5_5*TblTech[[#This Row],[5-5]]))*spec_dp_ore,0)</f>
        <v>15</v>
      </c>
      <c r="BJ84" s="113">
        <f ca="1">ROUNDUP((1-MIN(TblMili[[#This Row],[Smithies]]*smithy_bonus,smithy_bonus_cap))*(1+ tech_3_5*TblTech[[#This Row],[3-5]] + tech_5_3*TblTech[[#This Row],[5-3]] + tech_5_5*TblTech[[#This Row],[5-5]])*elite1_plat,0)</f>
        <v>1050</v>
      </c>
      <c r="BK84" s="113">
        <f ca="1">ROUNDUP(IF(race="Gnome",1,(1-MIN(TblMili[[#This Row],[Smithies]]*smithy_bonus,smithy_bonus_cap))*(1+ tech_3_5*TblTech[[#This Row],[3-5]] + tech_5_3*TblTech[[#This Row],[5-3]] + tech_5_5*TblTech[[#This Row],[5-5]]))*elite1_ore,0)</f>
        <v>75</v>
      </c>
      <c r="BL84" s="113">
        <f ca="1">ROUNDUP((1-MIN(TblMili[[#This Row],[Smithies]]*smithy_bonus,smithy_bonus_cap))*(1+ tech_3_5*TblTech[[#This Row],[3-5]] + tech_5_3*TblTech[[#This Row],[5-3]] + tech_5_5*TblTech[[#This Row],[5-5]])*elite2_plat,0)</f>
        <v>1250</v>
      </c>
      <c r="BM84" s="113">
        <f ca="1">ROUNDUP(IF(race="Gnome",1,(1-MIN(TblMili[[#This Row],[Smithies]]*smithy_bonus,smithy_bonus_cap))*(1+ tech_3_5*TblTech[[#This Row],[3-5]] + tech_5_3*TblTech[[#This Row],[5-3]] + tech_5_5*TblTech[[#This Row],[5-5]]))*elite2_ore,0)</f>
        <v>100</v>
      </c>
      <c r="BN84" s="113">
        <f>ROUNDUP((1+ tech_1_9*TblTech[[#This Row],[1-9]] + tech_9_1*TblTech[[#This Row],[9-1]])*spy_plat,0)</f>
        <v>500</v>
      </c>
      <c r="BO84" s="113">
        <f ca="1">ROUNDUP((1+ tech_1_9_2*TblTech[[#This Row],[1-9]] + tech_9_1_2*TblTech[[#This Row],[9-1]] -MIN(ROUND(wg_wiz_cost_bonus*TblMili[[#This Row],[WG''s]],4),wg_wiz_cost_cap))*wizard_plat,0)</f>
        <v>500</v>
      </c>
      <c r="BP84" s="113">
        <f ca="1">ROUNDUP((1+ tech_1_9_2*TblTech[[#This Row],[1-9]] + tech_9_1_2*TblTech[[#This Row],[9-1]] -MIN(ROUND(wg_wiz_cost_bonus*TblMili[[#This Row],[WG''s]],4),wg_wiz_cost_cap))*archmage_plat,0)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44275.124999999804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44275.124999999804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Row],[Smithies]]*smithy_bonus,smithy_bonus_cap))*(1+ tech_3_5*TblTech[[#This Row],[3-5]] + tech_5_3*TblTech[[#This Row],[5-3]] + tech_5_5*TblTech[[#This Row],[5-5]])*spec_op_plat,0)</f>
        <v>275</v>
      </c>
      <c r="BG85" s="113">
        <f ca="1">ROUNDUP(IF(race="Gnome",1,(1-MIN(TblMili[[#This Row],[Smithies]]*smithy_bonus,smithy_bonus_cap))*(1+ tech_3_5*TblTech[[#This Row],[3-5]] + tech_5_3*TblTech[[#This Row],[5-3]] + tech_5_5*TblTech[[#This Row],[5-5]]))*spec_op_ore,0)</f>
        <v>25</v>
      </c>
      <c r="BH85" s="113">
        <f ca="1">ROUNDUP((1-MIN(TblMili[[#This Row],[Smithies]]*smithy_bonus,smithy_bonus_cap))*(1+ tech_3_5*TblTech[[#This Row],[3-5]] + tech_5_3*TblTech[[#This Row],[5-3]] + tech_5_5*TblTech[[#This Row],[5-5]])*spec_dp_plat,0)</f>
        <v>275</v>
      </c>
      <c r="BI85" s="113">
        <f ca="1">ROUNDUP(IF(race="Gnome",1,(1-MIN(TblMili[[#This Row],[Smithies]]*smithy_bonus,smithy_bonus_cap))*(1+ tech_3_5*TblTech[[#This Row],[3-5]] + tech_5_3*TblTech[[#This Row],[5-3]] + tech_5_5*TblTech[[#This Row],[5-5]]))*spec_dp_ore,0)</f>
        <v>15</v>
      </c>
      <c r="BJ85" s="113">
        <f ca="1">ROUNDUP((1-MIN(TblMili[[#This Row],[Smithies]]*smithy_bonus,smithy_bonus_cap))*(1+ tech_3_5*TblTech[[#This Row],[3-5]] + tech_5_3*TblTech[[#This Row],[5-3]] + tech_5_5*TblTech[[#This Row],[5-5]])*elite1_plat,0)</f>
        <v>1050</v>
      </c>
      <c r="BK85" s="113">
        <f ca="1">ROUNDUP(IF(race="Gnome",1,(1-MIN(TblMili[[#This Row],[Smithies]]*smithy_bonus,smithy_bonus_cap))*(1+ tech_3_5*TblTech[[#This Row],[3-5]] + tech_5_3*TblTech[[#This Row],[5-3]] + tech_5_5*TblTech[[#This Row],[5-5]]))*elite1_ore,0)</f>
        <v>75</v>
      </c>
      <c r="BL85" s="113">
        <f ca="1">ROUNDUP((1-MIN(TblMili[[#This Row],[Smithies]]*smithy_bonus,smithy_bonus_cap))*(1+ tech_3_5*TblTech[[#This Row],[3-5]] + tech_5_3*TblTech[[#This Row],[5-3]] + tech_5_5*TblTech[[#This Row],[5-5]])*elite2_plat,0)</f>
        <v>1250</v>
      </c>
      <c r="BM85" s="113">
        <f ca="1">ROUNDUP(IF(race="Gnome",1,(1-MIN(TblMili[[#This Row],[Smithies]]*smithy_bonus,smithy_bonus_cap))*(1+ tech_3_5*TblTech[[#This Row],[3-5]] + tech_5_3*TblTech[[#This Row],[5-3]] + tech_5_5*TblTech[[#This Row],[5-5]]))*elite2_ore,0)</f>
        <v>100</v>
      </c>
      <c r="BN85" s="113">
        <f>ROUNDUP((1+ tech_1_9*TblTech[[#This Row],[1-9]] + tech_9_1*TblTech[[#This Row],[9-1]])*spy_plat,0)</f>
        <v>500</v>
      </c>
      <c r="BO85" s="113">
        <f ca="1">ROUNDUP((1+ tech_1_9_2*TblTech[[#This Row],[1-9]] + tech_9_1_2*TblTech[[#This Row],[9-1]] -MIN(ROUND(wg_wiz_cost_bonus*TblMili[[#This Row],[WG''s]],4),wg_wiz_cost_cap))*wizard_plat,0)</f>
        <v>500</v>
      </c>
      <c r="BP85" s="113">
        <f ca="1">ROUNDUP((1+ tech_1_9_2*TblTech[[#This Row],[1-9]] + tech_9_1_2*TblTech[[#This Row],[9-1]] -MIN(ROUND(wg_wiz_cost_bonus*TblMili[[#This Row],[WG''s]],4),wg_wiz_cost_cap))*archmage_plat,0)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44275.166666666468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44275.166666666468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Row],[Smithies]]*smithy_bonus,smithy_bonus_cap))*(1+ tech_3_5*TblTech[[#This Row],[3-5]] + tech_5_3*TblTech[[#This Row],[5-3]] + tech_5_5*TblTech[[#This Row],[5-5]])*spec_op_plat,0)</f>
        <v>275</v>
      </c>
      <c r="BG86" s="113">
        <f ca="1">ROUNDUP(IF(race="Gnome",1,(1-MIN(TblMili[[#This Row],[Smithies]]*smithy_bonus,smithy_bonus_cap))*(1+ tech_3_5*TblTech[[#This Row],[3-5]] + tech_5_3*TblTech[[#This Row],[5-3]] + tech_5_5*TblTech[[#This Row],[5-5]]))*spec_op_ore,0)</f>
        <v>25</v>
      </c>
      <c r="BH86" s="113">
        <f ca="1">ROUNDUP((1-MIN(TblMili[[#This Row],[Smithies]]*smithy_bonus,smithy_bonus_cap))*(1+ tech_3_5*TblTech[[#This Row],[3-5]] + tech_5_3*TblTech[[#This Row],[5-3]] + tech_5_5*TblTech[[#This Row],[5-5]])*spec_dp_plat,0)</f>
        <v>275</v>
      </c>
      <c r="BI86" s="113">
        <f ca="1">ROUNDUP(IF(race="Gnome",1,(1-MIN(TblMili[[#This Row],[Smithies]]*smithy_bonus,smithy_bonus_cap))*(1+ tech_3_5*TblTech[[#This Row],[3-5]] + tech_5_3*TblTech[[#This Row],[5-3]] + tech_5_5*TblTech[[#This Row],[5-5]]))*spec_dp_ore,0)</f>
        <v>15</v>
      </c>
      <c r="BJ86" s="113">
        <f ca="1">ROUNDUP((1-MIN(TblMili[[#This Row],[Smithies]]*smithy_bonus,smithy_bonus_cap))*(1+ tech_3_5*TblTech[[#This Row],[3-5]] + tech_5_3*TblTech[[#This Row],[5-3]] + tech_5_5*TblTech[[#This Row],[5-5]])*elite1_plat,0)</f>
        <v>1050</v>
      </c>
      <c r="BK86" s="113">
        <f ca="1">ROUNDUP(IF(race="Gnome",1,(1-MIN(TblMili[[#This Row],[Smithies]]*smithy_bonus,smithy_bonus_cap))*(1+ tech_3_5*TblTech[[#This Row],[3-5]] + tech_5_3*TblTech[[#This Row],[5-3]] + tech_5_5*TblTech[[#This Row],[5-5]]))*elite1_ore,0)</f>
        <v>75</v>
      </c>
      <c r="BL86" s="113">
        <f ca="1">ROUNDUP((1-MIN(TblMili[[#This Row],[Smithies]]*smithy_bonus,smithy_bonus_cap))*(1+ tech_3_5*TblTech[[#This Row],[3-5]] + tech_5_3*TblTech[[#This Row],[5-3]] + tech_5_5*TblTech[[#This Row],[5-5]])*elite2_plat,0)</f>
        <v>1250</v>
      </c>
      <c r="BM86" s="113">
        <f ca="1">ROUNDUP(IF(race="Gnome",1,(1-MIN(TblMili[[#This Row],[Smithies]]*smithy_bonus,smithy_bonus_cap))*(1+ tech_3_5*TblTech[[#This Row],[3-5]] + tech_5_3*TblTech[[#This Row],[5-3]] + tech_5_5*TblTech[[#This Row],[5-5]]))*elite2_ore,0)</f>
        <v>100</v>
      </c>
      <c r="BN86" s="113">
        <f>ROUNDUP((1+ tech_1_9*TblTech[[#This Row],[1-9]] + tech_9_1*TblTech[[#This Row],[9-1]])*spy_plat,0)</f>
        <v>500</v>
      </c>
      <c r="BO86" s="113">
        <f ca="1">ROUNDUP((1+ tech_1_9_2*TblTech[[#This Row],[1-9]] + tech_9_1_2*TblTech[[#This Row],[9-1]] -MIN(ROUND(wg_wiz_cost_bonus*TblMili[[#This Row],[WG''s]],4),wg_wiz_cost_cap))*wizard_plat,0)</f>
        <v>500</v>
      </c>
      <c r="BP86" s="113">
        <f ca="1">ROUNDUP((1+ tech_1_9_2*TblTech[[#This Row],[1-9]] + tech_9_1_2*TblTech[[#This Row],[9-1]] -MIN(ROUND(wg_wiz_cost_bonus*TblMili[[#This Row],[WG''s]],4),wg_wiz_cost_cap))*archmage_plat,0)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44275.208333333132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44275.208333333132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Row],[Smithies]]*smithy_bonus,smithy_bonus_cap))*(1+ tech_3_5*TblTech[[#This Row],[3-5]] + tech_5_3*TblTech[[#This Row],[5-3]] + tech_5_5*TblTech[[#This Row],[5-5]])*spec_op_plat,0)</f>
        <v>275</v>
      </c>
      <c r="BG87" s="113">
        <f ca="1">ROUNDUP(IF(race="Gnome",1,(1-MIN(TblMili[[#This Row],[Smithies]]*smithy_bonus,smithy_bonus_cap))*(1+ tech_3_5*TblTech[[#This Row],[3-5]] + tech_5_3*TblTech[[#This Row],[5-3]] + tech_5_5*TblTech[[#This Row],[5-5]]))*spec_op_ore,0)</f>
        <v>25</v>
      </c>
      <c r="BH87" s="113">
        <f ca="1">ROUNDUP((1-MIN(TblMili[[#This Row],[Smithies]]*smithy_bonus,smithy_bonus_cap))*(1+ tech_3_5*TblTech[[#This Row],[3-5]] + tech_5_3*TblTech[[#This Row],[5-3]] + tech_5_5*TblTech[[#This Row],[5-5]])*spec_dp_plat,0)</f>
        <v>275</v>
      </c>
      <c r="BI87" s="113">
        <f ca="1">ROUNDUP(IF(race="Gnome",1,(1-MIN(TblMili[[#This Row],[Smithies]]*smithy_bonus,smithy_bonus_cap))*(1+ tech_3_5*TblTech[[#This Row],[3-5]] + tech_5_3*TblTech[[#This Row],[5-3]] + tech_5_5*TblTech[[#This Row],[5-5]]))*spec_dp_ore,0)</f>
        <v>15</v>
      </c>
      <c r="BJ87" s="113">
        <f ca="1">ROUNDUP((1-MIN(TblMili[[#This Row],[Smithies]]*smithy_bonus,smithy_bonus_cap))*(1+ tech_3_5*TblTech[[#This Row],[3-5]] + tech_5_3*TblTech[[#This Row],[5-3]] + tech_5_5*TblTech[[#This Row],[5-5]])*elite1_plat,0)</f>
        <v>1050</v>
      </c>
      <c r="BK87" s="113">
        <f ca="1">ROUNDUP(IF(race="Gnome",1,(1-MIN(TblMili[[#This Row],[Smithies]]*smithy_bonus,smithy_bonus_cap))*(1+ tech_3_5*TblTech[[#This Row],[3-5]] + tech_5_3*TblTech[[#This Row],[5-3]] + tech_5_5*TblTech[[#This Row],[5-5]]))*elite1_ore,0)</f>
        <v>75</v>
      </c>
      <c r="BL87" s="113">
        <f ca="1">ROUNDUP((1-MIN(TblMili[[#This Row],[Smithies]]*smithy_bonus,smithy_bonus_cap))*(1+ tech_3_5*TblTech[[#This Row],[3-5]] + tech_5_3*TblTech[[#This Row],[5-3]] + tech_5_5*TblTech[[#This Row],[5-5]])*elite2_plat,0)</f>
        <v>1250</v>
      </c>
      <c r="BM87" s="113">
        <f ca="1">ROUNDUP(IF(race="Gnome",1,(1-MIN(TblMili[[#This Row],[Smithies]]*smithy_bonus,smithy_bonus_cap))*(1+ tech_3_5*TblTech[[#This Row],[3-5]] + tech_5_3*TblTech[[#This Row],[5-3]] + tech_5_5*TblTech[[#This Row],[5-5]]))*elite2_ore,0)</f>
        <v>100</v>
      </c>
      <c r="BN87" s="113">
        <f>ROUNDUP((1+ tech_1_9*TblTech[[#This Row],[1-9]] + tech_9_1*TblTech[[#This Row],[9-1]])*spy_plat,0)</f>
        <v>500</v>
      </c>
      <c r="BO87" s="113">
        <f ca="1">ROUNDUP((1+ tech_1_9_2*TblTech[[#This Row],[1-9]] + tech_9_1_2*TblTech[[#This Row],[9-1]] -MIN(ROUND(wg_wiz_cost_bonus*TblMili[[#This Row],[WG''s]],4),wg_wiz_cost_cap))*wizard_plat,0)</f>
        <v>500</v>
      </c>
      <c r="BP87" s="113">
        <f ca="1">ROUNDUP((1+ tech_1_9_2*TblTech[[#This Row],[1-9]] + tech_9_1_2*TblTech[[#This Row],[9-1]] -MIN(ROUND(wg_wiz_cost_bonus*TblMili[[#This Row],[WG''s]],4),wg_wiz_cost_cap))*archmage_plat,0)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44275.249999999796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44275.249999999796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Row],[Smithies]]*smithy_bonus,smithy_bonus_cap))*(1+ tech_3_5*TblTech[[#This Row],[3-5]] + tech_5_3*TblTech[[#This Row],[5-3]] + tech_5_5*TblTech[[#This Row],[5-5]])*spec_op_plat,0)</f>
        <v>275</v>
      </c>
      <c r="BG88" s="113">
        <f ca="1">ROUNDUP(IF(race="Gnome",1,(1-MIN(TblMili[[#This Row],[Smithies]]*smithy_bonus,smithy_bonus_cap))*(1+ tech_3_5*TblTech[[#This Row],[3-5]] + tech_5_3*TblTech[[#This Row],[5-3]] + tech_5_5*TblTech[[#This Row],[5-5]]))*spec_op_ore,0)</f>
        <v>25</v>
      </c>
      <c r="BH88" s="113">
        <f ca="1">ROUNDUP((1-MIN(TblMili[[#This Row],[Smithies]]*smithy_bonus,smithy_bonus_cap))*(1+ tech_3_5*TblTech[[#This Row],[3-5]] + tech_5_3*TblTech[[#This Row],[5-3]] + tech_5_5*TblTech[[#This Row],[5-5]])*spec_dp_plat,0)</f>
        <v>275</v>
      </c>
      <c r="BI88" s="113">
        <f ca="1">ROUNDUP(IF(race="Gnome",1,(1-MIN(TblMili[[#This Row],[Smithies]]*smithy_bonus,smithy_bonus_cap))*(1+ tech_3_5*TblTech[[#This Row],[3-5]] + tech_5_3*TblTech[[#This Row],[5-3]] + tech_5_5*TblTech[[#This Row],[5-5]]))*spec_dp_ore,0)</f>
        <v>15</v>
      </c>
      <c r="BJ88" s="113">
        <f ca="1">ROUNDUP((1-MIN(TblMili[[#This Row],[Smithies]]*smithy_bonus,smithy_bonus_cap))*(1+ tech_3_5*TblTech[[#This Row],[3-5]] + tech_5_3*TblTech[[#This Row],[5-3]] + tech_5_5*TblTech[[#This Row],[5-5]])*elite1_plat,0)</f>
        <v>1050</v>
      </c>
      <c r="BK88" s="113">
        <f ca="1">ROUNDUP(IF(race="Gnome",1,(1-MIN(TblMili[[#This Row],[Smithies]]*smithy_bonus,smithy_bonus_cap))*(1+ tech_3_5*TblTech[[#This Row],[3-5]] + tech_5_3*TblTech[[#This Row],[5-3]] + tech_5_5*TblTech[[#This Row],[5-5]]))*elite1_ore,0)</f>
        <v>75</v>
      </c>
      <c r="BL88" s="113">
        <f ca="1">ROUNDUP((1-MIN(TblMili[[#This Row],[Smithies]]*smithy_bonus,smithy_bonus_cap))*(1+ tech_3_5*TblTech[[#This Row],[3-5]] + tech_5_3*TblTech[[#This Row],[5-3]] + tech_5_5*TblTech[[#This Row],[5-5]])*elite2_plat,0)</f>
        <v>1250</v>
      </c>
      <c r="BM88" s="113">
        <f ca="1">ROUNDUP(IF(race="Gnome",1,(1-MIN(TblMili[[#This Row],[Smithies]]*smithy_bonus,smithy_bonus_cap))*(1+ tech_3_5*TblTech[[#This Row],[3-5]] + tech_5_3*TblTech[[#This Row],[5-3]] + tech_5_5*TblTech[[#This Row],[5-5]]))*elite2_ore,0)</f>
        <v>100</v>
      </c>
      <c r="BN88" s="113">
        <f>ROUNDUP((1+ tech_1_9*TblTech[[#This Row],[1-9]] + tech_9_1*TblTech[[#This Row],[9-1]])*spy_plat,0)</f>
        <v>500</v>
      </c>
      <c r="BO88" s="113">
        <f ca="1">ROUNDUP((1+ tech_1_9_2*TblTech[[#This Row],[1-9]] + tech_9_1_2*TblTech[[#This Row],[9-1]] -MIN(ROUND(wg_wiz_cost_bonus*TblMili[[#This Row],[WG''s]],4),wg_wiz_cost_cap))*wizard_plat,0)</f>
        <v>500</v>
      </c>
      <c r="BP88" s="113">
        <f ca="1">ROUNDUP((1+ tech_1_9_2*TblTech[[#This Row],[1-9]] + tech_9_1_2*TblTech[[#This Row],[9-1]] -MIN(ROUND(wg_wiz_cost_bonus*TblMili[[#This Row],[WG''s]],4),wg_wiz_cost_cap))*archmage_plat,0)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44275.291666666461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44275.291666666461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Row],[Smithies]]*smithy_bonus,smithy_bonus_cap))*(1+ tech_3_5*TblTech[[#This Row],[3-5]] + tech_5_3*TblTech[[#This Row],[5-3]] + tech_5_5*TblTech[[#This Row],[5-5]])*spec_op_plat,0)</f>
        <v>275</v>
      </c>
      <c r="BG89" s="113">
        <f ca="1">ROUNDUP(IF(race="Gnome",1,(1-MIN(TblMili[[#This Row],[Smithies]]*smithy_bonus,smithy_bonus_cap))*(1+ tech_3_5*TblTech[[#This Row],[3-5]] + tech_5_3*TblTech[[#This Row],[5-3]] + tech_5_5*TblTech[[#This Row],[5-5]]))*spec_op_ore,0)</f>
        <v>25</v>
      </c>
      <c r="BH89" s="113">
        <f ca="1">ROUNDUP((1-MIN(TblMili[[#This Row],[Smithies]]*smithy_bonus,smithy_bonus_cap))*(1+ tech_3_5*TblTech[[#This Row],[3-5]] + tech_5_3*TblTech[[#This Row],[5-3]] + tech_5_5*TblTech[[#This Row],[5-5]])*spec_dp_plat,0)</f>
        <v>275</v>
      </c>
      <c r="BI89" s="113">
        <f ca="1">ROUNDUP(IF(race="Gnome",1,(1-MIN(TblMili[[#This Row],[Smithies]]*smithy_bonus,smithy_bonus_cap))*(1+ tech_3_5*TblTech[[#This Row],[3-5]] + tech_5_3*TblTech[[#This Row],[5-3]] + tech_5_5*TblTech[[#This Row],[5-5]]))*spec_dp_ore,0)</f>
        <v>15</v>
      </c>
      <c r="BJ89" s="113">
        <f ca="1">ROUNDUP((1-MIN(TblMili[[#This Row],[Smithies]]*smithy_bonus,smithy_bonus_cap))*(1+ tech_3_5*TblTech[[#This Row],[3-5]] + tech_5_3*TblTech[[#This Row],[5-3]] + tech_5_5*TblTech[[#This Row],[5-5]])*elite1_plat,0)</f>
        <v>1050</v>
      </c>
      <c r="BK89" s="113">
        <f ca="1">ROUNDUP(IF(race="Gnome",1,(1-MIN(TblMili[[#This Row],[Smithies]]*smithy_bonus,smithy_bonus_cap))*(1+ tech_3_5*TblTech[[#This Row],[3-5]] + tech_5_3*TblTech[[#This Row],[5-3]] + tech_5_5*TblTech[[#This Row],[5-5]]))*elite1_ore,0)</f>
        <v>75</v>
      </c>
      <c r="BL89" s="113">
        <f ca="1">ROUNDUP((1-MIN(TblMili[[#This Row],[Smithies]]*smithy_bonus,smithy_bonus_cap))*(1+ tech_3_5*TblTech[[#This Row],[3-5]] + tech_5_3*TblTech[[#This Row],[5-3]] + tech_5_5*TblTech[[#This Row],[5-5]])*elite2_plat,0)</f>
        <v>1250</v>
      </c>
      <c r="BM89" s="113">
        <f ca="1">ROUNDUP(IF(race="Gnome",1,(1-MIN(TblMili[[#This Row],[Smithies]]*smithy_bonus,smithy_bonus_cap))*(1+ tech_3_5*TblTech[[#This Row],[3-5]] + tech_5_3*TblTech[[#This Row],[5-3]] + tech_5_5*TblTech[[#This Row],[5-5]]))*elite2_ore,0)</f>
        <v>100</v>
      </c>
      <c r="BN89" s="113">
        <f>ROUNDUP((1+ tech_1_9*TblTech[[#This Row],[1-9]] + tech_9_1*TblTech[[#This Row],[9-1]])*spy_plat,0)</f>
        <v>500</v>
      </c>
      <c r="BO89" s="113">
        <f ca="1">ROUNDUP((1+ tech_1_9_2*TblTech[[#This Row],[1-9]] + tech_9_1_2*TblTech[[#This Row],[9-1]] -MIN(ROUND(wg_wiz_cost_bonus*TblMili[[#This Row],[WG''s]],4),wg_wiz_cost_cap))*wizard_plat,0)</f>
        <v>500</v>
      </c>
      <c r="BP89" s="113">
        <f ca="1">ROUNDUP((1+ tech_1_9_2*TblTech[[#This Row],[1-9]] + tech_9_1_2*TblTech[[#This Row],[9-1]] -MIN(ROUND(wg_wiz_cost_bonus*TblMili[[#This Row],[WG''s]],4),wg_wiz_cost_cap))*archmage_plat,0)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44275.333333333125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44275.333333333125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Row],[Smithies]]*smithy_bonus,smithy_bonus_cap))*(1+ tech_3_5*TblTech[[#This Row],[3-5]] + tech_5_3*TblTech[[#This Row],[5-3]] + tech_5_5*TblTech[[#This Row],[5-5]])*spec_op_plat,0)</f>
        <v>275</v>
      </c>
      <c r="BG90" s="113">
        <f ca="1">ROUNDUP(IF(race="Gnome",1,(1-MIN(TblMili[[#This Row],[Smithies]]*smithy_bonus,smithy_bonus_cap))*(1+ tech_3_5*TblTech[[#This Row],[3-5]] + tech_5_3*TblTech[[#This Row],[5-3]] + tech_5_5*TblTech[[#This Row],[5-5]]))*spec_op_ore,0)</f>
        <v>25</v>
      </c>
      <c r="BH90" s="113">
        <f ca="1">ROUNDUP((1-MIN(TblMili[[#This Row],[Smithies]]*smithy_bonus,smithy_bonus_cap))*(1+ tech_3_5*TblTech[[#This Row],[3-5]] + tech_5_3*TblTech[[#This Row],[5-3]] + tech_5_5*TblTech[[#This Row],[5-5]])*spec_dp_plat,0)</f>
        <v>275</v>
      </c>
      <c r="BI90" s="113">
        <f ca="1">ROUNDUP(IF(race="Gnome",1,(1-MIN(TblMili[[#This Row],[Smithies]]*smithy_bonus,smithy_bonus_cap))*(1+ tech_3_5*TblTech[[#This Row],[3-5]] + tech_5_3*TblTech[[#This Row],[5-3]] + tech_5_5*TblTech[[#This Row],[5-5]]))*spec_dp_ore,0)</f>
        <v>15</v>
      </c>
      <c r="BJ90" s="113">
        <f ca="1">ROUNDUP((1-MIN(TblMili[[#This Row],[Smithies]]*smithy_bonus,smithy_bonus_cap))*(1+ tech_3_5*TblTech[[#This Row],[3-5]] + tech_5_3*TblTech[[#This Row],[5-3]] + tech_5_5*TblTech[[#This Row],[5-5]])*elite1_plat,0)</f>
        <v>1050</v>
      </c>
      <c r="BK90" s="113">
        <f ca="1">ROUNDUP(IF(race="Gnome",1,(1-MIN(TblMili[[#This Row],[Smithies]]*smithy_bonus,smithy_bonus_cap))*(1+ tech_3_5*TblTech[[#This Row],[3-5]] + tech_5_3*TblTech[[#This Row],[5-3]] + tech_5_5*TblTech[[#This Row],[5-5]]))*elite1_ore,0)</f>
        <v>75</v>
      </c>
      <c r="BL90" s="113">
        <f ca="1">ROUNDUP((1-MIN(TblMili[[#This Row],[Smithies]]*smithy_bonus,smithy_bonus_cap))*(1+ tech_3_5*TblTech[[#This Row],[3-5]] + tech_5_3*TblTech[[#This Row],[5-3]] + tech_5_5*TblTech[[#This Row],[5-5]])*elite2_plat,0)</f>
        <v>1250</v>
      </c>
      <c r="BM90" s="113">
        <f ca="1">ROUNDUP(IF(race="Gnome",1,(1-MIN(TblMili[[#This Row],[Smithies]]*smithy_bonus,smithy_bonus_cap))*(1+ tech_3_5*TblTech[[#This Row],[3-5]] + tech_5_3*TblTech[[#This Row],[5-3]] + tech_5_5*TblTech[[#This Row],[5-5]]))*elite2_ore,0)</f>
        <v>100</v>
      </c>
      <c r="BN90" s="113">
        <f>ROUNDUP((1+ tech_1_9*TblTech[[#This Row],[1-9]] + tech_9_1*TblTech[[#This Row],[9-1]])*spy_plat,0)</f>
        <v>500</v>
      </c>
      <c r="BO90" s="113">
        <f ca="1">ROUNDUP((1+ tech_1_9_2*TblTech[[#This Row],[1-9]] + tech_9_1_2*TblTech[[#This Row],[9-1]] -MIN(ROUND(wg_wiz_cost_bonus*TblMili[[#This Row],[WG''s]],4),wg_wiz_cost_cap))*wizard_plat,0)</f>
        <v>500</v>
      </c>
      <c r="BP90" s="113">
        <f ca="1">ROUNDUP((1+ tech_1_9_2*TblTech[[#This Row],[1-9]] + tech_9_1_2*TblTech[[#This Row],[9-1]] -MIN(ROUND(wg_wiz_cost_bonus*TblMili[[#This Row],[WG''s]],4),wg_wiz_cost_cap))*archmage_plat,0)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44275.374999999789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44275.374999999789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Row],[Smithies]]*smithy_bonus,smithy_bonus_cap))*(1+ tech_3_5*TblTech[[#This Row],[3-5]] + tech_5_3*TblTech[[#This Row],[5-3]] + tech_5_5*TblTech[[#This Row],[5-5]])*spec_op_plat,0)</f>
        <v>275</v>
      </c>
      <c r="BG91" s="113">
        <f ca="1">ROUNDUP(IF(race="Gnome",1,(1-MIN(TblMili[[#This Row],[Smithies]]*smithy_bonus,smithy_bonus_cap))*(1+ tech_3_5*TblTech[[#This Row],[3-5]] + tech_5_3*TblTech[[#This Row],[5-3]] + tech_5_5*TblTech[[#This Row],[5-5]]))*spec_op_ore,0)</f>
        <v>25</v>
      </c>
      <c r="BH91" s="113">
        <f ca="1">ROUNDUP((1-MIN(TblMili[[#This Row],[Smithies]]*smithy_bonus,smithy_bonus_cap))*(1+ tech_3_5*TblTech[[#This Row],[3-5]] + tech_5_3*TblTech[[#This Row],[5-3]] + tech_5_5*TblTech[[#This Row],[5-5]])*spec_dp_plat,0)</f>
        <v>275</v>
      </c>
      <c r="BI91" s="113">
        <f ca="1">ROUNDUP(IF(race="Gnome",1,(1-MIN(TblMili[[#This Row],[Smithies]]*smithy_bonus,smithy_bonus_cap))*(1+ tech_3_5*TblTech[[#This Row],[3-5]] + tech_5_3*TblTech[[#This Row],[5-3]] + tech_5_5*TblTech[[#This Row],[5-5]]))*spec_dp_ore,0)</f>
        <v>15</v>
      </c>
      <c r="BJ91" s="113">
        <f ca="1">ROUNDUP((1-MIN(TblMili[[#This Row],[Smithies]]*smithy_bonus,smithy_bonus_cap))*(1+ tech_3_5*TblTech[[#This Row],[3-5]] + tech_5_3*TblTech[[#This Row],[5-3]] + tech_5_5*TblTech[[#This Row],[5-5]])*elite1_plat,0)</f>
        <v>1050</v>
      </c>
      <c r="BK91" s="113">
        <f ca="1">ROUNDUP(IF(race="Gnome",1,(1-MIN(TblMili[[#This Row],[Smithies]]*smithy_bonus,smithy_bonus_cap))*(1+ tech_3_5*TblTech[[#This Row],[3-5]] + tech_5_3*TblTech[[#This Row],[5-3]] + tech_5_5*TblTech[[#This Row],[5-5]]))*elite1_ore,0)</f>
        <v>75</v>
      </c>
      <c r="BL91" s="113">
        <f ca="1">ROUNDUP((1-MIN(TblMili[[#This Row],[Smithies]]*smithy_bonus,smithy_bonus_cap))*(1+ tech_3_5*TblTech[[#This Row],[3-5]] + tech_5_3*TblTech[[#This Row],[5-3]] + tech_5_5*TblTech[[#This Row],[5-5]])*elite2_plat,0)</f>
        <v>1250</v>
      </c>
      <c r="BM91" s="113">
        <f ca="1">ROUNDUP(IF(race="Gnome",1,(1-MIN(TblMili[[#This Row],[Smithies]]*smithy_bonus,smithy_bonus_cap))*(1+ tech_3_5*TblTech[[#This Row],[3-5]] + tech_5_3*TblTech[[#This Row],[5-3]] + tech_5_5*TblTech[[#This Row],[5-5]]))*elite2_ore,0)</f>
        <v>100</v>
      </c>
      <c r="BN91" s="113">
        <f>ROUNDUP((1+ tech_1_9*TblTech[[#This Row],[1-9]] + tech_9_1*TblTech[[#This Row],[9-1]])*spy_plat,0)</f>
        <v>500</v>
      </c>
      <c r="BO91" s="113">
        <f ca="1">ROUNDUP((1+ tech_1_9_2*TblTech[[#This Row],[1-9]] + tech_9_1_2*TblTech[[#This Row],[9-1]] -MIN(ROUND(wg_wiz_cost_bonus*TblMili[[#This Row],[WG''s]],4),wg_wiz_cost_cap))*wizard_plat,0)</f>
        <v>500</v>
      </c>
      <c r="BP91" s="113">
        <f ca="1">ROUNDUP((1+ tech_1_9_2*TblTech[[#This Row],[1-9]] + tech_9_1_2*TblTech[[#This Row],[9-1]] -MIN(ROUND(wg_wiz_cost_bonus*TblMili[[#This Row],[WG''s]],4),wg_wiz_cost_cap))*archmage_plat,0)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44275.416666666453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44275.416666666453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Row],[Smithies]]*smithy_bonus,smithy_bonus_cap))*(1+ tech_3_5*TblTech[[#This Row],[3-5]] + tech_5_3*TblTech[[#This Row],[5-3]] + tech_5_5*TblTech[[#This Row],[5-5]])*spec_op_plat,0)</f>
        <v>275</v>
      </c>
      <c r="BG92" s="113">
        <f ca="1">ROUNDUP(IF(race="Gnome",1,(1-MIN(TblMili[[#This Row],[Smithies]]*smithy_bonus,smithy_bonus_cap))*(1+ tech_3_5*TblTech[[#This Row],[3-5]] + tech_5_3*TblTech[[#This Row],[5-3]] + tech_5_5*TblTech[[#This Row],[5-5]]))*spec_op_ore,0)</f>
        <v>25</v>
      </c>
      <c r="BH92" s="113">
        <f ca="1">ROUNDUP((1-MIN(TblMili[[#This Row],[Smithies]]*smithy_bonus,smithy_bonus_cap))*(1+ tech_3_5*TblTech[[#This Row],[3-5]] + tech_5_3*TblTech[[#This Row],[5-3]] + tech_5_5*TblTech[[#This Row],[5-5]])*spec_dp_plat,0)</f>
        <v>275</v>
      </c>
      <c r="BI92" s="113">
        <f ca="1">ROUNDUP(IF(race="Gnome",1,(1-MIN(TblMili[[#This Row],[Smithies]]*smithy_bonus,smithy_bonus_cap))*(1+ tech_3_5*TblTech[[#This Row],[3-5]] + tech_5_3*TblTech[[#This Row],[5-3]] + tech_5_5*TblTech[[#This Row],[5-5]]))*spec_dp_ore,0)</f>
        <v>15</v>
      </c>
      <c r="BJ92" s="113">
        <f ca="1">ROUNDUP((1-MIN(TblMili[[#This Row],[Smithies]]*smithy_bonus,smithy_bonus_cap))*(1+ tech_3_5*TblTech[[#This Row],[3-5]] + tech_5_3*TblTech[[#This Row],[5-3]] + tech_5_5*TblTech[[#This Row],[5-5]])*elite1_plat,0)</f>
        <v>1050</v>
      </c>
      <c r="BK92" s="113">
        <f ca="1">ROUNDUP(IF(race="Gnome",1,(1-MIN(TblMili[[#This Row],[Smithies]]*smithy_bonus,smithy_bonus_cap))*(1+ tech_3_5*TblTech[[#This Row],[3-5]] + tech_5_3*TblTech[[#This Row],[5-3]] + tech_5_5*TblTech[[#This Row],[5-5]]))*elite1_ore,0)</f>
        <v>75</v>
      </c>
      <c r="BL92" s="113">
        <f ca="1">ROUNDUP((1-MIN(TblMili[[#This Row],[Smithies]]*smithy_bonus,smithy_bonus_cap))*(1+ tech_3_5*TblTech[[#This Row],[3-5]] + tech_5_3*TblTech[[#This Row],[5-3]] + tech_5_5*TblTech[[#This Row],[5-5]])*elite2_plat,0)</f>
        <v>1250</v>
      </c>
      <c r="BM92" s="113">
        <f ca="1">ROUNDUP(IF(race="Gnome",1,(1-MIN(TblMili[[#This Row],[Smithies]]*smithy_bonus,smithy_bonus_cap))*(1+ tech_3_5*TblTech[[#This Row],[3-5]] + tech_5_3*TblTech[[#This Row],[5-3]] + tech_5_5*TblTech[[#This Row],[5-5]]))*elite2_ore,0)</f>
        <v>100</v>
      </c>
      <c r="BN92" s="113">
        <f>ROUNDUP((1+ tech_1_9*TblTech[[#This Row],[1-9]] + tech_9_1*TblTech[[#This Row],[9-1]])*spy_plat,0)</f>
        <v>500</v>
      </c>
      <c r="BO92" s="113">
        <f ca="1">ROUNDUP((1+ tech_1_9_2*TblTech[[#This Row],[1-9]] + tech_9_1_2*TblTech[[#This Row],[9-1]] -MIN(ROUND(wg_wiz_cost_bonus*TblMili[[#This Row],[WG''s]],4),wg_wiz_cost_cap))*wizard_plat,0)</f>
        <v>500</v>
      </c>
      <c r="BP92" s="113">
        <f ca="1">ROUNDUP((1+ tech_1_9_2*TblTech[[#This Row],[1-9]] + tech_9_1_2*TblTech[[#This Row],[9-1]] -MIN(ROUND(wg_wiz_cost_bonus*TblMili[[#This Row],[WG''s]],4),wg_wiz_cost_cap))*archmage_plat,0)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44275.458333333117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44275.458333333117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Row],[Smithies]]*smithy_bonus,smithy_bonus_cap))*(1+ tech_3_5*TblTech[[#This Row],[3-5]] + tech_5_3*TblTech[[#This Row],[5-3]] + tech_5_5*TblTech[[#This Row],[5-5]])*spec_op_plat,0)</f>
        <v>275</v>
      </c>
      <c r="BG93" s="113">
        <f ca="1">ROUNDUP(IF(race="Gnome",1,(1-MIN(TblMili[[#This Row],[Smithies]]*smithy_bonus,smithy_bonus_cap))*(1+ tech_3_5*TblTech[[#This Row],[3-5]] + tech_5_3*TblTech[[#This Row],[5-3]] + tech_5_5*TblTech[[#This Row],[5-5]]))*spec_op_ore,0)</f>
        <v>25</v>
      </c>
      <c r="BH93" s="113">
        <f ca="1">ROUNDUP((1-MIN(TblMili[[#This Row],[Smithies]]*smithy_bonus,smithy_bonus_cap))*(1+ tech_3_5*TblTech[[#This Row],[3-5]] + tech_5_3*TblTech[[#This Row],[5-3]] + tech_5_5*TblTech[[#This Row],[5-5]])*spec_dp_plat,0)</f>
        <v>275</v>
      </c>
      <c r="BI93" s="113">
        <f ca="1">ROUNDUP(IF(race="Gnome",1,(1-MIN(TblMili[[#This Row],[Smithies]]*smithy_bonus,smithy_bonus_cap))*(1+ tech_3_5*TblTech[[#This Row],[3-5]] + tech_5_3*TblTech[[#This Row],[5-3]] + tech_5_5*TblTech[[#This Row],[5-5]]))*spec_dp_ore,0)</f>
        <v>15</v>
      </c>
      <c r="BJ93" s="113">
        <f ca="1">ROUNDUP((1-MIN(TblMili[[#This Row],[Smithies]]*smithy_bonus,smithy_bonus_cap))*(1+ tech_3_5*TblTech[[#This Row],[3-5]] + tech_5_3*TblTech[[#This Row],[5-3]] + tech_5_5*TblTech[[#This Row],[5-5]])*elite1_plat,0)</f>
        <v>1050</v>
      </c>
      <c r="BK93" s="113">
        <f ca="1">ROUNDUP(IF(race="Gnome",1,(1-MIN(TblMili[[#This Row],[Smithies]]*smithy_bonus,smithy_bonus_cap))*(1+ tech_3_5*TblTech[[#This Row],[3-5]] + tech_5_3*TblTech[[#This Row],[5-3]] + tech_5_5*TblTech[[#This Row],[5-5]]))*elite1_ore,0)</f>
        <v>75</v>
      </c>
      <c r="BL93" s="113">
        <f ca="1">ROUNDUP((1-MIN(TblMili[[#This Row],[Smithies]]*smithy_bonus,smithy_bonus_cap))*(1+ tech_3_5*TblTech[[#This Row],[3-5]] + tech_5_3*TblTech[[#This Row],[5-3]] + tech_5_5*TblTech[[#This Row],[5-5]])*elite2_plat,0)</f>
        <v>1250</v>
      </c>
      <c r="BM93" s="113">
        <f ca="1">ROUNDUP(IF(race="Gnome",1,(1-MIN(TblMili[[#This Row],[Smithies]]*smithy_bonus,smithy_bonus_cap))*(1+ tech_3_5*TblTech[[#This Row],[3-5]] + tech_5_3*TblTech[[#This Row],[5-3]] + tech_5_5*TblTech[[#This Row],[5-5]]))*elite2_ore,0)</f>
        <v>100</v>
      </c>
      <c r="BN93" s="113">
        <f>ROUNDUP((1+ tech_1_9*TblTech[[#This Row],[1-9]] + tech_9_1*TblTech[[#This Row],[9-1]])*spy_plat,0)</f>
        <v>500</v>
      </c>
      <c r="BO93" s="113">
        <f ca="1">ROUNDUP((1+ tech_1_9_2*TblTech[[#This Row],[1-9]] + tech_9_1_2*TblTech[[#This Row],[9-1]] -MIN(ROUND(wg_wiz_cost_bonus*TblMili[[#This Row],[WG''s]],4),wg_wiz_cost_cap))*wizard_plat,0)</f>
        <v>500</v>
      </c>
      <c r="BP93" s="113">
        <f ca="1">ROUNDUP((1+ tech_1_9_2*TblTech[[#This Row],[1-9]] + tech_9_1_2*TblTech[[#This Row],[9-1]] -MIN(ROUND(wg_wiz_cost_bonus*TblMili[[#This Row],[WG''s]],4),wg_wiz_cost_cap))*archmage_plat,0)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44275.499999999782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44275.499999999782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Row],[Smithies]]*smithy_bonus,smithy_bonus_cap))*(1+ tech_3_5*TblTech[[#This Row],[3-5]] + tech_5_3*TblTech[[#This Row],[5-3]] + tech_5_5*TblTech[[#This Row],[5-5]])*spec_op_plat,0)</f>
        <v>275</v>
      </c>
      <c r="BG94" s="113">
        <f ca="1">ROUNDUP(IF(race="Gnome",1,(1-MIN(TblMili[[#This Row],[Smithies]]*smithy_bonus,smithy_bonus_cap))*(1+ tech_3_5*TblTech[[#This Row],[3-5]] + tech_5_3*TblTech[[#This Row],[5-3]] + tech_5_5*TblTech[[#This Row],[5-5]]))*spec_op_ore,0)</f>
        <v>25</v>
      </c>
      <c r="BH94" s="113">
        <f ca="1">ROUNDUP((1-MIN(TblMili[[#This Row],[Smithies]]*smithy_bonus,smithy_bonus_cap))*(1+ tech_3_5*TblTech[[#This Row],[3-5]] + tech_5_3*TblTech[[#This Row],[5-3]] + tech_5_5*TblTech[[#This Row],[5-5]])*spec_dp_plat,0)</f>
        <v>275</v>
      </c>
      <c r="BI94" s="113">
        <f ca="1">ROUNDUP(IF(race="Gnome",1,(1-MIN(TblMili[[#This Row],[Smithies]]*smithy_bonus,smithy_bonus_cap))*(1+ tech_3_5*TblTech[[#This Row],[3-5]] + tech_5_3*TblTech[[#This Row],[5-3]] + tech_5_5*TblTech[[#This Row],[5-5]]))*spec_dp_ore,0)</f>
        <v>15</v>
      </c>
      <c r="BJ94" s="113">
        <f ca="1">ROUNDUP((1-MIN(TblMili[[#This Row],[Smithies]]*smithy_bonus,smithy_bonus_cap))*(1+ tech_3_5*TblTech[[#This Row],[3-5]] + tech_5_3*TblTech[[#This Row],[5-3]] + tech_5_5*TblTech[[#This Row],[5-5]])*elite1_plat,0)</f>
        <v>1050</v>
      </c>
      <c r="BK94" s="113">
        <f ca="1">ROUNDUP(IF(race="Gnome",1,(1-MIN(TblMili[[#This Row],[Smithies]]*smithy_bonus,smithy_bonus_cap))*(1+ tech_3_5*TblTech[[#This Row],[3-5]] + tech_5_3*TblTech[[#This Row],[5-3]] + tech_5_5*TblTech[[#This Row],[5-5]]))*elite1_ore,0)</f>
        <v>75</v>
      </c>
      <c r="BL94" s="113">
        <f ca="1">ROUNDUP((1-MIN(TblMili[[#This Row],[Smithies]]*smithy_bonus,smithy_bonus_cap))*(1+ tech_3_5*TblTech[[#This Row],[3-5]] + tech_5_3*TblTech[[#This Row],[5-3]] + tech_5_5*TblTech[[#This Row],[5-5]])*elite2_plat,0)</f>
        <v>1250</v>
      </c>
      <c r="BM94" s="113">
        <f ca="1">ROUNDUP(IF(race="Gnome",1,(1-MIN(TblMili[[#This Row],[Smithies]]*smithy_bonus,smithy_bonus_cap))*(1+ tech_3_5*TblTech[[#This Row],[3-5]] + tech_5_3*TblTech[[#This Row],[5-3]] + tech_5_5*TblTech[[#This Row],[5-5]]))*elite2_ore,0)</f>
        <v>100</v>
      </c>
      <c r="BN94" s="113">
        <f>ROUNDUP((1+ tech_1_9*TblTech[[#This Row],[1-9]] + tech_9_1*TblTech[[#This Row],[9-1]])*spy_plat,0)</f>
        <v>500</v>
      </c>
      <c r="BO94" s="113">
        <f ca="1">ROUNDUP((1+ tech_1_9_2*TblTech[[#This Row],[1-9]] + tech_9_1_2*TblTech[[#This Row],[9-1]] -MIN(ROUND(wg_wiz_cost_bonus*TblMili[[#This Row],[WG''s]],4),wg_wiz_cost_cap))*wizard_plat,0)</f>
        <v>500</v>
      </c>
      <c r="BP94" s="113">
        <f ca="1">ROUNDUP((1+ tech_1_9_2*TblTech[[#This Row],[1-9]] + tech_9_1_2*TblTech[[#This Row],[9-1]] -MIN(ROUND(wg_wiz_cost_bonus*TblMili[[#This Row],[WG''s]],4),wg_wiz_cost_cap))*archmage_plat,0)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44275.541666666446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44275.541666666446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Row],[Smithies]]*smithy_bonus,smithy_bonus_cap))*(1+ tech_3_5*TblTech[[#This Row],[3-5]] + tech_5_3*TblTech[[#This Row],[5-3]] + tech_5_5*TblTech[[#This Row],[5-5]])*spec_op_plat,0)</f>
        <v>275</v>
      </c>
      <c r="BG95" s="113">
        <f ca="1">ROUNDUP(IF(race="Gnome",1,(1-MIN(TblMili[[#This Row],[Smithies]]*smithy_bonus,smithy_bonus_cap))*(1+ tech_3_5*TblTech[[#This Row],[3-5]] + tech_5_3*TblTech[[#This Row],[5-3]] + tech_5_5*TblTech[[#This Row],[5-5]]))*spec_op_ore,0)</f>
        <v>25</v>
      </c>
      <c r="BH95" s="113">
        <f ca="1">ROUNDUP((1-MIN(TblMili[[#This Row],[Smithies]]*smithy_bonus,smithy_bonus_cap))*(1+ tech_3_5*TblTech[[#This Row],[3-5]] + tech_5_3*TblTech[[#This Row],[5-3]] + tech_5_5*TblTech[[#This Row],[5-5]])*spec_dp_plat,0)</f>
        <v>275</v>
      </c>
      <c r="BI95" s="113">
        <f ca="1">ROUNDUP(IF(race="Gnome",1,(1-MIN(TblMili[[#This Row],[Smithies]]*smithy_bonus,smithy_bonus_cap))*(1+ tech_3_5*TblTech[[#This Row],[3-5]] + tech_5_3*TblTech[[#This Row],[5-3]] + tech_5_5*TblTech[[#This Row],[5-5]]))*spec_dp_ore,0)</f>
        <v>15</v>
      </c>
      <c r="BJ95" s="113">
        <f ca="1">ROUNDUP((1-MIN(TblMili[[#This Row],[Smithies]]*smithy_bonus,smithy_bonus_cap))*(1+ tech_3_5*TblTech[[#This Row],[3-5]] + tech_5_3*TblTech[[#This Row],[5-3]] + tech_5_5*TblTech[[#This Row],[5-5]])*elite1_plat,0)</f>
        <v>1050</v>
      </c>
      <c r="BK95" s="113">
        <f ca="1">ROUNDUP(IF(race="Gnome",1,(1-MIN(TblMili[[#This Row],[Smithies]]*smithy_bonus,smithy_bonus_cap))*(1+ tech_3_5*TblTech[[#This Row],[3-5]] + tech_5_3*TblTech[[#This Row],[5-3]] + tech_5_5*TblTech[[#This Row],[5-5]]))*elite1_ore,0)</f>
        <v>75</v>
      </c>
      <c r="BL95" s="113">
        <f ca="1">ROUNDUP((1-MIN(TblMili[[#This Row],[Smithies]]*smithy_bonus,smithy_bonus_cap))*(1+ tech_3_5*TblTech[[#This Row],[3-5]] + tech_5_3*TblTech[[#This Row],[5-3]] + tech_5_5*TblTech[[#This Row],[5-5]])*elite2_plat,0)</f>
        <v>1250</v>
      </c>
      <c r="BM95" s="113">
        <f ca="1">ROUNDUP(IF(race="Gnome",1,(1-MIN(TblMili[[#This Row],[Smithies]]*smithy_bonus,smithy_bonus_cap))*(1+ tech_3_5*TblTech[[#This Row],[3-5]] + tech_5_3*TblTech[[#This Row],[5-3]] + tech_5_5*TblTech[[#This Row],[5-5]]))*elite2_ore,0)</f>
        <v>100</v>
      </c>
      <c r="BN95" s="113">
        <f>ROUNDUP((1+ tech_1_9*TblTech[[#This Row],[1-9]] + tech_9_1*TblTech[[#This Row],[9-1]])*spy_plat,0)</f>
        <v>500</v>
      </c>
      <c r="BO95" s="113">
        <f ca="1">ROUNDUP((1+ tech_1_9_2*TblTech[[#This Row],[1-9]] + tech_9_1_2*TblTech[[#This Row],[9-1]] -MIN(ROUND(wg_wiz_cost_bonus*TblMili[[#This Row],[WG''s]],4),wg_wiz_cost_cap))*wizard_plat,0)</f>
        <v>500</v>
      </c>
      <c r="BP95" s="113">
        <f ca="1">ROUNDUP((1+ tech_1_9_2*TblTech[[#This Row],[1-9]] + tech_9_1_2*TblTech[[#This Row],[9-1]] -MIN(ROUND(wg_wiz_cost_bonus*TblMili[[#This Row],[WG''s]],4),wg_wiz_cost_cap))*archmage_plat,0)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44275.58333333311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44275.58333333311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Row],[Smithies]]*smithy_bonus,smithy_bonus_cap))*(1+ tech_3_5*TblTech[[#This Row],[3-5]] + tech_5_3*TblTech[[#This Row],[5-3]] + tech_5_5*TblTech[[#This Row],[5-5]])*spec_op_plat,0)</f>
        <v>275</v>
      </c>
      <c r="BG96" s="113">
        <f ca="1">ROUNDUP(IF(race="Gnome",1,(1-MIN(TblMili[[#This Row],[Smithies]]*smithy_bonus,smithy_bonus_cap))*(1+ tech_3_5*TblTech[[#This Row],[3-5]] + tech_5_3*TblTech[[#This Row],[5-3]] + tech_5_5*TblTech[[#This Row],[5-5]]))*spec_op_ore,0)</f>
        <v>25</v>
      </c>
      <c r="BH96" s="113">
        <f ca="1">ROUNDUP((1-MIN(TblMili[[#This Row],[Smithies]]*smithy_bonus,smithy_bonus_cap))*(1+ tech_3_5*TblTech[[#This Row],[3-5]] + tech_5_3*TblTech[[#This Row],[5-3]] + tech_5_5*TblTech[[#This Row],[5-5]])*spec_dp_plat,0)</f>
        <v>275</v>
      </c>
      <c r="BI96" s="113">
        <f ca="1">ROUNDUP(IF(race="Gnome",1,(1-MIN(TblMili[[#This Row],[Smithies]]*smithy_bonus,smithy_bonus_cap))*(1+ tech_3_5*TblTech[[#This Row],[3-5]] + tech_5_3*TblTech[[#This Row],[5-3]] + tech_5_5*TblTech[[#This Row],[5-5]]))*spec_dp_ore,0)</f>
        <v>15</v>
      </c>
      <c r="BJ96" s="113">
        <f ca="1">ROUNDUP((1-MIN(TblMili[[#This Row],[Smithies]]*smithy_bonus,smithy_bonus_cap))*(1+ tech_3_5*TblTech[[#This Row],[3-5]] + tech_5_3*TblTech[[#This Row],[5-3]] + tech_5_5*TblTech[[#This Row],[5-5]])*elite1_plat,0)</f>
        <v>1050</v>
      </c>
      <c r="BK96" s="113">
        <f ca="1">ROUNDUP(IF(race="Gnome",1,(1-MIN(TblMili[[#This Row],[Smithies]]*smithy_bonus,smithy_bonus_cap))*(1+ tech_3_5*TblTech[[#This Row],[3-5]] + tech_5_3*TblTech[[#This Row],[5-3]] + tech_5_5*TblTech[[#This Row],[5-5]]))*elite1_ore,0)</f>
        <v>75</v>
      </c>
      <c r="BL96" s="113">
        <f ca="1">ROUNDUP((1-MIN(TblMili[[#This Row],[Smithies]]*smithy_bonus,smithy_bonus_cap))*(1+ tech_3_5*TblTech[[#This Row],[3-5]] + tech_5_3*TblTech[[#This Row],[5-3]] + tech_5_5*TblTech[[#This Row],[5-5]])*elite2_plat,0)</f>
        <v>1250</v>
      </c>
      <c r="BM96" s="113">
        <f ca="1">ROUNDUP(IF(race="Gnome",1,(1-MIN(TblMili[[#This Row],[Smithies]]*smithy_bonus,smithy_bonus_cap))*(1+ tech_3_5*TblTech[[#This Row],[3-5]] + tech_5_3*TblTech[[#This Row],[5-3]] + tech_5_5*TblTech[[#This Row],[5-5]]))*elite2_ore,0)</f>
        <v>100</v>
      </c>
      <c r="BN96" s="113">
        <f>ROUNDUP((1+ tech_1_9*TblTech[[#This Row],[1-9]] + tech_9_1*TblTech[[#This Row],[9-1]])*spy_plat,0)</f>
        <v>500</v>
      </c>
      <c r="BO96" s="113">
        <f ca="1">ROUNDUP((1+ tech_1_9_2*TblTech[[#This Row],[1-9]] + tech_9_1_2*TblTech[[#This Row],[9-1]] -MIN(ROUND(wg_wiz_cost_bonus*TblMili[[#This Row],[WG''s]],4),wg_wiz_cost_cap))*wizard_plat,0)</f>
        <v>500</v>
      </c>
      <c r="BP96" s="113">
        <f ca="1">ROUNDUP((1+ tech_1_9_2*TblTech[[#This Row],[1-9]] + tech_9_1_2*TblTech[[#This Row],[9-1]] -MIN(ROUND(wg_wiz_cost_bonus*TblMili[[#This Row],[WG''s]],4),wg_wiz_cost_cap))*archmage_plat,0)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44275.624999999774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44275.624999999774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Row],[Smithies]]*smithy_bonus,smithy_bonus_cap))*(1+ tech_3_5*TblTech[[#This Row],[3-5]] + tech_5_3*TblTech[[#This Row],[5-3]] + tech_5_5*TblTech[[#This Row],[5-5]])*spec_op_plat,0)</f>
        <v>275</v>
      </c>
      <c r="BG97" s="113">
        <f ca="1">ROUNDUP(IF(race="Gnome",1,(1-MIN(TblMili[[#This Row],[Smithies]]*smithy_bonus,smithy_bonus_cap))*(1+ tech_3_5*TblTech[[#This Row],[3-5]] + tech_5_3*TblTech[[#This Row],[5-3]] + tech_5_5*TblTech[[#This Row],[5-5]]))*spec_op_ore,0)</f>
        <v>25</v>
      </c>
      <c r="BH97" s="113">
        <f ca="1">ROUNDUP((1-MIN(TblMili[[#This Row],[Smithies]]*smithy_bonus,smithy_bonus_cap))*(1+ tech_3_5*TblTech[[#This Row],[3-5]] + tech_5_3*TblTech[[#This Row],[5-3]] + tech_5_5*TblTech[[#This Row],[5-5]])*spec_dp_plat,0)</f>
        <v>275</v>
      </c>
      <c r="BI97" s="113">
        <f ca="1">ROUNDUP(IF(race="Gnome",1,(1-MIN(TblMili[[#This Row],[Smithies]]*smithy_bonus,smithy_bonus_cap))*(1+ tech_3_5*TblTech[[#This Row],[3-5]] + tech_5_3*TblTech[[#This Row],[5-3]] + tech_5_5*TblTech[[#This Row],[5-5]]))*spec_dp_ore,0)</f>
        <v>15</v>
      </c>
      <c r="BJ97" s="113">
        <f ca="1">ROUNDUP((1-MIN(TblMili[[#This Row],[Smithies]]*smithy_bonus,smithy_bonus_cap))*(1+ tech_3_5*TblTech[[#This Row],[3-5]] + tech_5_3*TblTech[[#This Row],[5-3]] + tech_5_5*TblTech[[#This Row],[5-5]])*elite1_plat,0)</f>
        <v>1050</v>
      </c>
      <c r="BK97" s="113">
        <f ca="1">ROUNDUP(IF(race="Gnome",1,(1-MIN(TblMili[[#This Row],[Smithies]]*smithy_bonus,smithy_bonus_cap))*(1+ tech_3_5*TblTech[[#This Row],[3-5]] + tech_5_3*TblTech[[#This Row],[5-3]] + tech_5_5*TblTech[[#This Row],[5-5]]))*elite1_ore,0)</f>
        <v>75</v>
      </c>
      <c r="BL97" s="113">
        <f ca="1">ROUNDUP((1-MIN(TblMili[[#This Row],[Smithies]]*smithy_bonus,smithy_bonus_cap))*(1+ tech_3_5*TblTech[[#This Row],[3-5]] + tech_5_3*TblTech[[#This Row],[5-3]] + tech_5_5*TblTech[[#This Row],[5-5]])*elite2_plat,0)</f>
        <v>1250</v>
      </c>
      <c r="BM97" s="113">
        <f ca="1">ROUNDUP(IF(race="Gnome",1,(1-MIN(TblMili[[#This Row],[Smithies]]*smithy_bonus,smithy_bonus_cap))*(1+ tech_3_5*TblTech[[#This Row],[3-5]] + tech_5_3*TblTech[[#This Row],[5-3]] + tech_5_5*TblTech[[#This Row],[5-5]]))*elite2_ore,0)</f>
        <v>100</v>
      </c>
      <c r="BN97" s="113">
        <f>ROUNDUP((1+ tech_1_9*TblTech[[#This Row],[1-9]] + tech_9_1*TblTech[[#This Row],[9-1]])*spy_plat,0)</f>
        <v>500</v>
      </c>
      <c r="BO97" s="113">
        <f ca="1">ROUNDUP((1+ tech_1_9_2*TblTech[[#This Row],[1-9]] + tech_9_1_2*TblTech[[#This Row],[9-1]] -MIN(ROUND(wg_wiz_cost_bonus*TblMili[[#This Row],[WG''s]],4),wg_wiz_cost_cap))*wizard_plat,0)</f>
        <v>500</v>
      </c>
      <c r="BP97" s="113">
        <f ca="1">ROUNDUP((1+ tech_1_9_2*TblTech[[#This Row],[1-9]] + tech_9_1_2*TblTech[[#This Row],[9-1]] -MIN(ROUND(wg_wiz_cost_bonus*TblMili[[#This Row],[WG''s]],4),wg_wiz_cost_cap))*archmage_plat,0)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44275.666666666439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44275.666666666439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Row],[Smithies]]*smithy_bonus,smithy_bonus_cap))*(1+ tech_3_5*TblTech[[#This Row],[3-5]] + tech_5_3*TblTech[[#This Row],[5-3]] + tech_5_5*TblTech[[#This Row],[5-5]])*spec_op_plat,0)</f>
        <v>275</v>
      </c>
      <c r="BG98" s="113">
        <f ca="1">ROUNDUP(IF(race="Gnome",1,(1-MIN(TblMili[[#This Row],[Smithies]]*smithy_bonus,smithy_bonus_cap))*(1+ tech_3_5*TblTech[[#This Row],[3-5]] + tech_5_3*TblTech[[#This Row],[5-3]] + tech_5_5*TblTech[[#This Row],[5-5]]))*spec_op_ore,0)</f>
        <v>25</v>
      </c>
      <c r="BH98" s="113">
        <f ca="1">ROUNDUP((1-MIN(TblMili[[#This Row],[Smithies]]*smithy_bonus,smithy_bonus_cap))*(1+ tech_3_5*TblTech[[#This Row],[3-5]] + tech_5_3*TblTech[[#This Row],[5-3]] + tech_5_5*TblTech[[#This Row],[5-5]])*spec_dp_plat,0)</f>
        <v>275</v>
      </c>
      <c r="BI98" s="113">
        <f ca="1">ROUNDUP(IF(race="Gnome",1,(1-MIN(TblMili[[#This Row],[Smithies]]*smithy_bonus,smithy_bonus_cap))*(1+ tech_3_5*TblTech[[#This Row],[3-5]] + tech_5_3*TblTech[[#This Row],[5-3]] + tech_5_5*TblTech[[#This Row],[5-5]]))*spec_dp_ore,0)</f>
        <v>15</v>
      </c>
      <c r="BJ98" s="113">
        <f ca="1">ROUNDUP((1-MIN(TblMili[[#This Row],[Smithies]]*smithy_bonus,smithy_bonus_cap))*(1+ tech_3_5*TblTech[[#This Row],[3-5]] + tech_5_3*TblTech[[#This Row],[5-3]] + tech_5_5*TblTech[[#This Row],[5-5]])*elite1_plat,0)</f>
        <v>1050</v>
      </c>
      <c r="BK98" s="113">
        <f ca="1">ROUNDUP(IF(race="Gnome",1,(1-MIN(TblMili[[#This Row],[Smithies]]*smithy_bonus,smithy_bonus_cap))*(1+ tech_3_5*TblTech[[#This Row],[3-5]] + tech_5_3*TblTech[[#This Row],[5-3]] + tech_5_5*TblTech[[#This Row],[5-5]]))*elite1_ore,0)</f>
        <v>75</v>
      </c>
      <c r="BL98" s="113">
        <f ca="1">ROUNDUP((1-MIN(TblMili[[#This Row],[Smithies]]*smithy_bonus,smithy_bonus_cap))*(1+ tech_3_5*TblTech[[#This Row],[3-5]] + tech_5_3*TblTech[[#This Row],[5-3]] + tech_5_5*TblTech[[#This Row],[5-5]])*elite2_plat,0)</f>
        <v>1250</v>
      </c>
      <c r="BM98" s="113">
        <f ca="1">ROUNDUP(IF(race="Gnome",1,(1-MIN(TblMili[[#This Row],[Smithies]]*smithy_bonus,smithy_bonus_cap))*(1+ tech_3_5*TblTech[[#This Row],[3-5]] + tech_5_3*TblTech[[#This Row],[5-3]] + tech_5_5*TblTech[[#This Row],[5-5]]))*elite2_ore,0)</f>
        <v>100</v>
      </c>
      <c r="BN98" s="113">
        <f>ROUNDUP((1+ tech_1_9*TblTech[[#This Row],[1-9]] + tech_9_1*TblTech[[#This Row],[9-1]])*spy_plat,0)</f>
        <v>500</v>
      </c>
      <c r="BO98" s="113">
        <f ca="1">ROUNDUP((1+ tech_1_9_2*TblTech[[#This Row],[1-9]] + tech_9_1_2*TblTech[[#This Row],[9-1]] -MIN(ROUND(wg_wiz_cost_bonus*TblMili[[#This Row],[WG''s]],4),wg_wiz_cost_cap))*wizard_plat,0)</f>
        <v>500</v>
      </c>
      <c r="BP98" s="113">
        <f ca="1">ROUNDUP((1+ tech_1_9_2*TblTech[[#This Row],[1-9]] + tech_9_1_2*TblTech[[#This Row],[9-1]] -MIN(ROUND(wg_wiz_cost_bonus*TblMili[[#This Row],[WG''s]],4),wg_wiz_cost_cap))*archmage_plat,0)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44275.708333333103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44275.708333333103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Row],[Smithies]]*smithy_bonus,smithy_bonus_cap))*(1+ tech_3_5*TblTech[[#This Row],[3-5]] + tech_5_3*TblTech[[#This Row],[5-3]] + tech_5_5*TblTech[[#This Row],[5-5]])*spec_op_plat,0)</f>
        <v>275</v>
      </c>
      <c r="BG99" s="113">
        <f ca="1">ROUNDUP(IF(race="Gnome",1,(1-MIN(TblMili[[#This Row],[Smithies]]*smithy_bonus,smithy_bonus_cap))*(1+ tech_3_5*TblTech[[#This Row],[3-5]] + tech_5_3*TblTech[[#This Row],[5-3]] + tech_5_5*TblTech[[#This Row],[5-5]]))*spec_op_ore,0)</f>
        <v>25</v>
      </c>
      <c r="BH99" s="113">
        <f ca="1">ROUNDUP((1-MIN(TblMili[[#This Row],[Smithies]]*smithy_bonus,smithy_bonus_cap))*(1+ tech_3_5*TblTech[[#This Row],[3-5]] + tech_5_3*TblTech[[#This Row],[5-3]] + tech_5_5*TblTech[[#This Row],[5-5]])*spec_dp_plat,0)</f>
        <v>275</v>
      </c>
      <c r="BI99" s="113">
        <f ca="1">ROUNDUP(IF(race="Gnome",1,(1-MIN(TblMili[[#This Row],[Smithies]]*smithy_bonus,smithy_bonus_cap))*(1+ tech_3_5*TblTech[[#This Row],[3-5]] + tech_5_3*TblTech[[#This Row],[5-3]] + tech_5_5*TblTech[[#This Row],[5-5]]))*spec_dp_ore,0)</f>
        <v>15</v>
      </c>
      <c r="BJ99" s="113">
        <f ca="1">ROUNDUP((1-MIN(TblMili[[#This Row],[Smithies]]*smithy_bonus,smithy_bonus_cap))*(1+ tech_3_5*TblTech[[#This Row],[3-5]] + tech_5_3*TblTech[[#This Row],[5-3]] + tech_5_5*TblTech[[#This Row],[5-5]])*elite1_plat,0)</f>
        <v>1050</v>
      </c>
      <c r="BK99" s="113">
        <f ca="1">ROUNDUP(IF(race="Gnome",1,(1-MIN(TblMili[[#This Row],[Smithies]]*smithy_bonus,smithy_bonus_cap))*(1+ tech_3_5*TblTech[[#This Row],[3-5]] + tech_5_3*TblTech[[#This Row],[5-3]] + tech_5_5*TblTech[[#This Row],[5-5]]))*elite1_ore,0)</f>
        <v>75</v>
      </c>
      <c r="BL99" s="113">
        <f ca="1">ROUNDUP((1-MIN(TblMili[[#This Row],[Smithies]]*smithy_bonus,smithy_bonus_cap))*(1+ tech_3_5*TblTech[[#This Row],[3-5]] + tech_5_3*TblTech[[#This Row],[5-3]] + tech_5_5*TblTech[[#This Row],[5-5]])*elite2_plat,0)</f>
        <v>1250</v>
      </c>
      <c r="BM99" s="113">
        <f ca="1">ROUNDUP(IF(race="Gnome",1,(1-MIN(TblMili[[#This Row],[Smithies]]*smithy_bonus,smithy_bonus_cap))*(1+ tech_3_5*TblTech[[#This Row],[3-5]] + tech_5_3*TblTech[[#This Row],[5-3]] + tech_5_5*TblTech[[#This Row],[5-5]]))*elite2_ore,0)</f>
        <v>100</v>
      </c>
      <c r="BN99" s="113">
        <f>ROUNDUP((1+ tech_1_9*TblTech[[#This Row],[1-9]] + tech_9_1*TblTech[[#This Row],[9-1]])*spy_plat,0)</f>
        <v>500</v>
      </c>
      <c r="BO99" s="113">
        <f ca="1">ROUNDUP((1+ tech_1_9_2*TblTech[[#This Row],[1-9]] + tech_9_1_2*TblTech[[#This Row],[9-1]] -MIN(ROUND(wg_wiz_cost_bonus*TblMili[[#This Row],[WG''s]],4),wg_wiz_cost_cap))*wizard_plat,0)</f>
        <v>500</v>
      </c>
      <c r="BP99" s="113">
        <f ca="1">ROUNDUP((1+ tech_1_9_2*TblTech[[#This Row],[1-9]] + tech_9_1_2*TblTech[[#This Row],[9-1]] -MIN(ROUND(wg_wiz_cost_bonus*TblMili[[#This Row],[WG''s]],4),wg_wiz_cost_cap))*archmage_plat,0)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44275.749999999767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44275.749999999767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Row],[Smithies]]*smithy_bonus,smithy_bonus_cap))*(1+ tech_3_5*TblTech[[#This Row],[3-5]] + tech_5_3*TblTech[[#This Row],[5-3]] + tech_5_5*TblTech[[#This Row],[5-5]])*spec_op_plat,0)</f>
        <v>275</v>
      </c>
      <c r="BG100" s="113">
        <f ca="1">ROUNDUP(IF(race="Gnome",1,(1-MIN(TblMili[[#This Row],[Smithies]]*smithy_bonus,smithy_bonus_cap))*(1+ tech_3_5*TblTech[[#This Row],[3-5]] + tech_5_3*TblTech[[#This Row],[5-3]] + tech_5_5*TblTech[[#This Row],[5-5]]))*spec_op_ore,0)</f>
        <v>25</v>
      </c>
      <c r="BH100" s="113">
        <f ca="1">ROUNDUP((1-MIN(TblMili[[#This Row],[Smithies]]*smithy_bonus,smithy_bonus_cap))*(1+ tech_3_5*TblTech[[#This Row],[3-5]] + tech_5_3*TblTech[[#This Row],[5-3]] + tech_5_5*TblTech[[#This Row],[5-5]])*spec_dp_plat,0)</f>
        <v>275</v>
      </c>
      <c r="BI100" s="113">
        <f ca="1">ROUNDUP(IF(race="Gnome",1,(1-MIN(TblMili[[#This Row],[Smithies]]*smithy_bonus,smithy_bonus_cap))*(1+ tech_3_5*TblTech[[#This Row],[3-5]] + tech_5_3*TblTech[[#This Row],[5-3]] + tech_5_5*TblTech[[#This Row],[5-5]]))*spec_dp_ore,0)</f>
        <v>15</v>
      </c>
      <c r="BJ100" s="113">
        <f ca="1">ROUNDUP((1-MIN(TblMili[[#This Row],[Smithies]]*smithy_bonus,smithy_bonus_cap))*(1+ tech_3_5*TblTech[[#This Row],[3-5]] + tech_5_3*TblTech[[#This Row],[5-3]] + tech_5_5*TblTech[[#This Row],[5-5]])*elite1_plat,0)</f>
        <v>1050</v>
      </c>
      <c r="BK100" s="113">
        <f ca="1">ROUNDUP(IF(race="Gnome",1,(1-MIN(TblMili[[#This Row],[Smithies]]*smithy_bonus,smithy_bonus_cap))*(1+ tech_3_5*TblTech[[#This Row],[3-5]] + tech_5_3*TblTech[[#This Row],[5-3]] + tech_5_5*TblTech[[#This Row],[5-5]]))*elite1_ore,0)</f>
        <v>75</v>
      </c>
      <c r="BL100" s="113">
        <f ca="1">ROUNDUP((1-MIN(TblMili[[#This Row],[Smithies]]*smithy_bonus,smithy_bonus_cap))*(1+ tech_3_5*TblTech[[#This Row],[3-5]] + tech_5_3*TblTech[[#This Row],[5-3]] + tech_5_5*TblTech[[#This Row],[5-5]])*elite2_plat,0)</f>
        <v>1250</v>
      </c>
      <c r="BM100" s="113">
        <f ca="1">ROUNDUP(IF(race="Gnome",1,(1-MIN(TblMili[[#This Row],[Smithies]]*smithy_bonus,smithy_bonus_cap))*(1+ tech_3_5*TblTech[[#This Row],[3-5]] + tech_5_3*TblTech[[#This Row],[5-3]] + tech_5_5*TblTech[[#This Row],[5-5]]))*elite2_ore,0)</f>
        <v>100</v>
      </c>
      <c r="BN100" s="113">
        <f>ROUNDUP((1+ tech_1_9*TblTech[[#This Row],[1-9]] + tech_9_1*TblTech[[#This Row],[9-1]])*spy_plat,0)</f>
        <v>500</v>
      </c>
      <c r="BO100" s="113">
        <f ca="1">ROUNDUP((1+ tech_1_9_2*TblTech[[#This Row],[1-9]] + tech_9_1_2*TblTech[[#This Row],[9-1]] -MIN(ROUND(wg_wiz_cost_bonus*TblMili[[#This Row],[WG''s]],4),wg_wiz_cost_cap))*wizard_plat,0)</f>
        <v>500</v>
      </c>
      <c r="BP100" s="113">
        <f ca="1">ROUNDUP((1+ tech_1_9_2*TblTech[[#This Row],[1-9]] + tech_9_1_2*TblTech[[#This Row],[9-1]] -MIN(ROUND(wg_wiz_cost_bonus*TblMili[[#This Row],[WG''s]],4),wg_wiz_cost_cap))*archmage_plat,0)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44275.791666666431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44275.791666666431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Row],[Smithies]]*smithy_bonus,smithy_bonus_cap))*(1+ tech_3_5*TblTech[[#This Row],[3-5]] + tech_5_3*TblTech[[#This Row],[5-3]] + tech_5_5*TblTech[[#This Row],[5-5]])*spec_op_plat,0)</f>
        <v>275</v>
      </c>
      <c r="BG101" s="113">
        <f ca="1">ROUNDUP(IF(race="Gnome",1,(1-MIN(TblMili[[#This Row],[Smithies]]*smithy_bonus,smithy_bonus_cap))*(1+ tech_3_5*TblTech[[#This Row],[3-5]] + tech_5_3*TblTech[[#This Row],[5-3]] + tech_5_5*TblTech[[#This Row],[5-5]]))*spec_op_ore,0)</f>
        <v>25</v>
      </c>
      <c r="BH101" s="113">
        <f ca="1">ROUNDUP((1-MIN(TblMili[[#This Row],[Smithies]]*smithy_bonus,smithy_bonus_cap))*(1+ tech_3_5*TblTech[[#This Row],[3-5]] + tech_5_3*TblTech[[#This Row],[5-3]] + tech_5_5*TblTech[[#This Row],[5-5]])*spec_dp_plat,0)</f>
        <v>275</v>
      </c>
      <c r="BI101" s="113">
        <f ca="1">ROUNDUP(IF(race="Gnome",1,(1-MIN(TblMili[[#This Row],[Smithies]]*smithy_bonus,smithy_bonus_cap))*(1+ tech_3_5*TblTech[[#This Row],[3-5]] + tech_5_3*TblTech[[#This Row],[5-3]] + tech_5_5*TblTech[[#This Row],[5-5]]))*spec_dp_ore,0)</f>
        <v>15</v>
      </c>
      <c r="BJ101" s="113">
        <f ca="1">ROUNDUP((1-MIN(TblMili[[#This Row],[Smithies]]*smithy_bonus,smithy_bonus_cap))*(1+ tech_3_5*TblTech[[#This Row],[3-5]] + tech_5_3*TblTech[[#This Row],[5-3]] + tech_5_5*TblTech[[#This Row],[5-5]])*elite1_plat,0)</f>
        <v>1050</v>
      </c>
      <c r="BK101" s="113">
        <f ca="1">ROUNDUP(IF(race="Gnome",1,(1-MIN(TblMili[[#This Row],[Smithies]]*smithy_bonus,smithy_bonus_cap))*(1+ tech_3_5*TblTech[[#This Row],[3-5]] + tech_5_3*TblTech[[#This Row],[5-3]] + tech_5_5*TblTech[[#This Row],[5-5]]))*elite1_ore,0)</f>
        <v>75</v>
      </c>
      <c r="BL101" s="113">
        <f ca="1">ROUNDUP((1-MIN(TblMili[[#This Row],[Smithies]]*smithy_bonus,smithy_bonus_cap))*(1+ tech_3_5*TblTech[[#This Row],[3-5]] + tech_5_3*TblTech[[#This Row],[5-3]] + tech_5_5*TblTech[[#This Row],[5-5]])*elite2_plat,0)</f>
        <v>1250</v>
      </c>
      <c r="BM101" s="113">
        <f ca="1">ROUNDUP(IF(race="Gnome",1,(1-MIN(TblMili[[#This Row],[Smithies]]*smithy_bonus,smithy_bonus_cap))*(1+ tech_3_5*TblTech[[#This Row],[3-5]] + tech_5_3*TblTech[[#This Row],[5-3]] + tech_5_5*TblTech[[#This Row],[5-5]]))*elite2_ore,0)</f>
        <v>100</v>
      </c>
      <c r="BN101" s="113">
        <f>ROUNDUP((1+ tech_1_9*TblTech[[#This Row],[1-9]] + tech_9_1*TblTech[[#This Row],[9-1]])*spy_plat,0)</f>
        <v>500</v>
      </c>
      <c r="BO101" s="113">
        <f ca="1">ROUNDUP((1+ tech_1_9_2*TblTech[[#This Row],[1-9]] + tech_9_1_2*TblTech[[#This Row],[9-1]] -MIN(ROUND(wg_wiz_cost_bonus*TblMili[[#This Row],[WG''s]],4),wg_wiz_cost_cap))*wizard_plat,0)</f>
        <v>500</v>
      </c>
      <c r="BP101" s="113">
        <f ca="1">ROUNDUP((1+ tech_1_9_2*TblTech[[#This Row],[1-9]] + tech_9_1_2*TblTech[[#This Row],[9-1]] -MIN(ROUND(wg_wiz_cost_bonus*TblMili[[#This Row],[WG''s]],4),wg_wiz_cost_cap))*archmage_plat,0)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44275.833333333096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44275.833333333096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Row],[Smithies]]*smithy_bonus,smithy_bonus_cap))*(1+ tech_3_5*TblTech[[#This Row],[3-5]] + tech_5_3*TblTech[[#This Row],[5-3]] + tech_5_5*TblTech[[#This Row],[5-5]])*spec_op_plat,0)</f>
        <v>275</v>
      </c>
      <c r="BG102" s="113">
        <f ca="1">ROUNDUP(IF(race="Gnome",1,(1-MIN(TblMili[[#This Row],[Smithies]]*smithy_bonus,smithy_bonus_cap))*(1+ tech_3_5*TblTech[[#This Row],[3-5]] + tech_5_3*TblTech[[#This Row],[5-3]] + tech_5_5*TblTech[[#This Row],[5-5]]))*spec_op_ore,0)</f>
        <v>25</v>
      </c>
      <c r="BH102" s="113">
        <f ca="1">ROUNDUP((1-MIN(TblMili[[#This Row],[Smithies]]*smithy_bonus,smithy_bonus_cap))*(1+ tech_3_5*TblTech[[#This Row],[3-5]] + tech_5_3*TblTech[[#This Row],[5-3]] + tech_5_5*TblTech[[#This Row],[5-5]])*spec_dp_plat,0)</f>
        <v>275</v>
      </c>
      <c r="BI102" s="113">
        <f ca="1">ROUNDUP(IF(race="Gnome",1,(1-MIN(TblMili[[#This Row],[Smithies]]*smithy_bonus,smithy_bonus_cap))*(1+ tech_3_5*TblTech[[#This Row],[3-5]] + tech_5_3*TblTech[[#This Row],[5-3]] + tech_5_5*TblTech[[#This Row],[5-5]]))*spec_dp_ore,0)</f>
        <v>15</v>
      </c>
      <c r="BJ102" s="113">
        <f ca="1">ROUNDUP((1-MIN(TblMili[[#This Row],[Smithies]]*smithy_bonus,smithy_bonus_cap))*(1+ tech_3_5*TblTech[[#This Row],[3-5]] + tech_5_3*TblTech[[#This Row],[5-3]] + tech_5_5*TblTech[[#This Row],[5-5]])*elite1_plat,0)</f>
        <v>1050</v>
      </c>
      <c r="BK102" s="113">
        <f ca="1">ROUNDUP(IF(race="Gnome",1,(1-MIN(TblMili[[#This Row],[Smithies]]*smithy_bonus,smithy_bonus_cap))*(1+ tech_3_5*TblTech[[#This Row],[3-5]] + tech_5_3*TblTech[[#This Row],[5-3]] + tech_5_5*TblTech[[#This Row],[5-5]]))*elite1_ore,0)</f>
        <v>75</v>
      </c>
      <c r="BL102" s="113">
        <f ca="1">ROUNDUP((1-MIN(TblMili[[#This Row],[Smithies]]*smithy_bonus,smithy_bonus_cap))*(1+ tech_3_5*TblTech[[#This Row],[3-5]] + tech_5_3*TblTech[[#This Row],[5-3]] + tech_5_5*TblTech[[#This Row],[5-5]])*elite2_plat,0)</f>
        <v>1250</v>
      </c>
      <c r="BM102" s="113">
        <f ca="1">ROUNDUP(IF(race="Gnome",1,(1-MIN(TblMili[[#This Row],[Smithies]]*smithy_bonus,smithy_bonus_cap))*(1+ tech_3_5*TblTech[[#This Row],[3-5]] + tech_5_3*TblTech[[#This Row],[5-3]] + tech_5_5*TblTech[[#This Row],[5-5]]))*elite2_ore,0)</f>
        <v>100</v>
      </c>
      <c r="BN102" s="113">
        <f>ROUNDUP((1+ tech_1_9*TblTech[[#This Row],[1-9]] + tech_9_1*TblTech[[#This Row],[9-1]])*spy_plat,0)</f>
        <v>500</v>
      </c>
      <c r="BO102" s="113">
        <f ca="1">ROUNDUP((1+ tech_1_9_2*TblTech[[#This Row],[1-9]] + tech_9_1_2*TblTech[[#This Row],[9-1]] -MIN(ROUND(wg_wiz_cost_bonus*TblMili[[#This Row],[WG''s]],4),wg_wiz_cost_cap))*wizard_plat,0)</f>
        <v>500</v>
      </c>
      <c r="BP102" s="113">
        <f ca="1">ROUNDUP((1+ tech_1_9_2*TblTech[[#This Row],[1-9]] + tech_9_1_2*TblTech[[#This Row],[9-1]] -MIN(ROUND(wg_wiz_cost_bonus*TblMili[[#This Row],[WG''s]],4),wg_wiz_cost_cap))*archmage_plat,0)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44275.87499999976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44275.87499999976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Row],[Smithies]]*smithy_bonus,smithy_bonus_cap))*(1+ tech_3_5*TblTech[[#This Row],[3-5]] + tech_5_3*TblTech[[#This Row],[5-3]] + tech_5_5*TblTech[[#This Row],[5-5]])*spec_op_plat,0)</f>
        <v>275</v>
      </c>
      <c r="BG103" s="113">
        <f ca="1">ROUNDUP(IF(race="Gnome",1,(1-MIN(TblMili[[#This Row],[Smithies]]*smithy_bonus,smithy_bonus_cap))*(1+ tech_3_5*TblTech[[#This Row],[3-5]] + tech_5_3*TblTech[[#This Row],[5-3]] + tech_5_5*TblTech[[#This Row],[5-5]]))*spec_op_ore,0)</f>
        <v>25</v>
      </c>
      <c r="BH103" s="113">
        <f ca="1">ROUNDUP((1-MIN(TblMili[[#This Row],[Smithies]]*smithy_bonus,smithy_bonus_cap))*(1+ tech_3_5*TblTech[[#This Row],[3-5]] + tech_5_3*TblTech[[#This Row],[5-3]] + tech_5_5*TblTech[[#This Row],[5-5]])*spec_dp_plat,0)</f>
        <v>275</v>
      </c>
      <c r="BI103" s="113">
        <f ca="1">ROUNDUP(IF(race="Gnome",1,(1-MIN(TblMili[[#This Row],[Smithies]]*smithy_bonus,smithy_bonus_cap))*(1+ tech_3_5*TblTech[[#This Row],[3-5]] + tech_5_3*TblTech[[#This Row],[5-3]] + tech_5_5*TblTech[[#This Row],[5-5]]))*spec_dp_ore,0)</f>
        <v>15</v>
      </c>
      <c r="BJ103" s="113">
        <f ca="1">ROUNDUP((1-MIN(TblMili[[#This Row],[Smithies]]*smithy_bonus,smithy_bonus_cap))*(1+ tech_3_5*TblTech[[#This Row],[3-5]] + tech_5_3*TblTech[[#This Row],[5-3]] + tech_5_5*TblTech[[#This Row],[5-5]])*elite1_plat,0)</f>
        <v>1050</v>
      </c>
      <c r="BK103" s="113">
        <f ca="1">ROUNDUP(IF(race="Gnome",1,(1-MIN(TblMili[[#This Row],[Smithies]]*smithy_bonus,smithy_bonus_cap))*(1+ tech_3_5*TblTech[[#This Row],[3-5]] + tech_5_3*TblTech[[#This Row],[5-3]] + tech_5_5*TblTech[[#This Row],[5-5]]))*elite1_ore,0)</f>
        <v>75</v>
      </c>
      <c r="BL103" s="113">
        <f ca="1">ROUNDUP((1-MIN(TblMili[[#This Row],[Smithies]]*smithy_bonus,smithy_bonus_cap))*(1+ tech_3_5*TblTech[[#This Row],[3-5]] + tech_5_3*TblTech[[#This Row],[5-3]] + tech_5_5*TblTech[[#This Row],[5-5]])*elite2_plat,0)</f>
        <v>1250</v>
      </c>
      <c r="BM103" s="113">
        <f ca="1">ROUNDUP(IF(race="Gnome",1,(1-MIN(TblMili[[#This Row],[Smithies]]*smithy_bonus,smithy_bonus_cap))*(1+ tech_3_5*TblTech[[#This Row],[3-5]] + tech_5_3*TblTech[[#This Row],[5-3]] + tech_5_5*TblTech[[#This Row],[5-5]]))*elite2_ore,0)</f>
        <v>100</v>
      </c>
      <c r="BN103" s="113">
        <f>ROUNDUP((1+ tech_1_9*TblTech[[#This Row],[1-9]] + tech_9_1*TblTech[[#This Row],[9-1]])*spy_plat,0)</f>
        <v>500</v>
      </c>
      <c r="BO103" s="113">
        <f ca="1">ROUNDUP((1+ tech_1_9_2*TblTech[[#This Row],[1-9]] + tech_9_1_2*TblTech[[#This Row],[9-1]] -MIN(ROUND(wg_wiz_cost_bonus*TblMili[[#This Row],[WG''s]],4),wg_wiz_cost_cap))*wizard_plat,0)</f>
        <v>500</v>
      </c>
      <c r="BP103" s="113">
        <f ca="1">ROUNDUP((1+ tech_1_9_2*TblTech[[#This Row],[1-9]] + tech_9_1_2*TblTech[[#This Row],[9-1]] -MIN(ROUND(wg_wiz_cost_bonus*TblMili[[#This Row],[WG''s]],4),wg_wiz_cost_cap))*archmage_plat,0)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44275.916666666424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44275.916666666424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Row],[Smithies]]*smithy_bonus,smithy_bonus_cap))*(1+ tech_3_5*TblTech[[#This Row],[3-5]] + tech_5_3*TblTech[[#This Row],[5-3]] + tech_5_5*TblTech[[#This Row],[5-5]])*spec_op_plat,0)</f>
        <v>275</v>
      </c>
      <c r="BG104" s="113">
        <f ca="1">ROUNDUP(IF(race="Gnome",1,(1-MIN(TblMili[[#This Row],[Smithies]]*smithy_bonus,smithy_bonus_cap))*(1+ tech_3_5*TblTech[[#This Row],[3-5]] + tech_5_3*TblTech[[#This Row],[5-3]] + tech_5_5*TblTech[[#This Row],[5-5]]))*spec_op_ore,0)</f>
        <v>25</v>
      </c>
      <c r="BH104" s="113">
        <f ca="1">ROUNDUP((1-MIN(TblMili[[#This Row],[Smithies]]*smithy_bonus,smithy_bonus_cap))*(1+ tech_3_5*TblTech[[#This Row],[3-5]] + tech_5_3*TblTech[[#This Row],[5-3]] + tech_5_5*TblTech[[#This Row],[5-5]])*spec_dp_plat,0)</f>
        <v>275</v>
      </c>
      <c r="BI104" s="113">
        <f ca="1">ROUNDUP(IF(race="Gnome",1,(1-MIN(TblMili[[#This Row],[Smithies]]*smithy_bonus,smithy_bonus_cap))*(1+ tech_3_5*TblTech[[#This Row],[3-5]] + tech_5_3*TblTech[[#This Row],[5-3]] + tech_5_5*TblTech[[#This Row],[5-5]]))*spec_dp_ore,0)</f>
        <v>15</v>
      </c>
      <c r="BJ104" s="113">
        <f ca="1">ROUNDUP((1-MIN(TblMili[[#This Row],[Smithies]]*smithy_bonus,smithy_bonus_cap))*(1+ tech_3_5*TblTech[[#This Row],[3-5]] + tech_5_3*TblTech[[#This Row],[5-3]] + tech_5_5*TblTech[[#This Row],[5-5]])*elite1_plat,0)</f>
        <v>1050</v>
      </c>
      <c r="BK104" s="113">
        <f ca="1">ROUNDUP(IF(race="Gnome",1,(1-MIN(TblMili[[#This Row],[Smithies]]*smithy_bonus,smithy_bonus_cap))*(1+ tech_3_5*TblTech[[#This Row],[3-5]] + tech_5_3*TblTech[[#This Row],[5-3]] + tech_5_5*TblTech[[#This Row],[5-5]]))*elite1_ore,0)</f>
        <v>75</v>
      </c>
      <c r="BL104" s="113">
        <f ca="1">ROUNDUP((1-MIN(TblMili[[#This Row],[Smithies]]*smithy_bonus,smithy_bonus_cap))*(1+ tech_3_5*TblTech[[#This Row],[3-5]] + tech_5_3*TblTech[[#This Row],[5-3]] + tech_5_5*TblTech[[#This Row],[5-5]])*elite2_plat,0)</f>
        <v>1250</v>
      </c>
      <c r="BM104" s="113">
        <f ca="1">ROUNDUP(IF(race="Gnome",1,(1-MIN(TblMili[[#This Row],[Smithies]]*smithy_bonus,smithy_bonus_cap))*(1+ tech_3_5*TblTech[[#This Row],[3-5]] + tech_5_3*TblTech[[#This Row],[5-3]] + tech_5_5*TblTech[[#This Row],[5-5]]))*elite2_ore,0)</f>
        <v>100</v>
      </c>
      <c r="BN104" s="113">
        <f>ROUNDUP((1+ tech_1_9*TblTech[[#This Row],[1-9]] + tech_9_1*TblTech[[#This Row],[9-1]])*spy_plat,0)</f>
        <v>500</v>
      </c>
      <c r="BO104" s="113">
        <f ca="1">ROUNDUP((1+ tech_1_9_2*TblTech[[#This Row],[1-9]] + tech_9_1_2*TblTech[[#This Row],[9-1]] -MIN(ROUND(wg_wiz_cost_bonus*TblMili[[#This Row],[WG''s]],4),wg_wiz_cost_cap))*wizard_plat,0)</f>
        <v>500</v>
      </c>
      <c r="BP104" s="113">
        <f ca="1">ROUNDUP((1+ tech_1_9_2*TblTech[[#This Row],[1-9]] + tech_9_1_2*TblTech[[#This Row],[9-1]] -MIN(ROUND(wg_wiz_cost_bonus*TblMili[[#This Row],[WG''s]],4),wg_wiz_cost_cap))*archmage_plat,0)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44275.958333333088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44275.958333333088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Row],[Smithies]]*smithy_bonus,smithy_bonus_cap))*(1+ tech_3_5*TblTech[[#This Row],[3-5]] + tech_5_3*TblTech[[#This Row],[5-3]] + tech_5_5*TblTech[[#This Row],[5-5]])*spec_op_plat,0)</f>
        <v>275</v>
      </c>
      <c r="BG105" s="113">
        <f ca="1">ROUNDUP(IF(race="Gnome",1,(1-MIN(TblMili[[#This Row],[Smithies]]*smithy_bonus,smithy_bonus_cap))*(1+ tech_3_5*TblTech[[#This Row],[3-5]] + tech_5_3*TblTech[[#This Row],[5-3]] + tech_5_5*TblTech[[#This Row],[5-5]]))*spec_op_ore,0)</f>
        <v>25</v>
      </c>
      <c r="BH105" s="113">
        <f ca="1">ROUNDUP((1-MIN(TblMili[[#This Row],[Smithies]]*smithy_bonus,smithy_bonus_cap))*(1+ tech_3_5*TblTech[[#This Row],[3-5]] + tech_5_3*TblTech[[#This Row],[5-3]] + tech_5_5*TblTech[[#This Row],[5-5]])*spec_dp_plat,0)</f>
        <v>275</v>
      </c>
      <c r="BI105" s="113">
        <f ca="1">ROUNDUP(IF(race="Gnome",1,(1-MIN(TblMili[[#This Row],[Smithies]]*smithy_bonus,smithy_bonus_cap))*(1+ tech_3_5*TblTech[[#This Row],[3-5]] + tech_5_3*TblTech[[#This Row],[5-3]] + tech_5_5*TblTech[[#This Row],[5-5]]))*spec_dp_ore,0)</f>
        <v>15</v>
      </c>
      <c r="BJ105" s="113">
        <f ca="1">ROUNDUP((1-MIN(TblMili[[#This Row],[Smithies]]*smithy_bonus,smithy_bonus_cap))*(1+ tech_3_5*TblTech[[#This Row],[3-5]] + tech_5_3*TblTech[[#This Row],[5-3]] + tech_5_5*TblTech[[#This Row],[5-5]])*elite1_plat,0)</f>
        <v>1050</v>
      </c>
      <c r="BK105" s="113">
        <f ca="1">ROUNDUP(IF(race="Gnome",1,(1-MIN(TblMili[[#This Row],[Smithies]]*smithy_bonus,smithy_bonus_cap))*(1+ tech_3_5*TblTech[[#This Row],[3-5]] + tech_5_3*TblTech[[#This Row],[5-3]] + tech_5_5*TblTech[[#This Row],[5-5]]))*elite1_ore,0)</f>
        <v>75</v>
      </c>
      <c r="BL105" s="113">
        <f ca="1">ROUNDUP((1-MIN(TblMili[[#This Row],[Smithies]]*smithy_bonus,smithy_bonus_cap))*(1+ tech_3_5*TblTech[[#This Row],[3-5]] + tech_5_3*TblTech[[#This Row],[5-3]] + tech_5_5*TblTech[[#This Row],[5-5]])*elite2_plat,0)</f>
        <v>1250</v>
      </c>
      <c r="BM105" s="113">
        <f ca="1">ROUNDUP(IF(race="Gnome",1,(1-MIN(TblMili[[#This Row],[Smithies]]*smithy_bonus,smithy_bonus_cap))*(1+ tech_3_5*TblTech[[#This Row],[3-5]] + tech_5_3*TblTech[[#This Row],[5-3]] + tech_5_5*TblTech[[#This Row],[5-5]]))*elite2_ore,0)</f>
        <v>100</v>
      </c>
      <c r="BN105" s="113">
        <f>ROUNDUP((1+ tech_1_9*TblTech[[#This Row],[1-9]] + tech_9_1*TblTech[[#This Row],[9-1]])*spy_plat,0)</f>
        <v>500</v>
      </c>
      <c r="BO105" s="113">
        <f ca="1">ROUNDUP((1+ tech_1_9_2*TblTech[[#This Row],[1-9]] + tech_9_1_2*TblTech[[#This Row],[9-1]] -MIN(ROUND(wg_wiz_cost_bonus*TblMili[[#This Row],[WG''s]],4),wg_wiz_cost_cap))*wizard_plat,0)</f>
        <v>500</v>
      </c>
      <c r="BP105" s="113">
        <f ca="1">ROUNDUP((1+ tech_1_9_2*TblTech[[#This Row],[1-9]] + tech_9_1_2*TblTech[[#This Row],[9-1]] -MIN(ROUND(wg_wiz_cost_bonus*TblMili[[#This Row],[WG''s]],4),wg_wiz_cost_cap))*archmage_plat,0)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44275.999999999753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44275.999999999753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Row],[Smithies]]*smithy_bonus,smithy_bonus_cap))*(1+ tech_3_5*TblTech[[#This Row],[3-5]] + tech_5_3*TblTech[[#This Row],[5-3]] + tech_5_5*TblTech[[#This Row],[5-5]])*spec_op_plat,0)</f>
        <v>275</v>
      </c>
      <c r="BG106" s="113">
        <f ca="1">ROUNDUP(IF(race="Gnome",1,(1-MIN(TblMili[[#This Row],[Smithies]]*smithy_bonus,smithy_bonus_cap))*(1+ tech_3_5*TblTech[[#This Row],[3-5]] + tech_5_3*TblTech[[#This Row],[5-3]] + tech_5_5*TblTech[[#This Row],[5-5]]))*spec_op_ore,0)</f>
        <v>25</v>
      </c>
      <c r="BH106" s="113">
        <f ca="1">ROUNDUP((1-MIN(TblMili[[#This Row],[Smithies]]*smithy_bonus,smithy_bonus_cap))*(1+ tech_3_5*TblTech[[#This Row],[3-5]] + tech_5_3*TblTech[[#This Row],[5-3]] + tech_5_5*TblTech[[#This Row],[5-5]])*spec_dp_plat,0)</f>
        <v>275</v>
      </c>
      <c r="BI106" s="113">
        <f ca="1">ROUNDUP(IF(race="Gnome",1,(1-MIN(TblMili[[#This Row],[Smithies]]*smithy_bonus,smithy_bonus_cap))*(1+ tech_3_5*TblTech[[#This Row],[3-5]] + tech_5_3*TblTech[[#This Row],[5-3]] + tech_5_5*TblTech[[#This Row],[5-5]]))*spec_dp_ore,0)</f>
        <v>15</v>
      </c>
      <c r="BJ106" s="113">
        <f ca="1">ROUNDUP((1-MIN(TblMili[[#This Row],[Smithies]]*smithy_bonus,smithy_bonus_cap))*(1+ tech_3_5*TblTech[[#This Row],[3-5]] + tech_5_3*TblTech[[#This Row],[5-3]] + tech_5_5*TblTech[[#This Row],[5-5]])*elite1_plat,0)</f>
        <v>1050</v>
      </c>
      <c r="BK106" s="113">
        <f ca="1">ROUNDUP(IF(race="Gnome",1,(1-MIN(TblMili[[#This Row],[Smithies]]*smithy_bonus,smithy_bonus_cap))*(1+ tech_3_5*TblTech[[#This Row],[3-5]] + tech_5_3*TblTech[[#This Row],[5-3]] + tech_5_5*TblTech[[#This Row],[5-5]]))*elite1_ore,0)</f>
        <v>75</v>
      </c>
      <c r="BL106" s="113">
        <f ca="1">ROUNDUP((1-MIN(TblMili[[#This Row],[Smithies]]*smithy_bonus,smithy_bonus_cap))*(1+ tech_3_5*TblTech[[#This Row],[3-5]] + tech_5_3*TblTech[[#This Row],[5-3]] + tech_5_5*TblTech[[#This Row],[5-5]])*elite2_plat,0)</f>
        <v>1250</v>
      </c>
      <c r="BM106" s="113">
        <f ca="1">ROUNDUP(IF(race="Gnome",1,(1-MIN(TblMili[[#This Row],[Smithies]]*smithy_bonus,smithy_bonus_cap))*(1+ tech_3_5*TblTech[[#This Row],[3-5]] + tech_5_3*TblTech[[#This Row],[5-3]] + tech_5_5*TblTech[[#This Row],[5-5]]))*elite2_ore,0)</f>
        <v>100</v>
      </c>
      <c r="BN106" s="113">
        <f>ROUNDUP((1+ tech_1_9*TblTech[[#This Row],[1-9]] + tech_9_1*TblTech[[#This Row],[9-1]])*spy_plat,0)</f>
        <v>500</v>
      </c>
      <c r="BO106" s="113">
        <f ca="1">ROUNDUP((1+ tech_1_9_2*TblTech[[#This Row],[1-9]] + tech_9_1_2*TblTech[[#This Row],[9-1]] -MIN(ROUND(wg_wiz_cost_bonus*TblMili[[#This Row],[WG''s]],4),wg_wiz_cost_cap))*wizard_plat,0)</f>
        <v>500</v>
      </c>
      <c r="BP106" s="113">
        <f ca="1">ROUNDUP((1+ tech_1_9_2*TblTech[[#This Row],[1-9]] + tech_9_1_2*TblTech[[#This Row],[9-1]] -MIN(ROUND(wg_wiz_cost_bonus*TblMili[[#This Row],[WG''s]],4),wg_wiz_cost_cap))*archmage_plat,0)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44276.041666666417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44276.041666666417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Row],[Smithies]]*smithy_bonus,smithy_bonus_cap))*(1+ tech_3_5*TblTech[[#This Row],[3-5]] + tech_5_3*TblTech[[#This Row],[5-3]] + tech_5_5*TblTech[[#This Row],[5-5]])*spec_op_plat,0)</f>
        <v>275</v>
      </c>
      <c r="BG107" s="113">
        <f ca="1">ROUNDUP(IF(race="Gnome",1,(1-MIN(TblMili[[#This Row],[Smithies]]*smithy_bonus,smithy_bonus_cap))*(1+ tech_3_5*TblTech[[#This Row],[3-5]] + tech_5_3*TblTech[[#This Row],[5-3]] + tech_5_5*TblTech[[#This Row],[5-5]]))*spec_op_ore,0)</f>
        <v>25</v>
      </c>
      <c r="BH107" s="113">
        <f ca="1">ROUNDUP((1-MIN(TblMili[[#This Row],[Smithies]]*smithy_bonus,smithy_bonus_cap))*(1+ tech_3_5*TblTech[[#This Row],[3-5]] + tech_5_3*TblTech[[#This Row],[5-3]] + tech_5_5*TblTech[[#This Row],[5-5]])*spec_dp_plat,0)</f>
        <v>275</v>
      </c>
      <c r="BI107" s="113">
        <f ca="1">ROUNDUP(IF(race="Gnome",1,(1-MIN(TblMili[[#This Row],[Smithies]]*smithy_bonus,smithy_bonus_cap))*(1+ tech_3_5*TblTech[[#This Row],[3-5]] + tech_5_3*TblTech[[#This Row],[5-3]] + tech_5_5*TblTech[[#This Row],[5-5]]))*spec_dp_ore,0)</f>
        <v>15</v>
      </c>
      <c r="BJ107" s="113">
        <f ca="1">ROUNDUP((1-MIN(TblMili[[#This Row],[Smithies]]*smithy_bonus,smithy_bonus_cap))*(1+ tech_3_5*TblTech[[#This Row],[3-5]] + tech_5_3*TblTech[[#This Row],[5-3]] + tech_5_5*TblTech[[#This Row],[5-5]])*elite1_plat,0)</f>
        <v>1050</v>
      </c>
      <c r="BK107" s="113">
        <f ca="1">ROUNDUP(IF(race="Gnome",1,(1-MIN(TblMili[[#This Row],[Smithies]]*smithy_bonus,smithy_bonus_cap))*(1+ tech_3_5*TblTech[[#This Row],[3-5]] + tech_5_3*TblTech[[#This Row],[5-3]] + tech_5_5*TblTech[[#This Row],[5-5]]))*elite1_ore,0)</f>
        <v>75</v>
      </c>
      <c r="BL107" s="113">
        <f ca="1">ROUNDUP((1-MIN(TblMili[[#This Row],[Smithies]]*smithy_bonus,smithy_bonus_cap))*(1+ tech_3_5*TblTech[[#This Row],[3-5]] + tech_5_3*TblTech[[#This Row],[5-3]] + tech_5_5*TblTech[[#This Row],[5-5]])*elite2_plat,0)</f>
        <v>1250</v>
      </c>
      <c r="BM107" s="113">
        <f ca="1">ROUNDUP(IF(race="Gnome",1,(1-MIN(TblMili[[#This Row],[Smithies]]*smithy_bonus,smithy_bonus_cap))*(1+ tech_3_5*TblTech[[#This Row],[3-5]] + tech_5_3*TblTech[[#This Row],[5-3]] + tech_5_5*TblTech[[#This Row],[5-5]]))*elite2_ore,0)</f>
        <v>100</v>
      </c>
      <c r="BN107" s="113">
        <f>ROUNDUP((1+ tech_1_9*TblTech[[#This Row],[1-9]] + tech_9_1*TblTech[[#This Row],[9-1]])*spy_plat,0)</f>
        <v>500</v>
      </c>
      <c r="BO107" s="113">
        <f ca="1">ROUNDUP((1+ tech_1_9_2*TblTech[[#This Row],[1-9]] + tech_9_1_2*TblTech[[#This Row],[9-1]] -MIN(ROUND(wg_wiz_cost_bonus*TblMili[[#This Row],[WG''s]],4),wg_wiz_cost_cap))*wizard_plat,0)</f>
        <v>500</v>
      </c>
      <c r="BP107" s="113">
        <f ca="1">ROUNDUP((1+ tech_1_9_2*TblTech[[#This Row],[1-9]] + tech_9_1_2*TblTech[[#This Row],[9-1]] -MIN(ROUND(wg_wiz_cost_bonus*TblMili[[#This Row],[WG''s]],4),wg_wiz_cost_cap))*archmage_plat,0)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44276.083333333081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44276.083333333081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Row],[Smithies]]*smithy_bonus,smithy_bonus_cap))*(1+ tech_3_5*TblTech[[#This Row],[3-5]] + tech_5_3*TblTech[[#This Row],[5-3]] + tech_5_5*TblTech[[#This Row],[5-5]])*spec_op_plat,0)</f>
        <v>275</v>
      </c>
      <c r="BG108" s="113">
        <f ca="1">ROUNDUP(IF(race="Gnome",1,(1-MIN(TblMili[[#This Row],[Smithies]]*smithy_bonus,smithy_bonus_cap))*(1+ tech_3_5*TblTech[[#This Row],[3-5]] + tech_5_3*TblTech[[#This Row],[5-3]] + tech_5_5*TblTech[[#This Row],[5-5]]))*spec_op_ore,0)</f>
        <v>25</v>
      </c>
      <c r="BH108" s="113">
        <f ca="1">ROUNDUP((1-MIN(TblMili[[#This Row],[Smithies]]*smithy_bonus,smithy_bonus_cap))*(1+ tech_3_5*TblTech[[#This Row],[3-5]] + tech_5_3*TblTech[[#This Row],[5-3]] + tech_5_5*TblTech[[#This Row],[5-5]])*spec_dp_plat,0)</f>
        <v>275</v>
      </c>
      <c r="BI108" s="113">
        <f ca="1">ROUNDUP(IF(race="Gnome",1,(1-MIN(TblMili[[#This Row],[Smithies]]*smithy_bonus,smithy_bonus_cap))*(1+ tech_3_5*TblTech[[#This Row],[3-5]] + tech_5_3*TblTech[[#This Row],[5-3]] + tech_5_5*TblTech[[#This Row],[5-5]]))*spec_dp_ore,0)</f>
        <v>15</v>
      </c>
      <c r="BJ108" s="113">
        <f ca="1">ROUNDUP((1-MIN(TblMili[[#This Row],[Smithies]]*smithy_bonus,smithy_bonus_cap))*(1+ tech_3_5*TblTech[[#This Row],[3-5]] + tech_5_3*TblTech[[#This Row],[5-3]] + tech_5_5*TblTech[[#This Row],[5-5]])*elite1_plat,0)</f>
        <v>1050</v>
      </c>
      <c r="BK108" s="113">
        <f ca="1">ROUNDUP(IF(race="Gnome",1,(1-MIN(TblMili[[#This Row],[Smithies]]*smithy_bonus,smithy_bonus_cap))*(1+ tech_3_5*TblTech[[#This Row],[3-5]] + tech_5_3*TblTech[[#This Row],[5-3]] + tech_5_5*TblTech[[#This Row],[5-5]]))*elite1_ore,0)</f>
        <v>75</v>
      </c>
      <c r="BL108" s="113">
        <f ca="1">ROUNDUP((1-MIN(TblMili[[#This Row],[Smithies]]*smithy_bonus,smithy_bonus_cap))*(1+ tech_3_5*TblTech[[#This Row],[3-5]] + tech_5_3*TblTech[[#This Row],[5-3]] + tech_5_5*TblTech[[#This Row],[5-5]])*elite2_plat,0)</f>
        <v>1250</v>
      </c>
      <c r="BM108" s="113">
        <f ca="1">ROUNDUP(IF(race="Gnome",1,(1-MIN(TblMili[[#This Row],[Smithies]]*smithy_bonus,smithy_bonus_cap))*(1+ tech_3_5*TblTech[[#This Row],[3-5]] + tech_5_3*TblTech[[#This Row],[5-3]] + tech_5_5*TblTech[[#This Row],[5-5]]))*elite2_ore,0)</f>
        <v>100</v>
      </c>
      <c r="BN108" s="113">
        <f>ROUNDUP((1+ tech_1_9*TblTech[[#This Row],[1-9]] + tech_9_1*TblTech[[#This Row],[9-1]])*spy_plat,0)</f>
        <v>500</v>
      </c>
      <c r="BO108" s="113">
        <f ca="1">ROUNDUP((1+ tech_1_9_2*TblTech[[#This Row],[1-9]] + tech_9_1_2*TblTech[[#This Row],[9-1]] -MIN(ROUND(wg_wiz_cost_bonus*TblMili[[#This Row],[WG''s]],4),wg_wiz_cost_cap))*wizard_plat,0)</f>
        <v>500</v>
      </c>
      <c r="BP108" s="113">
        <f ca="1">ROUNDUP((1+ tech_1_9_2*TblTech[[#This Row],[1-9]] + tech_9_1_2*TblTech[[#This Row],[9-1]] -MIN(ROUND(wg_wiz_cost_bonus*TblMili[[#This Row],[WG''s]],4),wg_wiz_cost_cap))*archmage_plat,0)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44276.124999999745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44276.124999999745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Row],[Smithies]]*smithy_bonus,smithy_bonus_cap))*(1+ tech_3_5*TblTech[[#This Row],[3-5]] + tech_5_3*TblTech[[#This Row],[5-3]] + tech_5_5*TblTech[[#This Row],[5-5]])*spec_op_plat,0)</f>
        <v>275</v>
      </c>
      <c r="BG109" s="113">
        <f ca="1">ROUNDUP(IF(race="Gnome",1,(1-MIN(TblMili[[#This Row],[Smithies]]*smithy_bonus,smithy_bonus_cap))*(1+ tech_3_5*TblTech[[#This Row],[3-5]] + tech_5_3*TblTech[[#This Row],[5-3]] + tech_5_5*TblTech[[#This Row],[5-5]]))*spec_op_ore,0)</f>
        <v>25</v>
      </c>
      <c r="BH109" s="113">
        <f ca="1">ROUNDUP((1-MIN(TblMili[[#This Row],[Smithies]]*smithy_bonus,smithy_bonus_cap))*(1+ tech_3_5*TblTech[[#This Row],[3-5]] + tech_5_3*TblTech[[#This Row],[5-3]] + tech_5_5*TblTech[[#This Row],[5-5]])*spec_dp_plat,0)</f>
        <v>275</v>
      </c>
      <c r="BI109" s="113">
        <f ca="1">ROUNDUP(IF(race="Gnome",1,(1-MIN(TblMili[[#This Row],[Smithies]]*smithy_bonus,smithy_bonus_cap))*(1+ tech_3_5*TblTech[[#This Row],[3-5]] + tech_5_3*TblTech[[#This Row],[5-3]] + tech_5_5*TblTech[[#This Row],[5-5]]))*spec_dp_ore,0)</f>
        <v>15</v>
      </c>
      <c r="BJ109" s="113">
        <f ca="1">ROUNDUP((1-MIN(TblMili[[#This Row],[Smithies]]*smithy_bonus,smithy_bonus_cap))*(1+ tech_3_5*TblTech[[#This Row],[3-5]] + tech_5_3*TblTech[[#This Row],[5-3]] + tech_5_5*TblTech[[#This Row],[5-5]])*elite1_plat,0)</f>
        <v>1050</v>
      </c>
      <c r="BK109" s="113">
        <f ca="1">ROUNDUP(IF(race="Gnome",1,(1-MIN(TblMili[[#This Row],[Smithies]]*smithy_bonus,smithy_bonus_cap))*(1+ tech_3_5*TblTech[[#This Row],[3-5]] + tech_5_3*TblTech[[#This Row],[5-3]] + tech_5_5*TblTech[[#This Row],[5-5]]))*elite1_ore,0)</f>
        <v>75</v>
      </c>
      <c r="BL109" s="113">
        <f ca="1">ROUNDUP((1-MIN(TblMili[[#This Row],[Smithies]]*smithy_bonus,smithy_bonus_cap))*(1+ tech_3_5*TblTech[[#This Row],[3-5]] + tech_5_3*TblTech[[#This Row],[5-3]] + tech_5_5*TblTech[[#This Row],[5-5]])*elite2_plat,0)</f>
        <v>1250</v>
      </c>
      <c r="BM109" s="113">
        <f ca="1">ROUNDUP(IF(race="Gnome",1,(1-MIN(TblMili[[#This Row],[Smithies]]*smithy_bonus,smithy_bonus_cap))*(1+ tech_3_5*TblTech[[#This Row],[3-5]] + tech_5_3*TblTech[[#This Row],[5-3]] + tech_5_5*TblTech[[#This Row],[5-5]]))*elite2_ore,0)</f>
        <v>100</v>
      </c>
      <c r="BN109" s="113">
        <f>ROUNDUP((1+ tech_1_9*TblTech[[#This Row],[1-9]] + tech_9_1*TblTech[[#This Row],[9-1]])*spy_plat,0)</f>
        <v>500</v>
      </c>
      <c r="BO109" s="113">
        <f ca="1">ROUNDUP((1+ tech_1_9_2*TblTech[[#This Row],[1-9]] + tech_9_1_2*TblTech[[#This Row],[9-1]] -MIN(ROUND(wg_wiz_cost_bonus*TblMili[[#This Row],[WG''s]],4),wg_wiz_cost_cap))*wizard_plat,0)</f>
        <v>500</v>
      </c>
      <c r="BP109" s="113">
        <f ca="1">ROUNDUP((1+ tech_1_9_2*TblTech[[#This Row],[1-9]] + tech_9_1_2*TblTech[[#This Row],[9-1]] -MIN(ROUND(wg_wiz_cost_bonus*TblMili[[#This Row],[WG''s]],4),wg_wiz_cost_cap))*archmage_plat,0)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44276.16666666641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44276.16666666641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Row],[Smithies]]*smithy_bonus,smithy_bonus_cap))*(1+ tech_3_5*TblTech[[#This Row],[3-5]] + tech_5_3*TblTech[[#This Row],[5-3]] + tech_5_5*TblTech[[#This Row],[5-5]])*spec_op_plat,0)</f>
        <v>275</v>
      </c>
      <c r="BG110" s="113">
        <f ca="1">ROUNDUP(IF(race="Gnome",1,(1-MIN(TblMili[[#This Row],[Smithies]]*smithy_bonus,smithy_bonus_cap))*(1+ tech_3_5*TblTech[[#This Row],[3-5]] + tech_5_3*TblTech[[#This Row],[5-3]] + tech_5_5*TblTech[[#This Row],[5-5]]))*spec_op_ore,0)</f>
        <v>25</v>
      </c>
      <c r="BH110" s="113">
        <f ca="1">ROUNDUP((1-MIN(TblMili[[#This Row],[Smithies]]*smithy_bonus,smithy_bonus_cap))*(1+ tech_3_5*TblTech[[#This Row],[3-5]] + tech_5_3*TblTech[[#This Row],[5-3]] + tech_5_5*TblTech[[#This Row],[5-5]])*spec_dp_plat,0)</f>
        <v>275</v>
      </c>
      <c r="BI110" s="113">
        <f ca="1">ROUNDUP(IF(race="Gnome",1,(1-MIN(TblMili[[#This Row],[Smithies]]*smithy_bonus,smithy_bonus_cap))*(1+ tech_3_5*TblTech[[#This Row],[3-5]] + tech_5_3*TblTech[[#This Row],[5-3]] + tech_5_5*TblTech[[#This Row],[5-5]]))*spec_dp_ore,0)</f>
        <v>15</v>
      </c>
      <c r="BJ110" s="113">
        <f ca="1">ROUNDUP((1-MIN(TblMili[[#This Row],[Smithies]]*smithy_bonus,smithy_bonus_cap))*(1+ tech_3_5*TblTech[[#This Row],[3-5]] + tech_5_3*TblTech[[#This Row],[5-3]] + tech_5_5*TblTech[[#This Row],[5-5]])*elite1_plat,0)</f>
        <v>1050</v>
      </c>
      <c r="BK110" s="113">
        <f ca="1">ROUNDUP(IF(race="Gnome",1,(1-MIN(TblMili[[#This Row],[Smithies]]*smithy_bonus,smithy_bonus_cap))*(1+ tech_3_5*TblTech[[#This Row],[3-5]] + tech_5_3*TblTech[[#This Row],[5-3]] + tech_5_5*TblTech[[#This Row],[5-5]]))*elite1_ore,0)</f>
        <v>75</v>
      </c>
      <c r="BL110" s="113">
        <f ca="1">ROUNDUP((1-MIN(TblMili[[#This Row],[Smithies]]*smithy_bonus,smithy_bonus_cap))*(1+ tech_3_5*TblTech[[#This Row],[3-5]] + tech_5_3*TblTech[[#This Row],[5-3]] + tech_5_5*TblTech[[#This Row],[5-5]])*elite2_plat,0)</f>
        <v>1250</v>
      </c>
      <c r="BM110" s="113">
        <f ca="1">ROUNDUP(IF(race="Gnome",1,(1-MIN(TblMili[[#This Row],[Smithies]]*smithy_bonus,smithy_bonus_cap))*(1+ tech_3_5*TblTech[[#This Row],[3-5]] + tech_5_3*TblTech[[#This Row],[5-3]] + tech_5_5*TblTech[[#This Row],[5-5]]))*elite2_ore,0)</f>
        <v>100</v>
      </c>
      <c r="BN110" s="113">
        <f>ROUNDUP((1+ tech_1_9*TblTech[[#This Row],[1-9]] + tech_9_1*TblTech[[#This Row],[9-1]])*spy_plat,0)</f>
        <v>500</v>
      </c>
      <c r="BO110" s="113">
        <f ca="1">ROUNDUP((1+ tech_1_9_2*TblTech[[#This Row],[1-9]] + tech_9_1_2*TblTech[[#This Row],[9-1]] -MIN(ROUND(wg_wiz_cost_bonus*TblMili[[#This Row],[WG''s]],4),wg_wiz_cost_cap))*wizard_plat,0)</f>
        <v>500</v>
      </c>
      <c r="BP110" s="113">
        <f ca="1">ROUNDUP((1+ tech_1_9_2*TblTech[[#This Row],[1-9]] + tech_9_1_2*TblTech[[#This Row],[9-1]] -MIN(ROUND(wg_wiz_cost_bonus*TblMili[[#This Row],[WG''s]],4),wg_wiz_cost_cap))*archmage_plat,0)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44276.208333333074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44276.208333333074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Row],[Smithies]]*smithy_bonus,smithy_bonus_cap))*(1+ tech_3_5*TblTech[[#This Row],[3-5]] + tech_5_3*TblTech[[#This Row],[5-3]] + tech_5_5*TblTech[[#This Row],[5-5]])*spec_op_plat,0)</f>
        <v>275</v>
      </c>
      <c r="BG111" s="113">
        <f ca="1">ROUNDUP(IF(race="Gnome",1,(1-MIN(TblMili[[#This Row],[Smithies]]*smithy_bonus,smithy_bonus_cap))*(1+ tech_3_5*TblTech[[#This Row],[3-5]] + tech_5_3*TblTech[[#This Row],[5-3]] + tech_5_5*TblTech[[#This Row],[5-5]]))*spec_op_ore,0)</f>
        <v>25</v>
      </c>
      <c r="BH111" s="113">
        <f ca="1">ROUNDUP((1-MIN(TblMili[[#This Row],[Smithies]]*smithy_bonus,smithy_bonus_cap))*(1+ tech_3_5*TblTech[[#This Row],[3-5]] + tech_5_3*TblTech[[#This Row],[5-3]] + tech_5_5*TblTech[[#This Row],[5-5]])*spec_dp_plat,0)</f>
        <v>275</v>
      </c>
      <c r="BI111" s="113">
        <f ca="1">ROUNDUP(IF(race="Gnome",1,(1-MIN(TblMili[[#This Row],[Smithies]]*smithy_bonus,smithy_bonus_cap))*(1+ tech_3_5*TblTech[[#This Row],[3-5]] + tech_5_3*TblTech[[#This Row],[5-3]] + tech_5_5*TblTech[[#This Row],[5-5]]))*spec_dp_ore,0)</f>
        <v>15</v>
      </c>
      <c r="BJ111" s="113">
        <f ca="1">ROUNDUP((1-MIN(TblMili[[#This Row],[Smithies]]*smithy_bonus,smithy_bonus_cap))*(1+ tech_3_5*TblTech[[#This Row],[3-5]] + tech_5_3*TblTech[[#This Row],[5-3]] + tech_5_5*TblTech[[#This Row],[5-5]])*elite1_plat,0)</f>
        <v>1050</v>
      </c>
      <c r="BK111" s="113">
        <f ca="1">ROUNDUP(IF(race="Gnome",1,(1-MIN(TblMili[[#This Row],[Smithies]]*smithy_bonus,smithy_bonus_cap))*(1+ tech_3_5*TblTech[[#This Row],[3-5]] + tech_5_3*TblTech[[#This Row],[5-3]] + tech_5_5*TblTech[[#This Row],[5-5]]))*elite1_ore,0)</f>
        <v>75</v>
      </c>
      <c r="BL111" s="113">
        <f ca="1">ROUNDUP((1-MIN(TblMili[[#This Row],[Smithies]]*smithy_bonus,smithy_bonus_cap))*(1+ tech_3_5*TblTech[[#This Row],[3-5]] + tech_5_3*TblTech[[#This Row],[5-3]] + tech_5_5*TblTech[[#This Row],[5-5]])*elite2_plat,0)</f>
        <v>1250</v>
      </c>
      <c r="BM111" s="113">
        <f ca="1">ROUNDUP(IF(race="Gnome",1,(1-MIN(TblMili[[#This Row],[Smithies]]*smithy_bonus,smithy_bonus_cap))*(1+ tech_3_5*TblTech[[#This Row],[3-5]] + tech_5_3*TblTech[[#This Row],[5-3]] + tech_5_5*TblTech[[#This Row],[5-5]]))*elite2_ore,0)</f>
        <v>100</v>
      </c>
      <c r="BN111" s="113">
        <f>ROUNDUP((1+ tech_1_9*TblTech[[#This Row],[1-9]] + tech_9_1*TblTech[[#This Row],[9-1]])*spy_plat,0)</f>
        <v>500</v>
      </c>
      <c r="BO111" s="113">
        <f ca="1">ROUNDUP((1+ tech_1_9_2*TblTech[[#This Row],[1-9]] + tech_9_1_2*TblTech[[#This Row],[9-1]] -MIN(ROUND(wg_wiz_cost_bonus*TblMili[[#This Row],[WG''s]],4),wg_wiz_cost_cap))*wizard_plat,0)</f>
        <v>500</v>
      </c>
      <c r="BP111" s="113">
        <f ca="1">ROUNDUP((1+ tech_1_9_2*TblTech[[#This Row],[1-9]] + tech_9_1_2*TblTech[[#This Row],[9-1]] -MIN(ROUND(wg_wiz_cost_bonus*TblMili[[#This Row],[WG''s]],4),wg_wiz_cost_cap))*archmage_plat,0)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44276.249999999738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44276.249999999738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Row],[Smithies]]*smithy_bonus,smithy_bonus_cap))*(1+ tech_3_5*TblTech[[#This Row],[3-5]] + tech_5_3*TblTech[[#This Row],[5-3]] + tech_5_5*TblTech[[#This Row],[5-5]])*spec_op_plat,0)</f>
        <v>275</v>
      </c>
      <c r="BG112" s="113">
        <f ca="1">ROUNDUP(IF(race="Gnome",1,(1-MIN(TblMili[[#This Row],[Smithies]]*smithy_bonus,smithy_bonus_cap))*(1+ tech_3_5*TblTech[[#This Row],[3-5]] + tech_5_3*TblTech[[#This Row],[5-3]] + tech_5_5*TblTech[[#This Row],[5-5]]))*spec_op_ore,0)</f>
        <v>25</v>
      </c>
      <c r="BH112" s="113">
        <f ca="1">ROUNDUP((1-MIN(TblMili[[#This Row],[Smithies]]*smithy_bonus,smithy_bonus_cap))*(1+ tech_3_5*TblTech[[#This Row],[3-5]] + tech_5_3*TblTech[[#This Row],[5-3]] + tech_5_5*TblTech[[#This Row],[5-5]])*spec_dp_plat,0)</f>
        <v>275</v>
      </c>
      <c r="BI112" s="113">
        <f ca="1">ROUNDUP(IF(race="Gnome",1,(1-MIN(TblMili[[#This Row],[Smithies]]*smithy_bonus,smithy_bonus_cap))*(1+ tech_3_5*TblTech[[#This Row],[3-5]] + tech_5_3*TblTech[[#This Row],[5-3]] + tech_5_5*TblTech[[#This Row],[5-5]]))*spec_dp_ore,0)</f>
        <v>15</v>
      </c>
      <c r="BJ112" s="113">
        <f ca="1">ROUNDUP((1-MIN(TblMili[[#This Row],[Smithies]]*smithy_bonus,smithy_bonus_cap))*(1+ tech_3_5*TblTech[[#This Row],[3-5]] + tech_5_3*TblTech[[#This Row],[5-3]] + tech_5_5*TblTech[[#This Row],[5-5]])*elite1_plat,0)</f>
        <v>1050</v>
      </c>
      <c r="BK112" s="113">
        <f ca="1">ROUNDUP(IF(race="Gnome",1,(1-MIN(TblMili[[#This Row],[Smithies]]*smithy_bonus,smithy_bonus_cap))*(1+ tech_3_5*TblTech[[#This Row],[3-5]] + tech_5_3*TblTech[[#This Row],[5-3]] + tech_5_5*TblTech[[#This Row],[5-5]]))*elite1_ore,0)</f>
        <v>75</v>
      </c>
      <c r="BL112" s="113">
        <f ca="1">ROUNDUP((1-MIN(TblMili[[#This Row],[Smithies]]*smithy_bonus,smithy_bonus_cap))*(1+ tech_3_5*TblTech[[#This Row],[3-5]] + tech_5_3*TblTech[[#This Row],[5-3]] + tech_5_5*TblTech[[#This Row],[5-5]])*elite2_plat,0)</f>
        <v>1250</v>
      </c>
      <c r="BM112" s="113">
        <f ca="1">ROUNDUP(IF(race="Gnome",1,(1-MIN(TblMili[[#This Row],[Smithies]]*smithy_bonus,smithy_bonus_cap))*(1+ tech_3_5*TblTech[[#This Row],[3-5]] + tech_5_3*TblTech[[#This Row],[5-3]] + tech_5_5*TblTech[[#This Row],[5-5]]))*elite2_ore,0)</f>
        <v>100</v>
      </c>
      <c r="BN112" s="113">
        <f>ROUNDUP((1+ tech_1_9*TblTech[[#This Row],[1-9]] + tech_9_1*TblTech[[#This Row],[9-1]])*spy_plat,0)</f>
        <v>500</v>
      </c>
      <c r="BO112" s="113">
        <f ca="1">ROUNDUP((1+ tech_1_9_2*TblTech[[#This Row],[1-9]] + tech_9_1_2*TblTech[[#This Row],[9-1]] -MIN(ROUND(wg_wiz_cost_bonus*TblMili[[#This Row],[WG''s]],4),wg_wiz_cost_cap))*wizard_plat,0)</f>
        <v>500</v>
      </c>
      <c r="BP112" s="113">
        <f ca="1">ROUNDUP((1+ tech_1_9_2*TblTech[[#This Row],[1-9]] + tech_9_1_2*TblTech[[#This Row],[9-1]] -MIN(ROUND(wg_wiz_cost_bonus*TblMili[[#This Row],[WG''s]],4),wg_wiz_cost_cap))*archmage_plat,0)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44276.291666666402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44276.291666666402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Row],[Smithies]]*smithy_bonus,smithy_bonus_cap))*(1+ tech_3_5*TblTech[[#This Row],[3-5]] + tech_5_3*TblTech[[#This Row],[5-3]] + tech_5_5*TblTech[[#This Row],[5-5]])*spec_op_plat,0)</f>
        <v>275</v>
      </c>
      <c r="BG113" s="113">
        <f ca="1">ROUNDUP(IF(race="Gnome",1,(1-MIN(TblMili[[#This Row],[Smithies]]*smithy_bonus,smithy_bonus_cap))*(1+ tech_3_5*TblTech[[#This Row],[3-5]] + tech_5_3*TblTech[[#This Row],[5-3]] + tech_5_5*TblTech[[#This Row],[5-5]]))*spec_op_ore,0)</f>
        <v>25</v>
      </c>
      <c r="BH113" s="113">
        <f ca="1">ROUNDUP((1-MIN(TblMili[[#This Row],[Smithies]]*smithy_bonus,smithy_bonus_cap))*(1+ tech_3_5*TblTech[[#This Row],[3-5]] + tech_5_3*TblTech[[#This Row],[5-3]] + tech_5_5*TblTech[[#This Row],[5-5]])*spec_dp_plat,0)</f>
        <v>275</v>
      </c>
      <c r="BI113" s="113">
        <f ca="1">ROUNDUP(IF(race="Gnome",1,(1-MIN(TblMili[[#This Row],[Smithies]]*smithy_bonus,smithy_bonus_cap))*(1+ tech_3_5*TblTech[[#This Row],[3-5]] + tech_5_3*TblTech[[#This Row],[5-3]] + tech_5_5*TblTech[[#This Row],[5-5]]))*spec_dp_ore,0)</f>
        <v>15</v>
      </c>
      <c r="BJ113" s="113">
        <f ca="1">ROUNDUP((1-MIN(TblMili[[#This Row],[Smithies]]*smithy_bonus,smithy_bonus_cap))*(1+ tech_3_5*TblTech[[#This Row],[3-5]] + tech_5_3*TblTech[[#This Row],[5-3]] + tech_5_5*TblTech[[#This Row],[5-5]])*elite1_plat,0)</f>
        <v>1050</v>
      </c>
      <c r="BK113" s="113">
        <f ca="1">ROUNDUP(IF(race="Gnome",1,(1-MIN(TblMili[[#This Row],[Smithies]]*smithy_bonus,smithy_bonus_cap))*(1+ tech_3_5*TblTech[[#This Row],[3-5]] + tech_5_3*TblTech[[#This Row],[5-3]] + tech_5_5*TblTech[[#This Row],[5-5]]))*elite1_ore,0)</f>
        <v>75</v>
      </c>
      <c r="BL113" s="113">
        <f ca="1">ROUNDUP((1-MIN(TblMili[[#This Row],[Smithies]]*smithy_bonus,smithy_bonus_cap))*(1+ tech_3_5*TblTech[[#This Row],[3-5]] + tech_5_3*TblTech[[#This Row],[5-3]] + tech_5_5*TblTech[[#This Row],[5-5]])*elite2_plat,0)</f>
        <v>1250</v>
      </c>
      <c r="BM113" s="113">
        <f ca="1">ROUNDUP(IF(race="Gnome",1,(1-MIN(TblMili[[#This Row],[Smithies]]*smithy_bonus,smithy_bonus_cap))*(1+ tech_3_5*TblTech[[#This Row],[3-5]] + tech_5_3*TblTech[[#This Row],[5-3]] + tech_5_5*TblTech[[#This Row],[5-5]]))*elite2_ore,0)</f>
        <v>100</v>
      </c>
      <c r="BN113" s="113">
        <f>ROUNDUP((1+ tech_1_9*TblTech[[#This Row],[1-9]] + tech_9_1*TblTech[[#This Row],[9-1]])*spy_plat,0)</f>
        <v>500</v>
      </c>
      <c r="BO113" s="113">
        <f ca="1">ROUNDUP((1+ tech_1_9_2*TblTech[[#This Row],[1-9]] + tech_9_1_2*TblTech[[#This Row],[9-1]] -MIN(ROUND(wg_wiz_cost_bonus*TblMili[[#This Row],[WG''s]],4),wg_wiz_cost_cap))*wizard_plat,0)</f>
        <v>500</v>
      </c>
      <c r="BP113" s="113">
        <f ca="1">ROUNDUP((1+ tech_1_9_2*TblTech[[#This Row],[1-9]] + tech_9_1_2*TblTech[[#This Row],[9-1]] -MIN(ROUND(wg_wiz_cost_bonus*TblMili[[#This Row],[WG''s]],4),wg_wiz_cost_cap))*archmage_plat,0)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44276.333333333067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44276.333333333067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Row],[Smithies]]*smithy_bonus,smithy_bonus_cap))*(1+ tech_3_5*TblTech[[#This Row],[3-5]] + tech_5_3*TblTech[[#This Row],[5-3]] + tech_5_5*TblTech[[#This Row],[5-5]])*spec_op_plat,0)</f>
        <v>275</v>
      </c>
      <c r="BG114" s="113">
        <f ca="1">ROUNDUP(IF(race="Gnome",1,(1-MIN(TblMili[[#This Row],[Smithies]]*smithy_bonus,smithy_bonus_cap))*(1+ tech_3_5*TblTech[[#This Row],[3-5]] + tech_5_3*TblTech[[#This Row],[5-3]] + tech_5_5*TblTech[[#This Row],[5-5]]))*spec_op_ore,0)</f>
        <v>25</v>
      </c>
      <c r="BH114" s="113">
        <f ca="1">ROUNDUP((1-MIN(TblMili[[#This Row],[Smithies]]*smithy_bonus,smithy_bonus_cap))*(1+ tech_3_5*TblTech[[#This Row],[3-5]] + tech_5_3*TblTech[[#This Row],[5-3]] + tech_5_5*TblTech[[#This Row],[5-5]])*spec_dp_plat,0)</f>
        <v>275</v>
      </c>
      <c r="BI114" s="113">
        <f ca="1">ROUNDUP(IF(race="Gnome",1,(1-MIN(TblMili[[#This Row],[Smithies]]*smithy_bonus,smithy_bonus_cap))*(1+ tech_3_5*TblTech[[#This Row],[3-5]] + tech_5_3*TblTech[[#This Row],[5-3]] + tech_5_5*TblTech[[#This Row],[5-5]]))*spec_dp_ore,0)</f>
        <v>15</v>
      </c>
      <c r="BJ114" s="113">
        <f ca="1">ROUNDUP((1-MIN(TblMili[[#This Row],[Smithies]]*smithy_bonus,smithy_bonus_cap))*(1+ tech_3_5*TblTech[[#This Row],[3-5]] + tech_5_3*TblTech[[#This Row],[5-3]] + tech_5_5*TblTech[[#This Row],[5-5]])*elite1_plat,0)</f>
        <v>1050</v>
      </c>
      <c r="BK114" s="113">
        <f ca="1">ROUNDUP(IF(race="Gnome",1,(1-MIN(TblMili[[#This Row],[Smithies]]*smithy_bonus,smithy_bonus_cap))*(1+ tech_3_5*TblTech[[#This Row],[3-5]] + tech_5_3*TblTech[[#This Row],[5-3]] + tech_5_5*TblTech[[#This Row],[5-5]]))*elite1_ore,0)</f>
        <v>75</v>
      </c>
      <c r="BL114" s="113">
        <f ca="1">ROUNDUP((1-MIN(TblMili[[#This Row],[Smithies]]*smithy_bonus,smithy_bonus_cap))*(1+ tech_3_5*TblTech[[#This Row],[3-5]] + tech_5_3*TblTech[[#This Row],[5-3]] + tech_5_5*TblTech[[#This Row],[5-5]])*elite2_plat,0)</f>
        <v>1250</v>
      </c>
      <c r="BM114" s="113">
        <f ca="1">ROUNDUP(IF(race="Gnome",1,(1-MIN(TblMili[[#This Row],[Smithies]]*smithy_bonus,smithy_bonus_cap))*(1+ tech_3_5*TblTech[[#This Row],[3-5]] + tech_5_3*TblTech[[#This Row],[5-3]] + tech_5_5*TblTech[[#This Row],[5-5]]))*elite2_ore,0)</f>
        <v>100</v>
      </c>
      <c r="BN114" s="113">
        <f>ROUNDUP((1+ tech_1_9*TblTech[[#This Row],[1-9]] + tech_9_1*TblTech[[#This Row],[9-1]])*spy_plat,0)</f>
        <v>500</v>
      </c>
      <c r="BO114" s="113">
        <f ca="1">ROUNDUP((1+ tech_1_9_2*TblTech[[#This Row],[1-9]] + tech_9_1_2*TblTech[[#This Row],[9-1]] -MIN(ROUND(wg_wiz_cost_bonus*TblMili[[#This Row],[WG''s]],4),wg_wiz_cost_cap))*wizard_plat,0)</f>
        <v>500</v>
      </c>
      <c r="BP114" s="113">
        <f ca="1">ROUNDUP((1+ tech_1_9_2*TblTech[[#This Row],[1-9]] + tech_9_1_2*TblTech[[#This Row],[9-1]] -MIN(ROUND(wg_wiz_cost_bonus*TblMili[[#This Row],[WG''s]],4),wg_wiz_cost_cap))*archmage_plat,0)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44276.374999999731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44276.374999999731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Row],[Smithies]]*smithy_bonus,smithy_bonus_cap))*(1+ tech_3_5*TblTech[[#This Row],[3-5]] + tech_5_3*TblTech[[#This Row],[5-3]] + tech_5_5*TblTech[[#This Row],[5-5]])*spec_op_plat,0)</f>
        <v>275</v>
      </c>
      <c r="BG115" s="113">
        <f ca="1">ROUNDUP(IF(race="Gnome",1,(1-MIN(TblMili[[#This Row],[Smithies]]*smithy_bonus,smithy_bonus_cap))*(1+ tech_3_5*TblTech[[#This Row],[3-5]] + tech_5_3*TblTech[[#This Row],[5-3]] + tech_5_5*TblTech[[#This Row],[5-5]]))*spec_op_ore,0)</f>
        <v>25</v>
      </c>
      <c r="BH115" s="113">
        <f ca="1">ROUNDUP((1-MIN(TblMili[[#This Row],[Smithies]]*smithy_bonus,smithy_bonus_cap))*(1+ tech_3_5*TblTech[[#This Row],[3-5]] + tech_5_3*TblTech[[#This Row],[5-3]] + tech_5_5*TblTech[[#This Row],[5-5]])*spec_dp_plat,0)</f>
        <v>275</v>
      </c>
      <c r="BI115" s="113">
        <f ca="1">ROUNDUP(IF(race="Gnome",1,(1-MIN(TblMili[[#This Row],[Smithies]]*smithy_bonus,smithy_bonus_cap))*(1+ tech_3_5*TblTech[[#This Row],[3-5]] + tech_5_3*TblTech[[#This Row],[5-3]] + tech_5_5*TblTech[[#This Row],[5-5]]))*spec_dp_ore,0)</f>
        <v>15</v>
      </c>
      <c r="BJ115" s="113">
        <f ca="1">ROUNDUP((1-MIN(TblMili[[#This Row],[Smithies]]*smithy_bonus,smithy_bonus_cap))*(1+ tech_3_5*TblTech[[#This Row],[3-5]] + tech_5_3*TblTech[[#This Row],[5-3]] + tech_5_5*TblTech[[#This Row],[5-5]])*elite1_plat,0)</f>
        <v>1050</v>
      </c>
      <c r="BK115" s="113">
        <f ca="1">ROUNDUP(IF(race="Gnome",1,(1-MIN(TblMili[[#This Row],[Smithies]]*smithy_bonus,smithy_bonus_cap))*(1+ tech_3_5*TblTech[[#This Row],[3-5]] + tech_5_3*TblTech[[#This Row],[5-3]] + tech_5_5*TblTech[[#This Row],[5-5]]))*elite1_ore,0)</f>
        <v>75</v>
      </c>
      <c r="BL115" s="113">
        <f ca="1">ROUNDUP((1-MIN(TblMili[[#This Row],[Smithies]]*smithy_bonus,smithy_bonus_cap))*(1+ tech_3_5*TblTech[[#This Row],[3-5]] + tech_5_3*TblTech[[#This Row],[5-3]] + tech_5_5*TblTech[[#This Row],[5-5]])*elite2_plat,0)</f>
        <v>1250</v>
      </c>
      <c r="BM115" s="113">
        <f ca="1">ROUNDUP(IF(race="Gnome",1,(1-MIN(TblMili[[#This Row],[Smithies]]*smithy_bonus,smithy_bonus_cap))*(1+ tech_3_5*TblTech[[#This Row],[3-5]] + tech_5_3*TblTech[[#This Row],[5-3]] + tech_5_5*TblTech[[#This Row],[5-5]]))*elite2_ore,0)</f>
        <v>100</v>
      </c>
      <c r="BN115" s="113">
        <f>ROUNDUP((1+ tech_1_9*TblTech[[#This Row],[1-9]] + tech_9_1*TblTech[[#This Row],[9-1]])*spy_plat,0)</f>
        <v>500</v>
      </c>
      <c r="BO115" s="113">
        <f ca="1">ROUNDUP((1+ tech_1_9_2*TblTech[[#This Row],[1-9]] + tech_9_1_2*TblTech[[#This Row],[9-1]] -MIN(ROUND(wg_wiz_cost_bonus*TblMili[[#This Row],[WG''s]],4),wg_wiz_cost_cap))*wizard_plat,0)</f>
        <v>500</v>
      </c>
      <c r="BP115" s="113">
        <f ca="1">ROUNDUP((1+ tech_1_9_2*TblTech[[#This Row],[1-9]] + tech_9_1_2*TblTech[[#This Row],[9-1]] -MIN(ROUND(wg_wiz_cost_bonus*TblMili[[#This Row],[WG''s]],4),wg_wiz_cost_cap))*archmage_plat,0)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44276.416666666395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44276.416666666395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Row],[Smithies]]*smithy_bonus,smithy_bonus_cap))*(1+ tech_3_5*TblTech[[#This Row],[3-5]] + tech_5_3*TblTech[[#This Row],[5-3]] + tech_5_5*TblTech[[#This Row],[5-5]])*spec_op_plat,0)</f>
        <v>275</v>
      </c>
      <c r="BG116" s="113">
        <f ca="1">ROUNDUP(IF(race="Gnome",1,(1-MIN(TblMili[[#This Row],[Smithies]]*smithy_bonus,smithy_bonus_cap))*(1+ tech_3_5*TblTech[[#This Row],[3-5]] + tech_5_3*TblTech[[#This Row],[5-3]] + tech_5_5*TblTech[[#This Row],[5-5]]))*spec_op_ore,0)</f>
        <v>25</v>
      </c>
      <c r="BH116" s="113">
        <f ca="1">ROUNDUP((1-MIN(TblMili[[#This Row],[Smithies]]*smithy_bonus,smithy_bonus_cap))*(1+ tech_3_5*TblTech[[#This Row],[3-5]] + tech_5_3*TblTech[[#This Row],[5-3]] + tech_5_5*TblTech[[#This Row],[5-5]])*spec_dp_plat,0)</f>
        <v>275</v>
      </c>
      <c r="BI116" s="113">
        <f ca="1">ROUNDUP(IF(race="Gnome",1,(1-MIN(TblMili[[#This Row],[Smithies]]*smithy_bonus,smithy_bonus_cap))*(1+ tech_3_5*TblTech[[#This Row],[3-5]] + tech_5_3*TblTech[[#This Row],[5-3]] + tech_5_5*TblTech[[#This Row],[5-5]]))*spec_dp_ore,0)</f>
        <v>15</v>
      </c>
      <c r="BJ116" s="113">
        <f ca="1">ROUNDUP((1-MIN(TblMili[[#This Row],[Smithies]]*smithy_bonus,smithy_bonus_cap))*(1+ tech_3_5*TblTech[[#This Row],[3-5]] + tech_5_3*TblTech[[#This Row],[5-3]] + tech_5_5*TblTech[[#This Row],[5-5]])*elite1_plat,0)</f>
        <v>1050</v>
      </c>
      <c r="BK116" s="113">
        <f ca="1">ROUNDUP(IF(race="Gnome",1,(1-MIN(TblMili[[#This Row],[Smithies]]*smithy_bonus,smithy_bonus_cap))*(1+ tech_3_5*TblTech[[#This Row],[3-5]] + tech_5_3*TblTech[[#This Row],[5-3]] + tech_5_5*TblTech[[#This Row],[5-5]]))*elite1_ore,0)</f>
        <v>75</v>
      </c>
      <c r="BL116" s="113">
        <f ca="1">ROUNDUP((1-MIN(TblMili[[#This Row],[Smithies]]*smithy_bonus,smithy_bonus_cap))*(1+ tech_3_5*TblTech[[#This Row],[3-5]] + tech_5_3*TblTech[[#This Row],[5-3]] + tech_5_5*TblTech[[#This Row],[5-5]])*elite2_plat,0)</f>
        <v>1250</v>
      </c>
      <c r="BM116" s="113">
        <f ca="1">ROUNDUP(IF(race="Gnome",1,(1-MIN(TblMili[[#This Row],[Smithies]]*smithy_bonus,smithy_bonus_cap))*(1+ tech_3_5*TblTech[[#This Row],[3-5]] + tech_5_3*TblTech[[#This Row],[5-3]] + tech_5_5*TblTech[[#This Row],[5-5]]))*elite2_ore,0)</f>
        <v>100</v>
      </c>
      <c r="BN116" s="113">
        <f>ROUNDUP((1+ tech_1_9*TblTech[[#This Row],[1-9]] + tech_9_1*TblTech[[#This Row],[9-1]])*spy_plat,0)</f>
        <v>500</v>
      </c>
      <c r="BO116" s="113">
        <f ca="1">ROUNDUP((1+ tech_1_9_2*TblTech[[#This Row],[1-9]] + tech_9_1_2*TblTech[[#This Row],[9-1]] -MIN(ROUND(wg_wiz_cost_bonus*TblMili[[#This Row],[WG''s]],4),wg_wiz_cost_cap))*wizard_plat,0)</f>
        <v>500</v>
      </c>
      <c r="BP116" s="113">
        <f ca="1">ROUNDUP((1+ tech_1_9_2*TblTech[[#This Row],[1-9]] + tech_9_1_2*TblTech[[#This Row],[9-1]] -MIN(ROUND(wg_wiz_cost_bonus*TblMili[[#This Row],[WG''s]],4),wg_wiz_cost_cap))*archmage_plat,0)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44276.458333333059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44276.458333333059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Row],[Smithies]]*smithy_bonus,smithy_bonus_cap))*(1+ tech_3_5*TblTech[[#This Row],[3-5]] + tech_5_3*TblTech[[#This Row],[5-3]] + tech_5_5*TblTech[[#This Row],[5-5]])*spec_op_plat,0)</f>
        <v>275</v>
      </c>
      <c r="BG117" s="113">
        <f ca="1">ROUNDUP(IF(race="Gnome",1,(1-MIN(TblMili[[#This Row],[Smithies]]*smithy_bonus,smithy_bonus_cap))*(1+ tech_3_5*TblTech[[#This Row],[3-5]] + tech_5_3*TblTech[[#This Row],[5-3]] + tech_5_5*TblTech[[#This Row],[5-5]]))*spec_op_ore,0)</f>
        <v>25</v>
      </c>
      <c r="BH117" s="113">
        <f ca="1">ROUNDUP((1-MIN(TblMili[[#This Row],[Smithies]]*smithy_bonus,smithy_bonus_cap))*(1+ tech_3_5*TblTech[[#This Row],[3-5]] + tech_5_3*TblTech[[#This Row],[5-3]] + tech_5_5*TblTech[[#This Row],[5-5]])*spec_dp_plat,0)</f>
        <v>275</v>
      </c>
      <c r="BI117" s="113">
        <f ca="1">ROUNDUP(IF(race="Gnome",1,(1-MIN(TblMili[[#This Row],[Smithies]]*smithy_bonus,smithy_bonus_cap))*(1+ tech_3_5*TblTech[[#This Row],[3-5]] + tech_5_3*TblTech[[#This Row],[5-3]] + tech_5_5*TblTech[[#This Row],[5-5]]))*spec_dp_ore,0)</f>
        <v>15</v>
      </c>
      <c r="BJ117" s="113">
        <f ca="1">ROUNDUP((1-MIN(TblMili[[#This Row],[Smithies]]*smithy_bonus,smithy_bonus_cap))*(1+ tech_3_5*TblTech[[#This Row],[3-5]] + tech_5_3*TblTech[[#This Row],[5-3]] + tech_5_5*TblTech[[#This Row],[5-5]])*elite1_plat,0)</f>
        <v>1050</v>
      </c>
      <c r="BK117" s="113">
        <f ca="1">ROUNDUP(IF(race="Gnome",1,(1-MIN(TblMili[[#This Row],[Smithies]]*smithy_bonus,smithy_bonus_cap))*(1+ tech_3_5*TblTech[[#This Row],[3-5]] + tech_5_3*TblTech[[#This Row],[5-3]] + tech_5_5*TblTech[[#This Row],[5-5]]))*elite1_ore,0)</f>
        <v>75</v>
      </c>
      <c r="BL117" s="113">
        <f ca="1">ROUNDUP((1-MIN(TblMili[[#This Row],[Smithies]]*smithy_bonus,smithy_bonus_cap))*(1+ tech_3_5*TblTech[[#This Row],[3-5]] + tech_5_3*TblTech[[#This Row],[5-3]] + tech_5_5*TblTech[[#This Row],[5-5]])*elite2_plat,0)</f>
        <v>1250</v>
      </c>
      <c r="BM117" s="113">
        <f ca="1">ROUNDUP(IF(race="Gnome",1,(1-MIN(TblMili[[#This Row],[Smithies]]*smithy_bonus,smithy_bonus_cap))*(1+ tech_3_5*TblTech[[#This Row],[3-5]] + tech_5_3*TblTech[[#This Row],[5-3]] + tech_5_5*TblTech[[#This Row],[5-5]]))*elite2_ore,0)</f>
        <v>100</v>
      </c>
      <c r="BN117" s="113">
        <f>ROUNDUP((1+ tech_1_9*TblTech[[#This Row],[1-9]] + tech_9_1*TblTech[[#This Row],[9-1]])*spy_plat,0)</f>
        <v>500</v>
      </c>
      <c r="BO117" s="113">
        <f ca="1">ROUNDUP((1+ tech_1_9_2*TblTech[[#This Row],[1-9]] + tech_9_1_2*TblTech[[#This Row],[9-1]] -MIN(ROUND(wg_wiz_cost_bonus*TblMili[[#This Row],[WG''s]],4),wg_wiz_cost_cap))*wizard_plat,0)</f>
        <v>500</v>
      </c>
      <c r="BP117" s="113">
        <f ca="1">ROUNDUP((1+ tech_1_9_2*TblTech[[#This Row],[1-9]] + tech_9_1_2*TblTech[[#This Row],[9-1]] -MIN(ROUND(wg_wiz_cost_bonus*TblMili[[#This Row],[WG''s]],4),wg_wiz_cost_cap))*archmage_plat,0)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44276.499999999724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44276.499999999724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Row],[Smithies]]*smithy_bonus,smithy_bonus_cap))*(1+ tech_3_5*TblTech[[#This Row],[3-5]] + tech_5_3*TblTech[[#This Row],[5-3]] + tech_5_5*TblTech[[#This Row],[5-5]])*spec_op_plat,0)</f>
        <v>275</v>
      </c>
      <c r="BG118" s="113">
        <f ca="1">ROUNDUP(IF(race="Gnome",1,(1-MIN(TblMili[[#This Row],[Smithies]]*smithy_bonus,smithy_bonus_cap))*(1+ tech_3_5*TblTech[[#This Row],[3-5]] + tech_5_3*TblTech[[#This Row],[5-3]] + tech_5_5*TblTech[[#This Row],[5-5]]))*spec_op_ore,0)</f>
        <v>25</v>
      </c>
      <c r="BH118" s="113">
        <f ca="1">ROUNDUP((1-MIN(TblMili[[#This Row],[Smithies]]*smithy_bonus,smithy_bonus_cap))*(1+ tech_3_5*TblTech[[#This Row],[3-5]] + tech_5_3*TblTech[[#This Row],[5-3]] + tech_5_5*TblTech[[#This Row],[5-5]])*spec_dp_plat,0)</f>
        <v>275</v>
      </c>
      <c r="BI118" s="113">
        <f ca="1">ROUNDUP(IF(race="Gnome",1,(1-MIN(TblMili[[#This Row],[Smithies]]*smithy_bonus,smithy_bonus_cap))*(1+ tech_3_5*TblTech[[#This Row],[3-5]] + tech_5_3*TblTech[[#This Row],[5-3]] + tech_5_5*TblTech[[#This Row],[5-5]]))*spec_dp_ore,0)</f>
        <v>15</v>
      </c>
      <c r="BJ118" s="113">
        <f ca="1">ROUNDUP((1-MIN(TblMili[[#This Row],[Smithies]]*smithy_bonus,smithy_bonus_cap))*(1+ tech_3_5*TblTech[[#This Row],[3-5]] + tech_5_3*TblTech[[#This Row],[5-3]] + tech_5_5*TblTech[[#This Row],[5-5]])*elite1_plat,0)</f>
        <v>1050</v>
      </c>
      <c r="BK118" s="113">
        <f ca="1">ROUNDUP(IF(race="Gnome",1,(1-MIN(TblMili[[#This Row],[Smithies]]*smithy_bonus,smithy_bonus_cap))*(1+ tech_3_5*TblTech[[#This Row],[3-5]] + tech_5_3*TblTech[[#This Row],[5-3]] + tech_5_5*TblTech[[#This Row],[5-5]]))*elite1_ore,0)</f>
        <v>75</v>
      </c>
      <c r="BL118" s="113">
        <f ca="1">ROUNDUP((1-MIN(TblMili[[#This Row],[Smithies]]*smithy_bonus,smithy_bonus_cap))*(1+ tech_3_5*TblTech[[#This Row],[3-5]] + tech_5_3*TblTech[[#This Row],[5-3]] + tech_5_5*TblTech[[#This Row],[5-5]])*elite2_plat,0)</f>
        <v>1250</v>
      </c>
      <c r="BM118" s="113">
        <f ca="1">ROUNDUP(IF(race="Gnome",1,(1-MIN(TblMili[[#This Row],[Smithies]]*smithy_bonus,smithy_bonus_cap))*(1+ tech_3_5*TblTech[[#This Row],[3-5]] + tech_5_3*TblTech[[#This Row],[5-3]] + tech_5_5*TblTech[[#This Row],[5-5]]))*elite2_ore,0)</f>
        <v>100</v>
      </c>
      <c r="BN118" s="113">
        <f>ROUNDUP((1+ tech_1_9*TblTech[[#This Row],[1-9]] + tech_9_1*TblTech[[#This Row],[9-1]])*spy_plat,0)</f>
        <v>500</v>
      </c>
      <c r="BO118" s="113">
        <f ca="1">ROUNDUP((1+ tech_1_9_2*TblTech[[#This Row],[1-9]] + tech_9_1_2*TblTech[[#This Row],[9-1]] -MIN(ROUND(wg_wiz_cost_bonus*TblMili[[#This Row],[WG''s]],4),wg_wiz_cost_cap))*wizard_plat,0)</f>
        <v>500</v>
      </c>
      <c r="BP118" s="113">
        <f ca="1">ROUNDUP((1+ tech_1_9_2*TblTech[[#This Row],[1-9]] + tech_9_1_2*TblTech[[#This Row],[9-1]] -MIN(ROUND(wg_wiz_cost_bonus*TblMili[[#This Row],[WG''s]],4),wg_wiz_cost_cap))*archmage_plat,0)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44276.541666666388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44276.541666666388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Row],[Smithies]]*smithy_bonus,smithy_bonus_cap))*(1+ tech_3_5*TblTech[[#This Row],[3-5]] + tech_5_3*TblTech[[#This Row],[5-3]] + tech_5_5*TblTech[[#This Row],[5-5]])*spec_op_plat,0)</f>
        <v>275</v>
      </c>
      <c r="BG119" s="113">
        <f ca="1">ROUNDUP(IF(race="Gnome",1,(1-MIN(TblMili[[#This Row],[Smithies]]*smithy_bonus,smithy_bonus_cap))*(1+ tech_3_5*TblTech[[#This Row],[3-5]] + tech_5_3*TblTech[[#This Row],[5-3]] + tech_5_5*TblTech[[#This Row],[5-5]]))*spec_op_ore,0)</f>
        <v>25</v>
      </c>
      <c r="BH119" s="113">
        <f ca="1">ROUNDUP((1-MIN(TblMili[[#This Row],[Smithies]]*smithy_bonus,smithy_bonus_cap))*(1+ tech_3_5*TblTech[[#This Row],[3-5]] + tech_5_3*TblTech[[#This Row],[5-3]] + tech_5_5*TblTech[[#This Row],[5-5]])*spec_dp_plat,0)</f>
        <v>275</v>
      </c>
      <c r="BI119" s="113">
        <f ca="1">ROUNDUP(IF(race="Gnome",1,(1-MIN(TblMili[[#This Row],[Smithies]]*smithy_bonus,smithy_bonus_cap))*(1+ tech_3_5*TblTech[[#This Row],[3-5]] + tech_5_3*TblTech[[#This Row],[5-3]] + tech_5_5*TblTech[[#This Row],[5-5]]))*spec_dp_ore,0)</f>
        <v>15</v>
      </c>
      <c r="BJ119" s="113">
        <f ca="1">ROUNDUP((1-MIN(TblMili[[#This Row],[Smithies]]*smithy_bonus,smithy_bonus_cap))*(1+ tech_3_5*TblTech[[#This Row],[3-5]] + tech_5_3*TblTech[[#This Row],[5-3]] + tech_5_5*TblTech[[#This Row],[5-5]])*elite1_plat,0)</f>
        <v>1050</v>
      </c>
      <c r="BK119" s="113">
        <f ca="1">ROUNDUP(IF(race="Gnome",1,(1-MIN(TblMili[[#This Row],[Smithies]]*smithy_bonus,smithy_bonus_cap))*(1+ tech_3_5*TblTech[[#This Row],[3-5]] + tech_5_3*TblTech[[#This Row],[5-3]] + tech_5_5*TblTech[[#This Row],[5-5]]))*elite1_ore,0)</f>
        <v>75</v>
      </c>
      <c r="BL119" s="113">
        <f ca="1">ROUNDUP((1-MIN(TblMili[[#This Row],[Smithies]]*smithy_bonus,smithy_bonus_cap))*(1+ tech_3_5*TblTech[[#This Row],[3-5]] + tech_5_3*TblTech[[#This Row],[5-3]] + tech_5_5*TblTech[[#This Row],[5-5]])*elite2_plat,0)</f>
        <v>1250</v>
      </c>
      <c r="BM119" s="113">
        <f ca="1">ROUNDUP(IF(race="Gnome",1,(1-MIN(TblMili[[#This Row],[Smithies]]*smithy_bonus,smithy_bonus_cap))*(1+ tech_3_5*TblTech[[#This Row],[3-5]] + tech_5_3*TblTech[[#This Row],[5-3]] + tech_5_5*TblTech[[#This Row],[5-5]]))*elite2_ore,0)</f>
        <v>100</v>
      </c>
      <c r="BN119" s="113">
        <f>ROUNDUP((1+ tech_1_9*TblTech[[#This Row],[1-9]] + tech_9_1*TblTech[[#This Row],[9-1]])*spy_plat,0)</f>
        <v>500</v>
      </c>
      <c r="BO119" s="113">
        <f ca="1">ROUNDUP((1+ tech_1_9_2*TblTech[[#This Row],[1-9]] + tech_9_1_2*TblTech[[#This Row],[9-1]] -MIN(ROUND(wg_wiz_cost_bonus*TblMili[[#This Row],[WG''s]],4),wg_wiz_cost_cap))*wizard_plat,0)</f>
        <v>500</v>
      </c>
      <c r="BP119" s="113">
        <f ca="1">ROUNDUP((1+ tech_1_9_2*TblTech[[#This Row],[1-9]] + tech_9_1_2*TblTech[[#This Row],[9-1]] -MIN(ROUND(wg_wiz_cost_bonus*TblMili[[#This Row],[WG''s]],4),wg_wiz_cost_cap))*archmage_plat,0)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44276.583333333052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44276.583333333052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Row],[Smithies]]*smithy_bonus,smithy_bonus_cap))*(1+ tech_3_5*TblTech[[#This Row],[3-5]] + tech_5_3*TblTech[[#This Row],[5-3]] + tech_5_5*TblTech[[#This Row],[5-5]])*spec_op_plat,0)</f>
        <v>275</v>
      </c>
      <c r="BG120" s="113">
        <f ca="1">ROUNDUP(IF(race="Gnome",1,(1-MIN(TblMili[[#This Row],[Smithies]]*smithy_bonus,smithy_bonus_cap))*(1+ tech_3_5*TblTech[[#This Row],[3-5]] + tech_5_3*TblTech[[#This Row],[5-3]] + tech_5_5*TblTech[[#This Row],[5-5]]))*spec_op_ore,0)</f>
        <v>25</v>
      </c>
      <c r="BH120" s="113">
        <f ca="1">ROUNDUP((1-MIN(TblMili[[#This Row],[Smithies]]*smithy_bonus,smithy_bonus_cap))*(1+ tech_3_5*TblTech[[#This Row],[3-5]] + tech_5_3*TblTech[[#This Row],[5-3]] + tech_5_5*TblTech[[#This Row],[5-5]])*spec_dp_plat,0)</f>
        <v>275</v>
      </c>
      <c r="BI120" s="113">
        <f ca="1">ROUNDUP(IF(race="Gnome",1,(1-MIN(TblMili[[#This Row],[Smithies]]*smithy_bonus,smithy_bonus_cap))*(1+ tech_3_5*TblTech[[#This Row],[3-5]] + tech_5_3*TblTech[[#This Row],[5-3]] + tech_5_5*TblTech[[#This Row],[5-5]]))*spec_dp_ore,0)</f>
        <v>15</v>
      </c>
      <c r="BJ120" s="113">
        <f ca="1">ROUNDUP((1-MIN(TblMili[[#This Row],[Smithies]]*smithy_bonus,smithy_bonus_cap))*(1+ tech_3_5*TblTech[[#This Row],[3-5]] + tech_5_3*TblTech[[#This Row],[5-3]] + tech_5_5*TblTech[[#This Row],[5-5]])*elite1_plat,0)</f>
        <v>1050</v>
      </c>
      <c r="BK120" s="113">
        <f ca="1">ROUNDUP(IF(race="Gnome",1,(1-MIN(TblMili[[#This Row],[Smithies]]*smithy_bonus,smithy_bonus_cap))*(1+ tech_3_5*TblTech[[#This Row],[3-5]] + tech_5_3*TblTech[[#This Row],[5-3]] + tech_5_5*TblTech[[#This Row],[5-5]]))*elite1_ore,0)</f>
        <v>75</v>
      </c>
      <c r="BL120" s="113">
        <f ca="1">ROUNDUP((1-MIN(TblMili[[#This Row],[Smithies]]*smithy_bonus,smithy_bonus_cap))*(1+ tech_3_5*TblTech[[#This Row],[3-5]] + tech_5_3*TblTech[[#This Row],[5-3]] + tech_5_5*TblTech[[#This Row],[5-5]])*elite2_plat,0)</f>
        <v>1250</v>
      </c>
      <c r="BM120" s="113">
        <f ca="1">ROUNDUP(IF(race="Gnome",1,(1-MIN(TblMili[[#This Row],[Smithies]]*smithy_bonus,smithy_bonus_cap))*(1+ tech_3_5*TblTech[[#This Row],[3-5]] + tech_5_3*TblTech[[#This Row],[5-3]] + tech_5_5*TblTech[[#This Row],[5-5]]))*elite2_ore,0)</f>
        <v>100</v>
      </c>
      <c r="BN120" s="113">
        <f>ROUNDUP((1+ tech_1_9*TblTech[[#This Row],[1-9]] + tech_9_1*TblTech[[#This Row],[9-1]])*spy_plat,0)</f>
        <v>500</v>
      </c>
      <c r="BO120" s="113">
        <f ca="1">ROUNDUP((1+ tech_1_9_2*TblTech[[#This Row],[1-9]] + tech_9_1_2*TblTech[[#This Row],[9-1]] -MIN(ROUND(wg_wiz_cost_bonus*TblMili[[#This Row],[WG''s]],4),wg_wiz_cost_cap))*wizard_plat,0)</f>
        <v>500</v>
      </c>
      <c r="BP120" s="113">
        <f ca="1">ROUNDUP((1+ tech_1_9_2*TblTech[[#This Row],[1-9]] + tech_9_1_2*TblTech[[#This Row],[9-1]] -MIN(ROUND(wg_wiz_cost_bonus*TblMili[[#This Row],[WG''s]],4),wg_wiz_cost_cap))*archmage_plat,0)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44276.624999999716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44276.624999999716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Row],[Smithies]]*smithy_bonus,smithy_bonus_cap))*(1+ tech_3_5*TblTech[[#This Row],[3-5]] + tech_5_3*TblTech[[#This Row],[5-3]] + tech_5_5*TblTech[[#This Row],[5-5]])*spec_op_plat,0)</f>
        <v>275</v>
      </c>
      <c r="BG121" s="113">
        <f ca="1">ROUNDUP(IF(race="Gnome",1,(1-MIN(TblMili[[#This Row],[Smithies]]*smithy_bonus,smithy_bonus_cap))*(1+ tech_3_5*TblTech[[#This Row],[3-5]] + tech_5_3*TblTech[[#This Row],[5-3]] + tech_5_5*TblTech[[#This Row],[5-5]]))*spec_op_ore,0)</f>
        <v>25</v>
      </c>
      <c r="BH121" s="113">
        <f ca="1">ROUNDUP((1-MIN(TblMili[[#This Row],[Smithies]]*smithy_bonus,smithy_bonus_cap))*(1+ tech_3_5*TblTech[[#This Row],[3-5]] + tech_5_3*TblTech[[#This Row],[5-3]] + tech_5_5*TblTech[[#This Row],[5-5]])*spec_dp_plat,0)</f>
        <v>275</v>
      </c>
      <c r="BI121" s="113">
        <f ca="1">ROUNDUP(IF(race="Gnome",1,(1-MIN(TblMili[[#This Row],[Smithies]]*smithy_bonus,smithy_bonus_cap))*(1+ tech_3_5*TblTech[[#This Row],[3-5]] + tech_5_3*TblTech[[#This Row],[5-3]] + tech_5_5*TblTech[[#This Row],[5-5]]))*spec_dp_ore,0)</f>
        <v>15</v>
      </c>
      <c r="BJ121" s="113">
        <f ca="1">ROUNDUP((1-MIN(TblMili[[#This Row],[Smithies]]*smithy_bonus,smithy_bonus_cap))*(1+ tech_3_5*TblTech[[#This Row],[3-5]] + tech_5_3*TblTech[[#This Row],[5-3]] + tech_5_5*TblTech[[#This Row],[5-5]])*elite1_plat,0)</f>
        <v>1050</v>
      </c>
      <c r="BK121" s="113">
        <f ca="1">ROUNDUP(IF(race="Gnome",1,(1-MIN(TblMili[[#This Row],[Smithies]]*smithy_bonus,smithy_bonus_cap))*(1+ tech_3_5*TblTech[[#This Row],[3-5]] + tech_5_3*TblTech[[#This Row],[5-3]] + tech_5_5*TblTech[[#This Row],[5-5]]))*elite1_ore,0)</f>
        <v>75</v>
      </c>
      <c r="BL121" s="113">
        <f ca="1">ROUNDUP((1-MIN(TblMili[[#This Row],[Smithies]]*smithy_bonus,smithy_bonus_cap))*(1+ tech_3_5*TblTech[[#This Row],[3-5]] + tech_5_3*TblTech[[#This Row],[5-3]] + tech_5_5*TblTech[[#This Row],[5-5]])*elite2_plat,0)</f>
        <v>1250</v>
      </c>
      <c r="BM121" s="113">
        <f ca="1">ROUNDUP(IF(race="Gnome",1,(1-MIN(TblMili[[#This Row],[Smithies]]*smithy_bonus,smithy_bonus_cap))*(1+ tech_3_5*TblTech[[#This Row],[3-5]] + tech_5_3*TblTech[[#This Row],[5-3]] + tech_5_5*TblTech[[#This Row],[5-5]]))*elite2_ore,0)</f>
        <v>100</v>
      </c>
      <c r="BN121" s="113">
        <f>ROUNDUP((1+ tech_1_9*TblTech[[#This Row],[1-9]] + tech_9_1*TblTech[[#This Row],[9-1]])*spy_plat,0)</f>
        <v>500</v>
      </c>
      <c r="BO121" s="113">
        <f ca="1">ROUNDUP((1+ tech_1_9_2*TblTech[[#This Row],[1-9]] + tech_9_1_2*TblTech[[#This Row],[9-1]] -MIN(ROUND(wg_wiz_cost_bonus*TblMili[[#This Row],[WG''s]],4),wg_wiz_cost_cap))*wizard_plat,0)</f>
        <v>500</v>
      </c>
      <c r="BP121" s="113">
        <f ca="1">ROUNDUP((1+ tech_1_9_2*TblTech[[#This Row],[1-9]] + tech_9_1_2*TblTech[[#This Row],[9-1]] -MIN(ROUND(wg_wiz_cost_bonus*TblMili[[#This Row],[WG''s]],4),wg_wiz_cost_cap))*archmage_plat,0)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44276.66666666638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44276.66666666638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Row],[Smithies]]*smithy_bonus,smithy_bonus_cap))*(1+ tech_3_5*TblTech[[#This Row],[3-5]] + tech_5_3*TblTech[[#This Row],[5-3]] + tech_5_5*TblTech[[#This Row],[5-5]])*spec_op_plat,0)</f>
        <v>275</v>
      </c>
      <c r="BG122" s="113">
        <f ca="1">ROUNDUP(IF(race="Gnome",1,(1-MIN(TblMili[[#This Row],[Smithies]]*smithy_bonus,smithy_bonus_cap))*(1+ tech_3_5*TblTech[[#This Row],[3-5]] + tech_5_3*TblTech[[#This Row],[5-3]] + tech_5_5*TblTech[[#This Row],[5-5]]))*spec_op_ore,0)</f>
        <v>25</v>
      </c>
      <c r="BH122" s="113">
        <f ca="1">ROUNDUP((1-MIN(TblMili[[#This Row],[Smithies]]*smithy_bonus,smithy_bonus_cap))*(1+ tech_3_5*TblTech[[#This Row],[3-5]] + tech_5_3*TblTech[[#This Row],[5-3]] + tech_5_5*TblTech[[#This Row],[5-5]])*spec_dp_plat,0)</f>
        <v>275</v>
      </c>
      <c r="BI122" s="113">
        <f ca="1">ROUNDUP(IF(race="Gnome",1,(1-MIN(TblMili[[#This Row],[Smithies]]*smithy_bonus,smithy_bonus_cap))*(1+ tech_3_5*TblTech[[#This Row],[3-5]] + tech_5_3*TblTech[[#This Row],[5-3]] + tech_5_5*TblTech[[#This Row],[5-5]]))*spec_dp_ore,0)</f>
        <v>15</v>
      </c>
      <c r="BJ122" s="113">
        <f ca="1">ROUNDUP((1-MIN(TblMili[[#This Row],[Smithies]]*smithy_bonus,smithy_bonus_cap))*(1+ tech_3_5*TblTech[[#This Row],[3-5]] + tech_5_3*TblTech[[#This Row],[5-3]] + tech_5_5*TblTech[[#This Row],[5-5]])*elite1_plat,0)</f>
        <v>1050</v>
      </c>
      <c r="BK122" s="113">
        <f ca="1">ROUNDUP(IF(race="Gnome",1,(1-MIN(TblMili[[#This Row],[Smithies]]*smithy_bonus,smithy_bonus_cap))*(1+ tech_3_5*TblTech[[#This Row],[3-5]] + tech_5_3*TblTech[[#This Row],[5-3]] + tech_5_5*TblTech[[#This Row],[5-5]]))*elite1_ore,0)</f>
        <v>75</v>
      </c>
      <c r="BL122" s="113">
        <f ca="1">ROUNDUP((1-MIN(TblMili[[#This Row],[Smithies]]*smithy_bonus,smithy_bonus_cap))*(1+ tech_3_5*TblTech[[#This Row],[3-5]] + tech_5_3*TblTech[[#This Row],[5-3]] + tech_5_5*TblTech[[#This Row],[5-5]])*elite2_plat,0)</f>
        <v>1250</v>
      </c>
      <c r="BM122" s="113">
        <f ca="1">ROUNDUP(IF(race="Gnome",1,(1-MIN(TblMili[[#This Row],[Smithies]]*smithy_bonus,smithy_bonus_cap))*(1+ tech_3_5*TblTech[[#This Row],[3-5]] + tech_5_3*TblTech[[#This Row],[5-3]] + tech_5_5*TblTech[[#This Row],[5-5]]))*elite2_ore,0)</f>
        <v>100</v>
      </c>
      <c r="BN122" s="113">
        <f>ROUNDUP((1+ tech_1_9*TblTech[[#This Row],[1-9]] + tech_9_1*TblTech[[#This Row],[9-1]])*spy_plat,0)</f>
        <v>500</v>
      </c>
      <c r="BO122" s="113">
        <f ca="1">ROUNDUP((1+ tech_1_9_2*TblTech[[#This Row],[1-9]] + tech_9_1_2*TblTech[[#This Row],[9-1]] -MIN(ROUND(wg_wiz_cost_bonus*TblMili[[#This Row],[WG''s]],4),wg_wiz_cost_cap))*wizard_plat,0)</f>
        <v>500</v>
      </c>
      <c r="BP122" s="113">
        <f ca="1">ROUNDUP((1+ tech_1_9_2*TblTech[[#This Row],[1-9]] + tech_9_1_2*TblTech[[#This Row],[9-1]] -MIN(ROUND(wg_wiz_cost_bonus*TblMili[[#This Row],[WG''s]],4),wg_wiz_cost_cap))*archmage_plat,0)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44276.708333333045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44276.708333333045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Row],[Smithies]]*smithy_bonus,smithy_bonus_cap))*(1+ tech_3_5*TblTech[[#This Row],[3-5]] + tech_5_3*TblTech[[#This Row],[5-3]] + tech_5_5*TblTech[[#This Row],[5-5]])*spec_op_plat,0)</f>
        <v>275</v>
      </c>
      <c r="BG123" s="113">
        <f ca="1">ROUNDUP(IF(race="Gnome",1,(1-MIN(TblMili[[#This Row],[Smithies]]*smithy_bonus,smithy_bonus_cap))*(1+ tech_3_5*TblTech[[#This Row],[3-5]] + tech_5_3*TblTech[[#This Row],[5-3]] + tech_5_5*TblTech[[#This Row],[5-5]]))*spec_op_ore,0)</f>
        <v>25</v>
      </c>
      <c r="BH123" s="113">
        <f ca="1">ROUNDUP((1-MIN(TblMili[[#This Row],[Smithies]]*smithy_bonus,smithy_bonus_cap))*(1+ tech_3_5*TblTech[[#This Row],[3-5]] + tech_5_3*TblTech[[#This Row],[5-3]] + tech_5_5*TblTech[[#This Row],[5-5]])*spec_dp_plat,0)</f>
        <v>275</v>
      </c>
      <c r="BI123" s="113">
        <f ca="1">ROUNDUP(IF(race="Gnome",1,(1-MIN(TblMili[[#This Row],[Smithies]]*smithy_bonus,smithy_bonus_cap))*(1+ tech_3_5*TblTech[[#This Row],[3-5]] + tech_5_3*TblTech[[#This Row],[5-3]] + tech_5_5*TblTech[[#This Row],[5-5]]))*spec_dp_ore,0)</f>
        <v>15</v>
      </c>
      <c r="BJ123" s="113">
        <f ca="1">ROUNDUP((1-MIN(TblMili[[#This Row],[Smithies]]*smithy_bonus,smithy_bonus_cap))*(1+ tech_3_5*TblTech[[#This Row],[3-5]] + tech_5_3*TblTech[[#This Row],[5-3]] + tech_5_5*TblTech[[#This Row],[5-5]])*elite1_plat,0)</f>
        <v>1050</v>
      </c>
      <c r="BK123" s="113">
        <f ca="1">ROUNDUP(IF(race="Gnome",1,(1-MIN(TblMili[[#This Row],[Smithies]]*smithy_bonus,smithy_bonus_cap))*(1+ tech_3_5*TblTech[[#This Row],[3-5]] + tech_5_3*TblTech[[#This Row],[5-3]] + tech_5_5*TblTech[[#This Row],[5-5]]))*elite1_ore,0)</f>
        <v>75</v>
      </c>
      <c r="BL123" s="113">
        <f ca="1">ROUNDUP((1-MIN(TblMili[[#This Row],[Smithies]]*smithy_bonus,smithy_bonus_cap))*(1+ tech_3_5*TblTech[[#This Row],[3-5]] + tech_5_3*TblTech[[#This Row],[5-3]] + tech_5_5*TblTech[[#This Row],[5-5]])*elite2_plat,0)</f>
        <v>1250</v>
      </c>
      <c r="BM123" s="113">
        <f ca="1">ROUNDUP(IF(race="Gnome",1,(1-MIN(TblMili[[#This Row],[Smithies]]*smithy_bonus,smithy_bonus_cap))*(1+ tech_3_5*TblTech[[#This Row],[3-5]] + tech_5_3*TblTech[[#This Row],[5-3]] + tech_5_5*TblTech[[#This Row],[5-5]]))*elite2_ore,0)</f>
        <v>100</v>
      </c>
      <c r="BN123" s="113">
        <f>ROUNDUP((1+ tech_1_9*TblTech[[#This Row],[1-9]] + tech_9_1*TblTech[[#This Row],[9-1]])*spy_plat,0)</f>
        <v>500</v>
      </c>
      <c r="BO123" s="113">
        <f ca="1">ROUNDUP((1+ tech_1_9_2*TblTech[[#This Row],[1-9]] + tech_9_1_2*TblTech[[#This Row],[9-1]] -MIN(ROUND(wg_wiz_cost_bonus*TblMili[[#This Row],[WG''s]],4),wg_wiz_cost_cap))*wizard_plat,0)</f>
        <v>500</v>
      </c>
      <c r="BP123" s="113">
        <f ca="1">ROUNDUP((1+ tech_1_9_2*TblTech[[#This Row],[1-9]] + tech_9_1_2*TblTech[[#This Row],[9-1]] -MIN(ROUND(wg_wiz_cost_bonus*TblMili[[#This Row],[WG''s]],4),wg_wiz_cost_cap))*archmage_plat,0)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44276.749999999709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44276.749999999709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Row],[Smithies]]*smithy_bonus,smithy_bonus_cap))*(1+ tech_3_5*TblTech[[#This Row],[3-5]] + tech_5_3*TblTech[[#This Row],[5-3]] + tech_5_5*TblTech[[#This Row],[5-5]])*spec_op_plat,0)</f>
        <v>275</v>
      </c>
      <c r="BG124" s="113">
        <f ca="1">ROUNDUP(IF(race="Gnome",1,(1-MIN(TblMili[[#This Row],[Smithies]]*smithy_bonus,smithy_bonus_cap))*(1+ tech_3_5*TblTech[[#This Row],[3-5]] + tech_5_3*TblTech[[#This Row],[5-3]] + tech_5_5*TblTech[[#This Row],[5-5]]))*spec_op_ore,0)</f>
        <v>25</v>
      </c>
      <c r="BH124" s="113">
        <f ca="1">ROUNDUP((1-MIN(TblMili[[#This Row],[Smithies]]*smithy_bonus,smithy_bonus_cap))*(1+ tech_3_5*TblTech[[#This Row],[3-5]] + tech_5_3*TblTech[[#This Row],[5-3]] + tech_5_5*TblTech[[#This Row],[5-5]])*spec_dp_plat,0)</f>
        <v>275</v>
      </c>
      <c r="BI124" s="113">
        <f ca="1">ROUNDUP(IF(race="Gnome",1,(1-MIN(TblMili[[#This Row],[Smithies]]*smithy_bonus,smithy_bonus_cap))*(1+ tech_3_5*TblTech[[#This Row],[3-5]] + tech_5_3*TblTech[[#This Row],[5-3]] + tech_5_5*TblTech[[#This Row],[5-5]]))*spec_dp_ore,0)</f>
        <v>15</v>
      </c>
      <c r="BJ124" s="113">
        <f ca="1">ROUNDUP((1-MIN(TblMili[[#This Row],[Smithies]]*smithy_bonus,smithy_bonus_cap))*(1+ tech_3_5*TblTech[[#This Row],[3-5]] + tech_5_3*TblTech[[#This Row],[5-3]] + tech_5_5*TblTech[[#This Row],[5-5]])*elite1_plat,0)</f>
        <v>1050</v>
      </c>
      <c r="BK124" s="113">
        <f ca="1">ROUNDUP(IF(race="Gnome",1,(1-MIN(TblMili[[#This Row],[Smithies]]*smithy_bonus,smithy_bonus_cap))*(1+ tech_3_5*TblTech[[#This Row],[3-5]] + tech_5_3*TblTech[[#This Row],[5-3]] + tech_5_5*TblTech[[#This Row],[5-5]]))*elite1_ore,0)</f>
        <v>75</v>
      </c>
      <c r="BL124" s="113">
        <f ca="1">ROUNDUP((1-MIN(TblMili[[#This Row],[Smithies]]*smithy_bonus,smithy_bonus_cap))*(1+ tech_3_5*TblTech[[#This Row],[3-5]] + tech_5_3*TblTech[[#This Row],[5-3]] + tech_5_5*TblTech[[#This Row],[5-5]])*elite2_plat,0)</f>
        <v>1250</v>
      </c>
      <c r="BM124" s="113">
        <f ca="1">ROUNDUP(IF(race="Gnome",1,(1-MIN(TblMili[[#This Row],[Smithies]]*smithy_bonus,smithy_bonus_cap))*(1+ tech_3_5*TblTech[[#This Row],[3-5]] + tech_5_3*TblTech[[#This Row],[5-3]] + tech_5_5*TblTech[[#This Row],[5-5]]))*elite2_ore,0)</f>
        <v>100</v>
      </c>
      <c r="BN124" s="113">
        <f>ROUNDUP((1+ tech_1_9*TblTech[[#This Row],[1-9]] + tech_9_1*TblTech[[#This Row],[9-1]])*spy_plat,0)</f>
        <v>500</v>
      </c>
      <c r="BO124" s="113">
        <f ca="1">ROUNDUP((1+ tech_1_9_2*TblTech[[#This Row],[1-9]] + tech_9_1_2*TblTech[[#This Row],[9-1]] -MIN(ROUND(wg_wiz_cost_bonus*TblMili[[#This Row],[WG''s]],4),wg_wiz_cost_cap))*wizard_plat,0)</f>
        <v>500</v>
      </c>
      <c r="BP124" s="113">
        <f ca="1">ROUNDUP((1+ tech_1_9_2*TblTech[[#This Row],[1-9]] + tech_9_1_2*TblTech[[#This Row],[9-1]] -MIN(ROUND(wg_wiz_cost_bonus*TblMili[[#This Row],[WG''s]],4),wg_wiz_cost_cap))*archmage_plat,0)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44276.791666666373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44276.791666666373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Row],[Smithies]]*smithy_bonus,smithy_bonus_cap))*(1+ tech_3_5*TblTech[[#This Row],[3-5]] + tech_5_3*TblTech[[#This Row],[5-3]] + tech_5_5*TblTech[[#This Row],[5-5]])*spec_op_plat,0)</f>
        <v>275</v>
      </c>
      <c r="BG125" s="113">
        <f ca="1">ROUNDUP(IF(race="Gnome",1,(1-MIN(TblMili[[#This Row],[Smithies]]*smithy_bonus,smithy_bonus_cap))*(1+ tech_3_5*TblTech[[#This Row],[3-5]] + tech_5_3*TblTech[[#This Row],[5-3]] + tech_5_5*TblTech[[#This Row],[5-5]]))*spec_op_ore,0)</f>
        <v>25</v>
      </c>
      <c r="BH125" s="113">
        <f ca="1">ROUNDUP((1-MIN(TblMili[[#This Row],[Smithies]]*smithy_bonus,smithy_bonus_cap))*(1+ tech_3_5*TblTech[[#This Row],[3-5]] + tech_5_3*TblTech[[#This Row],[5-3]] + tech_5_5*TblTech[[#This Row],[5-5]])*spec_dp_plat,0)</f>
        <v>275</v>
      </c>
      <c r="BI125" s="113">
        <f ca="1">ROUNDUP(IF(race="Gnome",1,(1-MIN(TblMili[[#This Row],[Smithies]]*smithy_bonus,smithy_bonus_cap))*(1+ tech_3_5*TblTech[[#This Row],[3-5]] + tech_5_3*TblTech[[#This Row],[5-3]] + tech_5_5*TblTech[[#This Row],[5-5]]))*spec_dp_ore,0)</f>
        <v>15</v>
      </c>
      <c r="BJ125" s="113">
        <f ca="1">ROUNDUP((1-MIN(TblMili[[#This Row],[Smithies]]*smithy_bonus,smithy_bonus_cap))*(1+ tech_3_5*TblTech[[#This Row],[3-5]] + tech_5_3*TblTech[[#This Row],[5-3]] + tech_5_5*TblTech[[#This Row],[5-5]])*elite1_plat,0)</f>
        <v>1050</v>
      </c>
      <c r="BK125" s="113">
        <f ca="1">ROUNDUP(IF(race="Gnome",1,(1-MIN(TblMili[[#This Row],[Smithies]]*smithy_bonus,smithy_bonus_cap))*(1+ tech_3_5*TblTech[[#This Row],[3-5]] + tech_5_3*TblTech[[#This Row],[5-3]] + tech_5_5*TblTech[[#This Row],[5-5]]))*elite1_ore,0)</f>
        <v>75</v>
      </c>
      <c r="BL125" s="113">
        <f ca="1">ROUNDUP((1-MIN(TblMili[[#This Row],[Smithies]]*smithy_bonus,smithy_bonus_cap))*(1+ tech_3_5*TblTech[[#This Row],[3-5]] + tech_5_3*TblTech[[#This Row],[5-3]] + tech_5_5*TblTech[[#This Row],[5-5]])*elite2_plat,0)</f>
        <v>1250</v>
      </c>
      <c r="BM125" s="113">
        <f ca="1">ROUNDUP(IF(race="Gnome",1,(1-MIN(TblMili[[#This Row],[Smithies]]*smithy_bonus,smithy_bonus_cap))*(1+ tech_3_5*TblTech[[#This Row],[3-5]] + tech_5_3*TblTech[[#This Row],[5-3]] + tech_5_5*TblTech[[#This Row],[5-5]]))*elite2_ore,0)</f>
        <v>100</v>
      </c>
      <c r="BN125" s="113">
        <f>ROUNDUP((1+ tech_1_9*TblTech[[#This Row],[1-9]] + tech_9_1*TblTech[[#This Row],[9-1]])*spy_plat,0)</f>
        <v>500</v>
      </c>
      <c r="BO125" s="113">
        <f ca="1">ROUNDUP((1+ tech_1_9_2*TblTech[[#This Row],[1-9]] + tech_9_1_2*TblTech[[#This Row],[9-1]] -MIN(ROUND(wg_wiz_cost_bonus*TblMili[[#This Row],[WG''s]],4),wg_wiz_cost_cap))*wizard_plat,0)</f>
        <v>500</v>
      </c>
      <c r="BP125" s="113">
        <f ca="1">ROUNDUP((1+ tech_1_9_2*TblTech[[#This Row],[1-9]] + tech_9_1_2*TblTech[[#This Row],[9-1]] -MIN(ROUND(wg_wiz_cost_bonus*TblMili[[#This Row],[WG''s]],4),wg_wiz_cost_cap))*archmage_plat,0)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44276.833333333037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44276.833333333037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Row],[Smithies]]*smithy_bonus,smithy_bonus_cap))*(1+ tech_3_5*TblTech[[#This Row],[3-5]] + tech_5_3*TblTech[[#This Row],[5-3]] + tech_5_5*TblTech[[#This Row],[5-5]])*spec_op_plat,0)</f>
        <v>275</v>
      </c>
      <c r="BG126" s="113">
        <f ca="1">ROUNDUP(IF(race="Gnome",1,(1-MIN(TblMili[[#This Row],[Smithies]]*smithy_bonus,smithy_bonus_cap))*(1+ tech_3_5*TblTech[[#This Row],[3-5]] + tech_5_3*TblTech[[#This Row],[5-3]] + tech_5_5*TblTech[[#This Row],[5-5]]))*spec_op_ore,0)</f>
        <v>25</v>
      </c>
      <c r="BH126" s="113">
        <f ca="1">ROUNDUP((1-MIN(TblMili[[#This Row],[Smithies]]*smithy_bonus,smithy_bonus_cap))*(1+ tech_3_5*TblTech[[#This Row],[3-5]] + tech_5_3*TblTech[[#This Row],[5-3]] + tech_5_5*TblTech[[#This Row],[5-5]])*spec_dp_plat,0)</f>
        <v>275</v>
      </c>
      <c r="BI126" s="113">
        <f ca="1">ROUNDUP(IF(race="Gnome",1,(1-MIN(TblMili[[#This Row],[Smithies]]*smithy_bonus,smithy_bonus_cap))*(1+ tech_3_5*TblTech[[#This Row],[3-5]] + tech_5_3*TblTech[[#This Row],[5-3]] + tech_5_5*TblTech[[#This Row],[5-5]]))*spec_dp_ore,0)</f>
        <v>15</v>
      </c>
      <c r="BJ126" s="113">
        <f ca="1">ROUNDUP((1-MIN(TblMili[[#This Row],[Smithies]]*smithy_bonus,smithy_bonus_cap))*(1+ tech_3_5*TblTech[[#This Row],[3-5]] + tech_5_3*TblTech[[#This Row],[5-3]] + tech_5_5*TblTech[[#This Row],[5-5]])*elite1_plat,0)</f>
        <v>1050</v>
      </c>
      <c r="BK126" s="113">
        <f ca="1">ROUNDUP(IF(race="Gnome",1,(1-MIN(TblMili[[#This Row],[Smithies]]*smithy_bonus,smithy_bonus_cap))*(1+ tech_3_5*TblTech[[#This Row],[3-5]] + tech_5_3*TblTech[[#This Row],[5-3]] + tech_5_5*TblTech[[#This Row],[5-5]]))*elite1_ore,0)</f>
        <v>75</v>
      </c>
      <c r="BL126" s="113">
        <f ca="1">ROUNDUP((1-MIN(TblMili[[#This Row],[Smithies]]*smithy_bonus,smithy_bonus_cap))*(1+ tech_3_5*TblTech[[#This Row],[3-5]] + tech_5_3*TblTech[[#This Row],[5-3]] + tech_5_5*TblTech[[#This Row],[5-5]])*elite2_plat,0)</f>
        <v>1250</v>
      </c>
      <c r="BM126" s="113">
        <f ca="1">ROUNDUP(IF(race="Gnome",1,(1-MIN(TblMili[[#This Row],[Smithies]]*smithy_bonus,smithy_bonus_cap))*(1+ tech_3_5*TblTech[[#This Row],[3-5]] + tech_5_3*TblTech[[#This Row],[5-3]] + tech_5_5*TblTech[[#This Row],[5-5]]))*elite2_ore,0)</f>
        <v>100</v>
      </c>
      <c r="BN126" s="113">
        <f>ROUNDUP((1+ tech_1_9*TblTech[[#This Row],[1-9]] + tech_9_1*TblTech[[#This Row],[9-1]])*spy_plat,0)</f>
        <v>500</v>
      </c>
      <c r="BO126" s="113">
        <f ca="1">ROUNDUP((1+ tech_1_9_2*TblTech[[#This Row],[1-9]] + tech_9_1_2*TblTech[[#This Row],[9-1]] -MIN(ROUND(wg_wiz_cost_bonus*TblMili[[#This Row],[WG''s]],4),wg_wiz_cost_cap))*wizard_plat,0)</f>
        <v>500</v>
      </c>
      <c r="BP126" s="113">
        <f ca="1">ROUNDUP((1+ tech_1_9_2*TblTech[[#This Row],[1-9]] + tech_9_1_2*TblTech[[#This Row],[9-1]] -MIN(ROUND(wg_wiz_cost_bonus*TblMili[[#This Row],[WG''s]],4),wg_wiz_cost_cap))*archmage_plat,0)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44276.874999999702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44276.874999999702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Row],[Smithies]]*smithy_bonus,smithy_bonus_cap))*(1+ tech_3_5*TblTech[[#This Row],[3-5]] + tech_5_3*TblTech[[#This Row],[5-3]] + tech_5_5*TblTech[[#This Row],[5-5]])*spec_op_plat,0)</f>
        <v>275</v>
      </c>
      <c r="BG127" s="113">
        <f ca="1">ROUNDUP(IF(race="Gnome",1,(1-MIN(TblMili[[#This Row],[Smithies]]*smithy_bonus,smithy_bonus_cap))*(1+ tech_3_5*TblTech[[#This Row],[3-5]] + tech_5_3*TblTech[[#This Row],[5-3]] + tech_5_5*TblTech[[#This Row],[5-5]]))*spec_op_ore,0)</f>
        <v>25</v>
      </c>
      <c r="BH127" s="113">
        <f ca="1">ROUNDUP((1-MIN(TblMili[[#This Row],[Smithies]]*smithy_bonus,smithy_bonus_cap))*(1+ tech_3_5*TblTech[[#This Row],[3-5]] + tech_5_3*TblTech[[#This Row],[5-3]] + tech_5_5*TblTech[[#This Row],[5-5]])*spec_dp_plat,0)</f>
        <v>275</v>
      </c>
      <c r="BI127" s="113">
        <f ca="1">ROUNDUP(IF(race="Gnome",1,(1-MIN(TblMili[[#This Row],[Smithies]]*smithy_bonus,smithy_bonus_cap))*(1+ tech_3_5*TblTech[[#This Row],[3-5]] + tech_5_3*TblTech[[#This Row],[5-3]] + tech_5_5*TblTech[[#This Row],[5-5]]))*spec_dp_ore,0)</f>
        <v>15</v>
      </c>
      <c r="BJ127" s="113">
        <f ca="1">ROUNDUP((1-MIN(TblMili[[#This Row],[Smithies]]*smithy_bonus,smithy_bonus_cap))*(1+ tech_3_5*TblTech[[#This Row],[3-5]] + tech_5_3*TblTech[[#This Row],[5-3]] + tech_5_5*TblTech[[#This Row],[5-5]])*elite1_plat,0)</f>
        <v>1050</v>
      </c>
      <c r="BK127" s="113">
        <f ca="1">ROUNDUP(IF(race="Gnome",1,(1-MIN(TblMili[[#This Row],[Smithies]]*smithy_bonus,smithy_bonus_cap))*(1+ tech_3_5*TblTech[[#This Row],[3-5]] + tech_5_3*TblTech[[#This Row],[5-3]] + tech_5_5*TblTech[[#This Row],[5-5]]))*elite1_ore,0)</f>
        <v>75</v>
      </c>
      <c r="BL127" s="113">
        <f ca="1">ROUNDUP((1-MIN(TblMili[[#This Row],[Smithies]]*smithy_bonus,smithy_bonus_cap))*(1+ tech_3_5*TblTech[[#This Row],[3-5]] + tech_5_3*TblTech[[#This Row],[5-3]] + tech_5_5*TblTech[[#This Row],[5-5]])*elite2_plat,0)</f>
        <v>1250</v>
      </c>
      <c r="BM127" s="113">
        <f ca="1">ROUNDUP(IF(race="Gnome",1,(1-MIN(TblMili[[#This Row],[Smithies]]*smithy_bonus,smithy_bonus_cap))*(1+ tech_3_5*TblTech[[#This Row],[3-5]] + tech_5_3*TblTech[[#This Row],[5-3]] + tech_5_5*TblTech[[#This Row],[5-5]]))*elite2_ore,0)</f>
        <v>100</v>
      </c>
      <c r="BN127" s="113">
        <f>ROUNDUP((1+ tech_1_9*TblTech[[#This Row],[1-9]] + tech_9_1*TblTech[[#This Row],[9-1]])*spy_plat,0)</f>
        <v>500</v>
      </c>
      <c r="BO127" s="113">
        <f ca="1">ROUNDUP((1+ tech_1_9_2*TblTech[[#This Row],[1-9]] + tech_9_1_2*TblTech[[#This Row],[9-1]] -MIN(ROUND(wg_wiz_cost_bonus*TblMili[[#This Row],[WG''s]],4),wg_wiz_cost_cap))*wizard_plat,0)</f>
        <v>500</v>
      </c>
      <c r="BP127" s="113">
        <f ca="1">ROUNDUP((1+ tech_1_9_2*TblTech[[#This Row],[1-9]] + tech_9_1_2*TblTech[[#This Row],[9-1]] -MIN(ROUND(wg_wiz_cost_bonus*TblMili[[#This Row],[WG''s]],4),wg_wiz_cost_cap))*archmage_plat,0)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44276.916666666366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44276.916666666366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Row],[Smithies]]*smithy_bonus,smithy_bonus_cap))*(1+ tech_3_5*TblTech[[#This Row],[3-5]] + tech_5_3*TblTech[[#This Row],[5-3]] + tech_5_5*TblTech[[#This Row],[5-5]])*spec_op_plat,0)</f>
        <v>275</v>
      </c>
      <c r="BG128" s="113">
        <f ca="1">ROUNDUP(IF(race="Gnome",1,(1-MIN(TblMili[[#This Row],[Smithies]]*smithy_bonus,smithy_bonus_cap))*(1+ tech_3_5*TblTech[[#This Row],[3-5]] + tech_5_3*TblTech[[#This Row],[5-3]] + tech_5_5*TblTech[[#This Row],[5-5]]))*spec_op_ore,0)</f>
        <v>25</v>
      </c>
      <c r="BH128" s="113">
        <f ca="1">ROUNDUP((1-MIN(TblMili[[#This Row],[Smithies]]*smithy_bonus,smithy_bonus_cap))*(1+ tech_3_5*TblTech[[#This Row],[3-5]] + tech_5_3*TblTech[[#This Row],[5-3]] + tech_5_5*TblTech[[#This Row],[5-5]])*spec_dp_plat,0)</f>
        <v>275</v>
      </c>
      <c r="BI128" s="113">
        <f ca="1">ROUNDUP(IF(race="Gnome",1,(1-MIN(TblMili[[#This Row],[Smithies]]*smithy_bonus,smithy_bonus_cap))*(1+ tech_3_5*TblTech[[#This Row],[3-5]] + tech_5_3*TblTech[[#This Row],[5-3]] + tech_5_5*TblTech[[#This Row],[5-5]]))*spec_dp_ore,0)</f>
        <v>15</v>
      </c>
      <c r="BJ128" s="113">
        <f ca="1">ROUNDUP((1-MIN(TblMili[[#This Row],[Smithies]]*smithy_bonus,smithy_bonus_cap))*(1+ tech_3_5*TblTech[[#This Row],[3-5]] + tech_5_3*TblTech[[#This Row],[5-3]] + tech_5_5*TblTech[[#This Row],[5-5]])*elite1_plat,0)</f>
        <v>1050</v>
      </c>
      <c r="BK128" s="113">
        <f ca="1">ROUNDUP(IF(race="Gnome",1,(1-MIN(TblMili[[#This Row],[Smithies]]*smithy_bonus,smithy_bonus_cap))*(1+ tech_3_5*TblTech[[#This Row],[3-5]] + tech_5_3*TblTech[[#This Row],[5-3]] + tech_5_5*TblTech[[#This Row],[5-5]]))*elite1_ore,0)</f>
        <v>75</v>
      </c>
      <c r="BL128" s="113">
        <f ca="1">ROUNDUP((1-MIN(TblMili[[#This Row],[Smithies]]*smithy_bonus,smithy_bonus_cap))*(1+ tech_3_5*TblTech[[#This Row],[3-5]] + tech_5_3*TblTech[[#This Row],[5-3]] + tech_5_5*TblTech[[#This Row],[5-5]])*elite2_plat,0)</f>
        <v>1250</v>
      </c>
      <c r="BM128" s="113">
        <f ca="1">ROUNDUP(IF(race="Gnome",1,(1-MIN(TblMili[[#This Row],[Smithies]]*smithy_bonus,smithy_bonus_cap))*(1+ tech_3_5*TblTech[[#This Row],[3-5]] + tech_5_3*TblTech[[#This Row],[5-3]] + tech_5_5*TblTech[[#This Row],[5-5]]))*elite2_ore,0)</f>
        <v>100</v>
      </c>
      <c r="BN128" s="113">
        <f>ROUNDUP((1+ tech_1_9*TblTech[[#This Row],[1-9]] + tech_9_1*TblTech[[#This Row],[9-1]])*spy_plat,0)</f>
        <v>500</v>
      </c>
      <c r="BO128" s="113">
        <f ca="1">ROUNDUP((1+ tech_1_9_2*TblTech[[#This Row],[1-9]] + tech_9_1_2*TblTech[[#This Row],[9-1]] -MIN(ROUND(wg_wiz_cost_bonus*TblMili[[#This Row],[WG''s]],4),wg_wiz_cost_cap))*wizard_plat,0)</f>
        <v>500</v>
      </c>
      <c r="BP128" s="113">
        <f ca="1">ROUNDUP((1+ tech_1_9_2*TblTech[[#This Row],[1-9]] + tech_9_1_2*TblTech[[#This Row],[9-1]] -MIN(ROUND(wg_wiz_cost_bonus*TblMili[[#This Row],[WG''s]],4),wg_wiz_cost_cap))*archmage_plat,0)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44276.95833333303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44276.95833333303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Row],[Smithies]]*smithy_bonus,smithy_bonus_cap))*(1+ tech_3_5*TblTech[[#This Row],[3-5]] + tech_5_3*TblTech[[#This Row],[5-3]] + tech_5_5*TblTech[[#This Row],[5-5]])*spec_op_plat,0)</f>
        <v>275</v>
      </c>
      <c r="BG129" s="113">
        <f ca="1">ROUNDUP(IF(race="Gnome",1,(1-MIN(TblMili[[#This Row],[Smithies]]*smithy_bonus,smithy_bonus_cap))*(1+ tech_3_5*TblTech[[#This Row],[3-5]] + tech_5_3*TblTech[[#This Row],[5-3]] + tech_5_5*TblTech[[#This Row],[5-5]]))*spec_op_ore,0)</f>
        <v>25</v>
      </c>
      <c r="BH129" s="113">
        <f ca="1">ROUNDUP((1-MIN(TblMili[[#This Row],[Smithies]]*smithy_bonus,smithy_bonus_cap))*(1+ tech_3_5*TblTech[[#This Row],[3-5]] + tech_5_3*TblTech[[#This Row],[5-3]] + tech_5_5*TblTech[[#This Row],[5-5]])*spec_dp_plat,0)</f>
        <v>275</v>
      </c>
      <c r="BI129" s="113">
        <f ca="1">ROUNDUP(IF(race="Gnome",1,(1-MIN(TblMili[[#This Row],[Smithies]]*smithy_bonus,smithy_bonus_cap))*(1+ tech_3_5*TblTech[[#This Row],[3-5]] + tech_5_3*TblTech[[#This Row],[5-3]] + tech_5_5*TblTech[[#This Row],[5-5]]))*spec_dp_ore,0)</f>
        <v>15</v>
      </c>
      <c r="BJ129" s="113">
        <f ca="1">ROUNDUP((1-MIN(TblMili[[#This Row],[Smithies]]*smithy_bonus,smithy_bonus_cap))*(1+ tech_3_5*TblTech[[#This Row],[3-5]] + tech_5_3*TblTech[[#This Row],[5-3]] + tech_5_5*TblTech[[#This Row],[5-5]])*elite1_plat,0)</f>
        <v>1050</v>
      </c>
      <c r="BK129" s="113">
        <f ca="1">ROUNDUP(IF(race="Gnome",1,(1-MIN(TblMili[[#This Row],[Smithies]]*smithy_bonus,smithy_bonus_cap))*(1+ tech_3_5*TblTech[[#This Row],[3-5]] + tech_5_3*TblTech[[#This Row],[5-3]] + tech_5_5*TblTech[[#This Row],[5-5]]))*elite1_ore,0)</f>
        <v>75</v>
      </c>
      <c r="BL129" s="113">
        <f ca="1">ROUNDUP((1-MIN(TblMili[[#This Row],[Smithies]]*smithy_bonus,smithy_bonus_cap))*(1+ tech_3_5*TblTech[[#This Row],[3-5]] + tech_5_3*TblTech[[#This Row],[5-3]] + tech_5_5*TblTech[[#This Row],[5-5]])*elite2_plat,0)</f>
        <v>1250</v>
      </c>
      <c r="BM129" s="113">
        <f ca="1">ROUNDUP(IF(race="Gnome",1,(1-MIN(TblMili[[#This Row],[Smithies]]*smithy_bonus,smithy_bonus_cap))*(1+ tech_3_5*TblTech[[#This Row],[3-5]] + tech_5_3*TblTech[[#This Row],[5-3]] + tech_5_5*TblTech[[#This Row],[5-5]]))*elite2_ore,0)</f>
        <v>100</v>
      </c>
      <c r="BN129" s="113">
        <f>ROUNDUP((1+ tech_1_9*TblTech[[#This Row],[1-9]] + tech_9_1*TblTech[[#This Row],[9-1]])*spy_plat,0)</f>
        <v>500</v>
      </c>
      <c r="BO129" s="113">
        <f ca="1">ROUNDUP((1+ tech_1_9_2*TblTech[[#This Row],[1-9]] + tech_9_1_2*TblTech[[#This Row],[9-1]] -MIN(ROUND(wg_wiz_cost_bonus*TblMili[[#This Row],[WG''s]],4),wg_wiz_cost_cap))*wizard_plat,0)</f>
        <v>500</v>
      </c>
      <c r="BP129" s="113">
        <f ca="1">ROUNDUP((1+ tech_1_9_2*TblTech[[#This Row],[1-9]] + tech_9_1_2*TblTech[[#This Row],[9-1]] -MIN(ROUND(wg_wiz_cost_bonus*TblMili[[#This Row],[WG''s]],4),wg_wiz_cost_cap))*archmage_plat,0)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44276.999999999694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44276.999999999694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Row],[Smithies]]*smithy_bonus,smithy_bonus_cap))*(1+ tech_3_5*TblTech[[#This Row],[3-5]] + tech_5_3*TblTech[[#This Row],[5-3]] + tech_5_5*TblTech[[#This Row],[5-5]])*spec_op_plat,0)</f>
        <v>275</v>
      </c>
      <c r="BG130" s="113">
        <f ca="1">ROUNDUP(IF(race="Gnome",1,(1-MIN(TblMili[[#This Row],[Smithies]]*smithy_bonus,smithy_bonus_cap))*(1+ tech_3_5*TblTech[[#This Row],[3-5]] + tech_5_3*TblTech[[#This Row],[5-3]] + tech_5_5*TblTech[[#This Row],[5-5]]))*spec_op_ore,0)</f>
        <v>25</v>
      </c>
      <c r="BH130" s="113">
        <f ca="1">ROUNDUP((1-MIN(TblMili[[#This Row],[Smithies]]*smithy_bonus,smithy_bonus_cap))*(1+ tech_3_5*TblTech[[#This Row],[3-5]] + tech_5_3*TblTech[[#This Row],[5-3]] + tech_5_5*TblTech[[#This Row],[5-5]])*spec_dp_plat,0)</f>
        <v>275</v>
      </c>
      <c r="BI130" s="113">
        <f ca="1">ROUNDUP(IF(race="Gnome",1,(1-MIN(TblMili[[#This Row],[Smithies]]*smithy_bonus,smithy_bonus_cap))*(1+ tech_3_5*TblTech[[#This Row],[3-5]] + tech_5_3*TblTech[[#This Row],[5-3]] + tech_5_5*TblTech[[#This Row],[5-5]]))*spec_dp_ore,0)</f>
        <v>15</v>
      </c>
      <c r="BJ130" s="113">
        <f ca="1">ROUNDUP((1-MIN(TblMili[[#This Row],[Smithies]]*smithy_bonus,smithy_bonus_cap))*(1+ tech_3_5*TblTech[[#This Row],[3-5]] + tech_5_3*TblTech[[#This Row],[5-3]] + tech_5_5*TblTech[[#This Row],[5-5]])*elite1_plat,0)</f>
        <v>1050</v>
      </c>
      <c r="BK130" s="113">
        <f ca="1">ROUNDUP(IF(race="Gnome",1,(1-MIN(TblMili[[#This Row],[Smithies]]*smithy_bonus,smithy_bonus_cap))*(1+ tech_3_5*TblTech[[#This Row],[3-5]] + tech_5_3*TblTech[[#This Row],[5-3]] + tech_5_5*TblTech[[#This Row],[5-5]]))*elite1_ore,0)</f>
        <v>75</v>
      </c>
      <c r="BL130" s="113">
        <f ca="1">ROUNDUP((1-MIN(TblMili[[#This Row],[Smithies]]*smithy_bonus,smithy_bonus_cap))*(1+ tech_3_5*TblTech[[#This Row],[3-5]] + tech_5_3*TblTech[[#This Row],[5-3]] + tech_5_5*TblTech[[#This Row],[5-5]])*elite2_plat,0)</f>
        <v>1250</v>
      </c>
      <c r="BM130" s="113">
        <f ca="1">ROUNDUP(IF(race="Gnome",1,(1-MIN(TblMili[[#This Row],[Smithies]]*smithy_bonus,smithy_bonus_cap))*(1+ tech_3_5*TblTech[[#This Row],[3-5]] + tech_5_3*TblTech[[#This Row],[5-3]] + tech_5_5*TblTech[[#This Row],[5-5]]))*elite2_ore,0)</f>
        <v>100</v>
      </c>
      <c r="BN130" s="113">
        <f>ROUNDUP((1+ tech_1_9*TblTech[[#This Row],[1-9]] + tech_9_1*TblTech[[#This Row],[9-1]])*spy_plat,0)</f>
        <v>500</v>
      </c>
      <c r="BO130" s="113">
        <f ca="1">ROUNDUP((1+ tech_1_9_2*TblTech[[#This Row],[1-9]] + tech_9_1_2*TblTech[[#This Row],[9-1]] -MIN(ROUND(wg_wiz_cost_bonus*TblMili[[#This Row],[WG''s]],4),wg_wiz_cost_cap))*wizard_plat,0)</f>
        <v>500</v>
      </c>
      <c r="BP130" s="113">
        <f ca="1">ROUNDUP((1+ tech_1_9_2*TblTech[[#This Row],[1-9]] + tech_9_1_2*TblTech[[#This Row],[9-1]] -MIN(ROUND(wg_wiz_cost_bonus*TblMili[[#This Row],[WG''s]],4),wg_wiz_cost_cap))*archmage_plat,0)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44277.041666666359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44277.041666666359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Row],[Smithies]]*smithy_bonus,smithy_bonus_cap))*(1+ tech_3_5*TblTech[[#This Row],[3-5]] + tech_5_3*TblTech[[#This Row],[5-3]] + tech_5_5*TblTech[[#This Row],[5-5]])*spec_op_plat,0)</f>
        <v>275</v>
      </c>
      <c r="BG131" s="113">
        <f ca="1">ROUNDUP(IF(race="Gnome",1,(1-MIN(TblMili[[#This Row],[Smithies]]*smithy_bonus,smithy_bonus_cap))*(1+ tech_3_5*TblTech[[#This Row],[3-5]] + tech_5_3*TblTech[[#This Row],[5-3]] + tech_5_5*TblTech[[#This Row],[5-5]]))*spec_op_ore,0)</f>
        <v>25</v>
      </c>
      <c r="BH131" s="113">
        <f ca="1">ROUNDUP((1-MIN(TblMili[[#This Row],[Smithies]]*smithy_bonus,smithy_bonus_cap))*(1+ tech_3_5*TblTech[[#This Row],[3-5]] + tech_5_3*TblTech[[#This Row],[5-3]] + tech_5_5*TblTech[[#This Row],[5-5]])*spec_dp_plat,0)</f>
        <v>275</v>
      </c>
      <c r="BI131" s="113">
        <f ca="1">ROUNDUP(IF(race="Gnome",1,(1-MIN(TblMili[[#This Row],[Smithies]]*smithy_bonus,smithy_bonus_cap))*(1+ tech_3_5*TblTech[[#This Row],[3-5]] + tech_5_3*TblTech[[#This Row],[5-3]] + tech_5_5*TblTech[[#This Row],[5-5]]))*spec_dp_ore,0)</f>
        <v>15</v>
      </c>
      <c r="BJ131" s="113">
        <f ca="1">ROUNDUP((1-MIN(TblMili[[#This Row],[Smithies]]*smithy_bonus,smithy_bonus_cap))*(1+ tech_3_5*TblTech[[#This Row],[3-5]] + tech_5_3*TblTech[[#This Row],[5-3]] + tech_5_5*TblTech[[#This Row],[5-5]])*elite1_plat,0)</f>
        <v>1050</v>
      </c>
      <c r="BK131" s="113">
        <f ca="1">ROUNDUP(IF(race="Gnome",1,(1-MIN(TblMili[[#This Row],[Smithies]]*smithy_bonus,smithy_bonus_cap))*(1+ tech_3_5*TblTech[[#This Row],[3-5]] + tech_5_3*TblTech[[#This Row],[5-3]] + tech_5_5*TblTech[[#This Row],[5-5]]))*elite1_ore,0)</f>
        <v>75</v>
      </c>
      <c r="BL131" s="113">
        <f ca="1">ROUNDUP((1-MIN(TblMili[[#This Row],[Smithies]]*smithy_bonus,smithy_bonus_cap))*(1+ tech_3_5*TblTech[[#This Row],[3-5]] + tech_5_3*TblTech[[#This Row],[5-3]] + tech_5_5*TblTech[[#This Row],[5-5]])*elite2_plat,0)</f>
        <v>1250</v>
      </c>
      <c r="BM131" s="113">
        <f ca="1">ROUNDUP(IF(race="Gnome",1,(1-MIN(TblMili[[#This Row],[Smithies]]*smithy_bonus,smithy_bonus_cap))*(1+ tech_3_5*TblTech[[#This Row],[3-5]] + tech_5_3*TblTech[[#This Row],[5-3]] + tech_5_5*TblTech[[#This Row],[5-5]]))*elite2_ore,0)</f>
        <v>100</v>
      </c>
      <c r="BN131" s="113">
        <f>ROUNDUP((1+ tech_1_9*TblTech[[#This Row],[1-9]] + tech_9_1*TblTech[[#This Row],[9-1]])*spy_plat,0)</f>
        <v>500</v>
      </c>
      <c r="BO131" s="113">
        <f ca="1">ROUNDUP((1+ tech_1_9_2*TblTech[[#This Row],[1-9]] + tech_9_1_2*TblTech[[#This Row],[9-1]] -MIN(ROUND(wg_wiz_cost_bonus*TblMili[[#This Row],[WG''s]],4),wg_wiz_cost_cap))*wizard_plat,0)</f>
        <v>500</v>
      </c>
      <c r="BP131" s="113">
        <f ca="1">ROUNDUP((1+ tech_1_9_2*TblTech[[#This Row],[1-9]] + tech_9_1_2*TblTech[[#This Row],[9-1]] -MIN(ROUND(wg_wiz_cost_bonus*TblMili[[#This Row],[WG''s]],4),wg_wiz_cost_cap))*archmage_plat,0)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44277.083333333023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44277.083333333023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Row],[Smithies]]*smithy_bonus,smithy_bonus_cap))*(1+ tech_3_5*TblTech[[#This Row],[3-5]] + tech_5_3*TblTech[[#This Row],[5-3]] + tech_5_5*TblTech[[#This Row],[5-5]])*spec_op_plat,0)</f>
        <v>275</v>
      </c>
      <c r="BG132" s="113">
        <f ca="1">ROUNDUP(IF(race="Gnome",1,(1-MIN(TblMili[[#This Row],[Smithies]]*smithy_bonus,smithy_bonus_cap))*(1+ tech_3_5*TblTech[[#This Row],[3-5]] + tech_5_3*TblTech[[#This Row],[5-3]] + tech_5_5*TblTech[[#This Row],[5-5]]))*spec_op_ore,0)</f>
        <v>25</v>
      </c>
      <c r="BH132" s="113">
        <f ca="1">ROUNDUP((1-MIN(TblMili[[#This Row],[Smithies]]*smithy_bonus,smithy_bonus_cap))*(1+ tech_3_5*TblTech[[#This Row],[3-5]] + tech_5_3*TblTech[[#This Row],[5-3]] + tech_5_5*TblTech[[#This Row],[5-5]])*spec_dp_plat,0)</f>
        <v>275</v>
      </c>
      <c r="BI132" s="113">
        <f ca="1">ROUNDUP(IF(race="Gnome",1,(1-MIN(TblMili[[#This Row],[Smithies]]*smithy_bonus,smithy_bonus_cap))*(1+ tech_3_5*TblTech[[#This Row],[3-5]] + tech_5_3*TblTech[[#This Row],[5-3]] + tech_5_5*TblTech[[#This Row],[5-5]]))*spec_dp_ore,0)</f>
        <v>15</v>
      </c>
      <c r="BJ132" s="113">
        <f ca="1">ROUNDUP((1-MIN(TblMili[[#This Row],[Smithies]]*smithy_bonus,smithy_bonus_cap))*(1+ tech_3_5*TblTech[[#This Row],[3-5]] + tech_5_3*TblTech[[#This Row],[5-3]] + tech_5_5*TblTech[[#This Row],[5-5]])*elite1_plat,0)</f>
        <v>1050</v>
      </c>
      <c r="BK132" s="113">
        <f ca="1">ROUNDUP(IF(race="Gnome",1,(1-MIN(TblMili[[#This Row],[Smithies]]*smithy_bonus,smithy_bonus_cap))*(1+ tech_3_5*TblTech[[#This Row],[3-5]] + tech_5_3*TblTech[[#This Row],[5-3]] + tech_5_5*TblTech[[#This Row],[5-5]]))*elite1_ore,0)</f>
        <v>75</v>
      </c>
      <c r="BL132" s="113">
        <f ca="1">ROUNDUP((1-MIN(TblMili[[#This Row],[Smithies]]*smithy_bonus,smithy_bonus_cap))*(1+ tech_3_5*TblTech[[#This Row],[3-5]] + tech_5_3*TblTech[[#This Row],[5-3]] + tech_5_5*TblTech[[#This Row],[5-5]])*elite2_plat,0)</f>
        <v>1250</v>
      </c>
      <c r="BM132" s="113">
        <f ca="1">ROUNDUP(IF(race="Gnome",1,(1-MIN(TblMili[[#This Row],[Smithies]]*smithy_bonus,smithy_bonus_cap))*(1+ tech_3_5*TblTech[[#This Row],[3-5]] + tech_5_3*TblTech[[#This Row],[5-3]] + tech_5_5*TblTech[[#This Row],[5-5]]))*elite2_ore,0)</f>
        <v>100</v>
      </c>
      <c r="BN132" s="113">
        <f>ROUNDUP((1+ tech_1_9*TblTech[[#This Row],[1-9]] + tech_9_1*TblTech[[#This Row],[9-1]])*spy_plat,0)</f>
        <v>500</v>
      </c>
      <c r="BO132" s="113">
        <f ca="1">ROUNDUP((1+ tech_1_9_2*TblTech[[#This Row],[1-9]] + tech_9_1_2*TblTech[[#This Row],[9-1]] -MIN(ROUND(wg_wiz_cost_bonus*TblMili[[#This Row],[WG''s]],4),wg_wiz_cost_cap))*wizard_plat,0)</f>
        <v>500</v>
      </c>
      <c r="BP132" s="113">
        <f ca="1">ROUNDUP((1+ tech_1_9_2*TblTech[[#This Row],[1-9]] + tech_9_1_2*TblTech[[#This Row],[9-1]] -MIN(ROUND(wg_wiz_cost_bonus*TblMili[[#This Row],[WG''s]],4),wg_wiz_cost_cap))*archmage_plat,0)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44277.124999999687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44277.124999999687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Row],[Smithies]]*smithy_bonus,smithy_bonus_cap))*(1+ tech_3_5*TblTech[[#This Row],[3-5]] + tech_5_3*TblTech[[#This Row],[5-3]] + tech_5_5*TblTech[[#This Row],[5-5]])*spec_op_plat,0)</f>
        <v>275</v>
      </c>
      <c r="BG133" s="113">
        <f ca="1">ROUNDUP(IF(race="Gnome",1,(1-MIN(TblMili[[#This Row],[Smithies]]*smithy_bonus,smithy_bonus_cap))*(1+ tech_3_5*TblTech[[#This Row],[3-5]] + tech_5_3*TblTech[[#This Row],[5-3]] + tech_5_5*TblTech[[#This Row],[5-5]]))*spec_op_ore,0)</f>
        <v>25</v>
      </c>
      <c r="BH133" s="113">
        <f ca="1">ROUNDUP((1-MIN(TblMili[[#This Row],[Smithies]]*smithy_bonus,smithy_bonus_cap))*(1+ tech_3_5*TblTech[[#This Row],[3-5]] + tech_5_3*TblTech[[#This Row],[5-3]] + tech_5_5*TblTech[[#This Row],[5-5]])*spec_dp_plat,0)</f>
        <v>275</v>
      </c>
      <c r="BI133" s="113">
        <f ca="1">ROUNDUP(IF(race="Gnome",1,(1-MIN(TblMili[[#This Row],[Smithies]]*smithy_bonus,smithy_bonus_cap))*(1+ tech_3_5*TblTech[[#This Row],[3-5]] + tech_5_3*TblTech[[#This Row],[5-3]] + tech_5_5*TblTech[[#This Row],[5-5]]))*spec_dp_ore,0)</f>
        <v>15</v>
      </c>
      <c r="BJ133" s="113">
        <f ca="1">ROUNDUP((1-MIN(TblMili[[#This Row],[Smithies]]*smithy_bonus,smithy_bonus_cap))*(1+ tech_3_5*TblTech[[#This Row],[3-5]] + tech_5_3*TblTech[[#This Row],[5-3]] + tech_5_5*TblTech[[#This Row],[5-5]])*elite1_plat,0)</f>
        <v>1050</v>
      </c>
      <c r="BK133" s="113">
        <f ca="1">ROUNDUP(IF(race="Gnome",1,(1-MIN(TblMili[[#This Row],[Smithies]]*smithy_bonus,smithy_bonus_cap))*(1+ tech_3_5*TblTech[[#This Row],[3-5]] + tech_5_3*TblTech[[#This Row],[5-3]] + tech_5_5*TblTech[[#This Row],[5-5]]))*elite1_ore,0)</f>
        <v>75</v>
      </c>
      <c r="BL133" s="113">
        <f ca="1">ROUNDUP((1-MIN(TblMili[[#This Row],[Smithies]]*smithy_bonus,smithy_bonus_cap))*(1+ tech_3_5*TblTech[[#This Row],[3-5]] + tech_5_3*TblTech[[#This Row],[5-3]] + tech_5_5*TblTech[[#This Row],[5-5]])*elite2_plat,0)</f>
        <v>1250</v>
      </c>
      <c r="BM133" s="113">
        <f ca="1">ROUNDUP(IF(race="Gnome",1,(1-MIN(TblMili[[#This Row],[Smithies]]*smithy_bonus,smithy_bonus_cap))*(1+ tech_3_5*TblTech[[#This Row],[3-5]] + tech_5_3*TblTech[[#This Row],[5-3]] + tech_5_5*TblTech[[#This Row],[5-5]]))*elite2_ore,0)</f>
        <v>100</v>
      </c>
      <c r="BN133" s="113">
        <f>ROUNDUP((1+ tech_1_9*TblTech[[#This Row],[1-9]] + tech_9_1*TblTech[[#This Row],[9-1]])*spy_plat,0)</f>
        <v>500</v>
      </c>
      <c r="BO133" s="113">
        <f ca="1">ROUNDUP((1+ tech_1_9_2*TblTech[[#This Row],[1-9]] + tech_9_1_2*TblTech[[#This Row],[9-1]] -MIN(ROUND(wg_wiz_cost_bonus*TblMili[[#This Row],[WG''s]],4),wg_wiz_cost_cap))*wizard_plat,0)</f>
        <v>500</v>
      </c>
      <c r="BP133" s="113">
        <f ca="1">ROUNDUP((1+ tech_1_9_2*TblTech[[#This Row],[1-9]] + tech_9_1_2*TblTech[[#This Row],[9-1]] -MIN(ROUND(wg_wiz_cost_bonus*TblMili[[#This Row],[WG''s]],4),wg_wiz_cost_cap))*archmage_plat,0)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44277.166666666351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44277.166666666351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Row],[Smithies]]*smithy_bonus,smithy_bonus_cap))*(1+ tech_3_5*TblTech[[#This Row],[3-5]] + tech_5_3*TblTech[[#This Row],[5-3]] + tech_5_5*TblTech[[#This Row],[5-5]])*spec_op_plat,0)</f>
        <v>275</v>
      </c>
      <c r="BG134" s="113">
        <f ca="1">ROUNDUP(IF(race="Gnome",1,(1-MIN(TblMili[[#This Row],[Smithies]]*smithy_bonus,smithy_bonus_cap))*(1+ tech_3_5*TblTech[[#This Row],[3-5]] + tech_5_3*TblTech[[#This Row],[5-3]] + tech_5_5*TblTech[[#This Row],[5-5]]))*spec_op_ore,0)</f>
        <v>25</v>
      </c>
      <c r="BH134" s="113">
        <f ca="1">ROUNDUP((1-MIN(TblMili[[#This Row],[Smithies]]*smithy_bonus,smithy_bonus_cap))*(1+ tech_3_5*TblTech[[#This Row],[3-5]] + tech_5_3*TblTech[[#This Row],[5-3]] + tech_5_5*TblTech[[#This Row],[5-5]])*spec_dp_plat,0)</f>
        <v>275</v>
      </c>
      <c r="BI134" s="113">
        <f ca="1">ROUNDUP(IF(race="Gnome",1,(1-MIN(TblMili[[#This Row],[Smithies]]*smithy_bonus,smithy_bonus_cap))*(1+ tech_3_5*TblTech[[#This Row],[3-5]] + tech_5_3*TblTech[[#This Row],[5-3]] + tech_5_5*TblTech[[#This Row],[5-5]]))*spec_dp_ore,0)</f>
        <v>15</v>
      </c>
      <c r="BJ134" s="113">
        <f ca="1">ROUNDUP((1-MIN(TblMili[[#This Row],[Smithies]]*smithy_bonus,smithy_bonus_cap))*(1+ tech_3_5*TblTech[[#This Row],[3-5]] + tech_5_3*TblTech[[#This Row],[5-3]] + tech_5_5*TblTech[[#This Row],[5-5]])*elite1_plat,0)</f>
        <v>1050</v>
      </c>
      <c r="BK134" s="113">
        <f ca="1">ROUNDUP(IF(race="Gnome",1,(1-MIN(TblMili[[#This Row],[Smithies]]*smithy_bonus,smithy_bonus_cap))*(1+ tech_3_5*TblTech[[#This Row],[3-5]] + tech_5_3*TblTech[[#This Row],[5-3]] + tech_5_5*TblTech[[#This Row],[5-5]]))*elite1_ore,0)</f>
        <v>75</v>
      </c>
      <c r="BL134" s="113">
        <f ca="1">ROUNDUP((1-MIN(TblMili[[#This Row],[Smithies]]*smithy_bonus,smithy_bonus_cap))*(1+ tech_3_5*TblTech[[#This Row],[3-5]] + tech_5_3*TblTech[[#This Row],[5-3]] + tech_5_5*TblTech[[#This Row],[5-5]])*elite2_plat,0)</f>
        <v>1250</v>
      </c>
      <c r="BM134" s="113">
        <f ca="1">ROUNDUP(IF(race="Gnome",1,(1-MIN(TblMili[[#This Row],[Smithies]]*smithy_bonus,smithy_bonus_cap))*(1+ tech_3_5*TblTech[[#This Row],[3-5]] + tech_5_3*TblTech[[#This Row],[5-3]] + tech_5_5*TblTech[[#This Row],[5-5]]))*elite2_ore,0)</f>
        <v>100</v>
      </c>
      <c r="BN134" s="113">
        <f>ROUNDUP((1+ tech_1_9*TblTech[[#This Row],[1-9]] + tech_9_1*TblTech[[#This Row],[9-1]])*spy_plat,0)</f>
        <v>500</v>
      </c>
      <c r="BO134" s="113">
        <f ca="1">ROUNDUP((1+ tech_1_9_2*TblTech[[#This Row],[1-9]] + tech_9_1_2*TblTech[[#This Row],[9-1]] -MIN(ROUND(wg_wiz_cost_bonus*TblMili[[#This Row],[WG''s]],4),wg_wiz_cost_cap))*wizard_plat,0)</f>
        <v>500</v>
      </c>
      <c r="BP134" s="113">
        <f ca="1">ROUNDUP((1+ tech_1_9_2*TblTech[[#This Row],[1-9]] + tech_9_1_2*TblTech[[#This Row],[9-1]] -MIN(ROUND(wg_wiz_cost_bonus*TblMili[[#This Row],[WG''s]],4),wg_wiz_cost_cap))*archmage_plat,0)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44277.208333333016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44277.208333333016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Row],[Smithies]]*smithy_bonus,smithy_bonus_cap))*(1+ tech_3_5*TblTech[[#This Row],[3-5]] + tech_5_3*TblTech[[#This Row],[5-3]] + tech_5_5*TblTech[[#This Row],[5-5]])*spec_op_plat,0)</f>
        <v>275</v>
      </c>
      <c r="BG135" s="113">
        <f ca="1">ROUNDUP(IF(race="Gnome",1,(1-MIN(TblMili[[#This Row],[Smithies]]*smithy_bonus,smithy_bonus_cap))*(1+ tech_3_5*TblTech[[#This Row],[3-5]] + tech_5_3*TblTech[[#This Row],[5-3]] + tech_5_5*TblTech[[#This Row],[5-5]]))*spec_op_ore,0)</f>
        <v>25</v>
      </c>
      <c r="BH135" s="113">
        <f ca="1">ROUNDUP((1-MIN(TblMili[[#This Row],[Smithies]]*smithy_bonus,smithy_bonus_cap))*(1+ tech_3_5*TblTech[[#This Row],[3-5]] + tech_5_3*TblTech[[#This Row],[5-3]] + tech_5_5*TblTech[[#This Row],[5-5]])*spec_dp_plat,0)</f>
        <v>275</v>
      </c>
      <c r="BI135" s="113">
        <f ca="1">ROUNDUP(IF(race="Gnome",1,(1-MIN(TblMili[[#This Row],[Smithies]]*smithy_bonus,smithy_bonus_cap))*(1+ tech_3_5*TblTech[[#This Row],[3-5]] + tech_5_3*TblTech[[#This Row],[5-3]] + tech_5_5*TblTech[[#This Row],[5-5]]))*spec_dp_ore,0)</f>
        <v>15</v>
      </c>
      <c r="BJ135" s="113">
        <f ca="1">ROUNDUP((1-MIN(TblMili[[#This Row],[Smithies]]*smithy_bonus,smithy_bonus_cap))*(1+ tech_3_5*TblTech[[#This Row],[3-5]] + tech_5_3*TblTech[[#This Row],[5-3]] + tech_5_5*TblTech[[#This Row],[5-5]])*elite1_plat,0)</f>
        <v>1050</v>
      </c>
      <c r="BK135" s="113">
        <f ca="1">ROUNDUP(IF(race="Gnome",1,(1-MIN(TblMili[[#This Row],[Smithies]]*smithy_bonus,smithy_bonus_cap))*(1+ tech_3_5*TblTech[[#This Row],[3-5]] + tech_5_3*TblTech[[#This Row],[5-3]] + tech_5_5*TblTech[[#This Row],[5-5]]))*elite1_ore,0)</f>
        <v>75</v>
      </c>
      <c r="BL135" s="113">
        <f ca="1">ROUNDUP((1-MIN(TblMili[[#This Row],[Smithies]]*smithy_bonus,smithy_bonus_cap))*(1+ tech_3_5*TblTech[[#This Row],[3-5]] + tech_5_3*TblTech[[#This Row],[5-3]] + tech_5_5*TblTech[[#This Row],[5-5]])*elite2_plat,0)</f>
        <v>1250</v>
      </c>
      <c r="BM135" s="113">
        <f ca="1">ROUNDUP(IF(race="Gnome",1,(1-MIN(TblMili[[#This Row],[Smithies]]*smithy_bonus,smithy_bonus_cap))*(1+ tech_3_5*TblTech[[#This Row],[3-5]] + tech_5_3*TblTech[[#This Row],[5-3]] + tech_5_5*TblTech[[#This Row],[5-5]]))*elite2_ore,0)</f>
        <v>100</v>
      </c>
      <c r="BN135" s="113">
        <f>ROUNDUP((1+ tech_1_9*TblTech[[#This Row],[1-9]] + tech_9_1*TblTech[[#This Row],[9-1]])*spy_plat,0)</f>
        <v>500</v>
      </c>
      <c r="BO135" s="113">
        <f ca="1">ROUNDUP((1+ tech_1_9_2*TblTech[[#This Row],[1-9]] + tech_9_1_2*TblTech[[#This Row],[9-1]] -MIN(ROUND(wg_wiz_cost_bonus*TblMili[[#This Row],[WG''s]],4),wg_wiz_cost_cap))*wizard_plat,0)</f>
        <v>500</v>
      </c>
      <c r="BP135" s="113">
        <f ca="1">ROUNDUP((1+ tech_1_9_2*TblTech[[#This Row],[1-9]] + tech_9_1_2*TblTech[[#This Row],[9-1]] -MIN(ROUND(wg_wiz_cost_bonus*TblMili[[#This Row],[WG''s]],4),wg_wiz_cost_cap))*archmage_plat,0)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44277.24999999968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44277.24999999968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Row],[Smithies]]*smithy_bonus,smithy_bonus_cap))*(1+ tech_3_5*TblTech[[#This Row],[3-5]] + tech_5_3*TblTech[[#This Row],[5-3]] + tech_5_5*TblTech[[#This Row],[5-5]])*spec_op_plat,0)</f>
        <v>275</v>
      </c>
      <c r="BG136" s="113">
        <f ca="1">ROUNDUP(IF(race="Gnome",1,(1-MIN(TblMili[[#This Row],[Smithies]]*smithy_bonus,smithy_bonus_cap))*(1+ tech_3_5*TblTech[[#This Row],[3-5]] + tech_5_3*TblTech[[#This Row],[5-3]] + tech_5_5*TblTech[[#This Row],[5-5]]))*spec_op_ore,0)</f>
        <v>25</v>
      </c>
      <c r="BH136" s="113">
        <f ca="1">ROUNDUP((1-MIN(TblMili[[#This Row],[Smithies]]*smithy_bonus,smithy_bonus_cap))*(1+ tech_3_5*TblTech[[#This Row],[3-5]] + tech_5_3*TblTech[[#This Row],[5-3]] + tech_5_5*TblTech[[#This Row],[5-5]])*spec_dp_plat,0)</f>
        <v>275</v>
      </c>
      <c r="BI136" s="113">
        <f ca="1">ROUNDUP(IF(race="Gnome",1,(1-MIN(TblMili[[#This Row],[Smithies]]*smithy_bonus,smithy_bonus_cap))*(1+ tech_3_5*TblTech[[#This Row],[3-5]] + tech_5_3*TblTech[[#This Row],[5-3]] + tech_5_5*TblTech[[#This Row],[5-5]]))*spec_dp_ore,0)</f>
        <v>15</v>
      </c>
      <c r="BJ136" s="113">
        <f ca="1">ROUNDUP((1-MIN(TblMili[[#This Row],[Smithies]]*smithy_bonus,smithy_bonus_cap))*(1+ tech_3_5*TblTech[[#This Row],[3-5]] + tech_5_3*TblTech[[#This Row],[5-3]] + tech_5_5*TblTech[[#This Row],[5-5]])*elite1_plat,0)</f>
        <v>1050</v>
      </c>
      <c r="BK136" s="113">
        <f ca="1">ROUNDUP(IF(race="Gnome",1,(1-MIN(TblMili[[#This Row],[Smithies]]*smithy_bonus,smithy_bonus_cap))*(1+ tech_3_5*TblTech[[#This Row],[3-5]] + tech_5_3*TblTech[[#This Row],[5-3]] + tech_5_5*TblTech[[#This Row],[5-5]]))*elite1_ore,0)</f>
        <v>75</v>
      </c>
      <c r="BL136" s="113">
        <f ca="1">ROUNDUP((1-MIN(TblMili[[#This Row],[Smithies]]*smithy_bonus,smithy_bonus_cap))*(1+ tech_3_5*TblTech[[#This Row],[3-5]] + tech_5_3*TblTech[[#This Row],[5-3]] + tech_5_5*TblTech[[#This Row],[5-5]])*elite2_plat,0)</f>
        <v>1250</v>
      </c>
      <c r="BM136" s="113">
        <f ca="1">ROUNDUP(IF(race="Gnome",1,(1-MIN(TblMili[[#This Row],[Smithies]]*smithy_bonus,smithy_bonus_cap))*(1+ tech_3_5*TblTech[[#This Row],[3-5]] + tech_5_3*TblTech[[#This Row],[5-3]] + tech_5_5*TblTech[[#This Row],[5-5]]))*elite2_ore,0)</f>
        <v>100</v>
      </c>
      <c r="BN136" s="113">
        <f>ROUNDUP((1+ tech_1_9*TblTech[[#This Row],[1-9]] + tech_9_1*TblTech[[#This Row],[9-1]])*spy_plat,0)</f>
        <v>500</v>
      </c>
      <c r="BO136" s="113">
        <f ca="1">ROUNDUP((1+ tech_1_9_2*TblTech[[#This Row],[1-9]] + tech_9_1_2*TblTech[[#This Row],[9-1]] -MIN(ROUND(wg_wiz_cost_bonus*TblMili[[#This Row],[WG''s]],4),wg_wiz_cost_cap))*wizard_plat,0)</f>
        <v>500</v>
      </c>
      <c r="BP136" s="113">
        <f ca="1">ROUNDUP((1+ tech_1_9_2*TblTech[[#This Row],[1-9]] + tech_9_1_2*TblTech[[#This Row],[9-1]] -MIN(ROUND(wg_wiz_cost_bonus*TblMili[[#This Row],[WG''s]],4),wg_wiz_cost_cap))*archmage_plat,0)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1" t="s">
        <v>327</v>
      </c>
      <c r="C1269" s="58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1" priority="37" stopIfTrue="1">
      <formula>ROW()-2=#REF!</formula>
    </cfRule>
  </conditionalFormatting>
  <conditionalFormatting sqref="A1269:DB1270">
    <cfRule type="expression" dxfId="380" priority="38" stopIfTrue="1">
      <formula>$B$1270&gt;144</formula>
    </cfRule>
  </conditionalFormatting>
  <conditionalFormatting sqref="A4:DB136">
    <cfRule type="expression" dxfId="379" priority="1" stopIfTrue="1">
      <formula>ROW()-3=$B$1270</formula>
    </cfRule>
    <cfRule type="expression" dxfId="378" priority="2" stopIfTrue="1">
      <formula>OR(ROW()-3=$B$1270,A4&lt;0)</formula>
    </cfRule>
    <cfRule type="expression" dxfId="377" priority="35">
      <formula>$A4=73</formula>
    </cfRule>
  </conditionalFormatting>
  <conditionalFormatting sqref="A3:DB136">
    <cfRule type="expression" dxfId="376" priority="39">
      <formula>ROUND(($A3-1)/12,0)=INT($A3-1)/12</formula>
    </cfRule>
  </conditionalFormatting>
  <conditionalFormatting sqref="A1:XFD3">
    <cfRule type="expression" dxfId="37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3"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3"/>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820</v>
      </c>
      <c r="W3" s="196" t="s">
        <v>972</v>
      </c>
      <c r="X3" s="196" t="s">
        <v>973</v>
      </c>
      <c r="Y3" s="196" t="s">
        <v>821</v>
      </c>
      <c r="Z3" s="196" t="s">
        <v>974</v>
      </c>
      <c r="AA3" s="196" t="s">
        <v>975</v>
      </c>
      <c r="AB3" s="196" t="s">
        <v>976</v>
      </c>
      <c r="AC3" s="196" t="s">
        <v>977</v>
      </c>
      <c r="AD3" s="196" t="s">
        <v>978</v>
      </c>
      <c r="AE3" s="196" t="s">
        <v>981</v>
      </c>
      <c r="AF3" s="196" t="s">
        <v>982</v>
      </c>
      <c r="AG3" s="196" t="s">
        <v>983</v>
      </c>
      <c r="AH3" s="196" t="s">
        <v>979</v>
      </c>
      <c r="AI3" s="196" t="s">
        <v>984</v>
      </c>
      <c r="AJ3" s="196" t="s">
        <v>985</v>
      </c>
      <c r="AK3" s="196" t="s">
        <v>986</v>
      </c>
      <c r="AL3" s="196" t="s">
        <v>987</v>
      </c>
      <c r="AM3" s="196" t="s">
        <v>980</v>
      </c>
    </row>
    <row r="4" spans="1:39" x14ac:dyDescent="0.2">
      <c r="A4" s="178">
        <f>TblRezone[[#This Row],[Hour]]</f>
        <v>1</v>
      </c>
      <c r="B4" s="200">
        <f ca="1">TblConstr[[#This Row],[Land]]</f>
        <v>250</v>
      </c>
      <c r="C4" s="113">
        <f ca="1">TblProd[[#This Row],[Mana]]</f>
        <v>0</v>
      </c>
      <c r="D4" s="520">
        <f>1-TblMagic[[#This Row],[Wiz str cost]]</f>
        <v>1</v>
      </c>
      <c r="E4" s="205">
        <f>Imps!L4</f>
        <v>44271.75</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44271.791666666664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44271.833333333328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44271.874999999993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44271.916666666657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44271.958333333321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44271.999999999985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44272.04166666665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44272.083333333314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44272.124999999978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44272.166666666642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44272.208333333307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44272.249999999971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44272.291666666635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44272.333333333299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44272.374999999964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44272.416666666628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44272.458333333292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44272.499999999956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44272.541666666621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44272.583333333285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44272.624999999949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44272.666666666613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44272.708333333278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44272.749999999942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44272.791666666606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44272.83333333327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44272.874999999935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44272.916666666599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44272.958333333263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44272.999999999927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44273.041666666591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44273.083333333256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44273.12499999992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44273.166666666584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44273.208333333248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44273.249999999913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44273.291666666577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44273.333333333241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44273.374999999905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44273.41666666657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44273.458333333234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44273.499999999898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44273.541666666562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44273.583333333227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44273.624999999891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44273.666666666555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44273.708333333219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44273.749999999884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44273.791666666548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44273.833333333212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44273.874999999876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44273.916666666541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44273.958333333205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44273.999999999869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44274.041666666533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44274.083333333198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44274.124999999862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44274.166666666526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44274.20833333319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44274.249999999854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44274.291666666519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44274.333333333183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44274.374999999847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44274.416666666511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44274.458333333176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44274.49999999984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44274.541666666504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44274.583333333168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44274.624999999833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44274.666666666497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44274.708333333161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44274.749999999825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44274.79166666649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44274.833333333154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44274.874999999818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44274.916666666482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44274.958333333147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44274.999999999811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44275.041666666475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44275.083333333139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44275.124999999804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44275.166666666468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44275.208333333132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44275.249999999796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44275.291666666461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44275.333333333125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44275.374999999789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44275.416666666453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44275.458333333117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44275.499999999782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44275.541666666446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44275.58333333311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44275.624999999774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44275.666666666439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44275.708333333103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44275.749999999767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44275.791666666431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44275.833333333096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44275.87499999976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44275.916666666424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44275.958333333088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44275.999999999753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44276.041666666417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44276.083333333081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44276.124999999745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44276.16666666641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44276.208333333074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44276.249999999738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44276.291666666402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44276.333333333067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44276.374999999731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44276.416666666395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44276.458333333059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44276.499999999724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44276.541666666388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44276.583333333052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44276.624999999716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44276.66666666638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44276.708333333045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44276.749999999709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44276.791666666373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44276.833333333037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44276.874999999702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44276.916666666366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44276.95833333303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44276.999999999694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44277.041666666359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44277.083333333023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44277.124999999687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44277.166666666351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44277.208333333016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44277.24999999968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1" t="s">
        <v>327</v>
      </c>
      <c r="D1269" s="532"/>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4" priority="17" stopIfTrue="1">
      <formula>ROW()-2=#REF!</formula>
    </cfRule>
  </conditionalFormatting>
  <conditionalFormatting sqref="A1269:XFD1270">
    <cfRule type="expression" dxfId="263" priority="18" stopIfTrue="1">
      <formula>$C$1270&gt;144</formula>
    </cfRule>
  </conditionalFormatting>
  <conditionalFormatting sqref="A4:AM136">
    <cfRule type="expression" dxfId="262" priority="1" stopIfTrue="1">
      <formula>ROW()-3=$C$1270</formula>
    </cfRule>
    <cfRule type="expression" dxfId="261" priority="2" stopIfTrue="1">
      <formula>OR(ROW()-3=$C$1270,A4&lt;0)</formula>
    </cfRule>
    <cfRule type="expression" dxfId="260" priority="3">
      <formula>$A4=73</formula>
    </cfRule>
    <cfRule type="expression" dxfId="259" priority="11">
      <formula>ROUND(($A4-1)/12,0)=INT($A4-1)/12</formula>
    </cfRule>
  </conditionalFormatting>
  <conditionalFormatting sqref="G16:U136">
    <cfRule type="expression" dxfId="258" priority="12">
      <formula>COUNTA(G5:G16)&gt;0</formula>
    </cfRule>
  </conditionalFormatting>
  <conditionalFormatting sqref="A1:XFD3">
    <cfRule type="expression" dxfId="25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1060</v>
      </c>
      <c r="F2" s="366">
        <f>IFERROR(SMALL(TblTech[Activate @ hour],1),0)</f>
        <v>0</v>
      </c>
      <c r="G2" s="97" t="s">
        <v>1062</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820</v>
      </c>
      <c r="F3" s="349" t="s">
        <v>1061</v>
      </c>
      <c r="G3" s="349" t="s">
        <v>988</v>
      </c>
      <c r="H3" s="349" t="s">
        <v>1032</v>
      </c>
      <c r="I3" s="349" t="s">
        <v>1033</v>
      </c>
      <c r="J3" s="349" t="s">
        <v>821</v>
      </c>
      <c r="K3" s="350" t="s">
        <v>822</v>
      </c>
      <c r="L3" s="349" t="s">
        <v>989</v>
      </c>
      <c r="M3" s="351" t="s">
        <v>555</v>
      </c>
      <c r="N3" s="351" t="s">
        <v>557</v>
      </c>
      <c r="O3" s="351" t="s">
        <v>559</v>
      </c>
      <c r="P3" s="351" t="s">
        <v>561</v>
      </c>
      <c r="Q3" s="351" t="s">
        <v>563</v>
      </c>
      <c r="R3" s="351" t="s">
        <v>565</v>
      </c>
      <c r="S3" s="351" t="s">
        <v>566</v>
      </c>
      <c r="T3" s="351" t="s">
        <v>567</v>
      </c>
      <c r="U3" s="351" t="s">
        <v>569</v>
      </c>
      <c r="V3" s="351" t="s">
        <v>571</v>
      </c>
      <c r="W3" s="351" t="s">
        <v>573</v>
      </c>
      <c r="X3" s="351" t="s">
        <v>574</v>
      </c>
      <c r="Y3" s="351" t="s">
        <v>575</v>
      </c>
      <c r="Z3" s="351" t="s">
        <v>576</v>
      </c>
      <c r="AA3" s="351" t="s">
        <v>578</v>
      </c>
      <c r="AB3" s="351" t="s">
        <v>580</v>
      </c>
      <c r="AC3" s="351" t="s">
        <v>582</v>
      </c>
      <c r="AD3" s="351" t="s">
        <v>584</v>
      </c>
      <c r="AE3" s="351" t="s">
        <v>586</v>
      </c>
      <c r="AF3" s="351" t="s">
        <v>587</v>
      </c>
      <c r="AG3" s="351" t="s">
        <v>588</v>
      </c>
      <c r="AH3" s="351" t="s">
        <v>590</v>
      </c>
      <c r="AI3" s="351" t="s">
        <v>592</v>
      </c>
      <c r="AJ3" s="351" t="s">
        <v>594</v>
      </c>
      <c r="AK3" s="351" t="s">
        <v>595</v>
      </c>
      <c r="AL3" s="351" t="s">
        <v>597</v>
      </c>
      <c r="AM3" s="351" t="s">
        <v>598</v>
      </c>
      <c r="AN3" s="351" t="s">
        <v>599</v>
      </c>
      <c r="AO3" s="351" t="s">
        <v>600</v>
      </c>
      <c r="AP3" s="351" t="s">
        <v>602</v>
      </c>
      <c r="AQ3" s="351" t="s">
        <v>604</v>
      </c>
      <c r="AR3" s="351" t="s">
        <v>605</v>
      </c>
      <c r="AS3" s="351" t="s">
        <v>606</v>
      </c>
      <c r="AT3" s="351" t="s">
        <v>607</v>
      </c>
      <c r="AU3" s="351" t="s">
        <v>608</v>
      </c>
      <c r="AV3" s="351" t="s">
        <v>609</v>
      </c>
      <c r="AW3" s="351" t="s">
        <v>611</v>
      </c>
      <c r="AX3" s="351" t="s">
        <v>613</v>
      </c>
      <c r="AY3" s="351" t="s">
        <v>614</v>
      </c>
      <c r="AZ3" s="351" t="s">
        <v>615</v>
      </c>
      <c r="BA3" s="351" t="s">
        <v>617</v>
      </c>
      <c r="BB3" s="351" t="s">
        <v>618</v>
      </c>
      <c r="BC3" s="351" t="s">
        <v>619</v>
      </c>
      <c r="BD3" s="351" t="s">
        <v>620</v>
      </c>
      <c r="BE3" s="351" t="s">
        <v>621</v>
      </c>
      <c r="BF3" s="351" t="s">
        <v>622</v>
      </c>
      <c r="BG3" s="351" t="s">
        <v>623</v>
      </c>
      <c r="BH3" s="351" t="s">
        <v>625</v>
      </c>
      <c r="BI3" s="351" t="s">
        <v>626</v>
      </c>
      <c r="BJ3" s="351" t="s">
        <v>628</v>
      </c>
      <c r="BK3" s="351" t="s">
        <v>629</v>
      </c>
      <c r="BL3" s="351" t="s">
        <v>630</v>
      </c>
      <c r="BM3" s="351" t="s">
        <v>632</v>
      </c>
      <c r="BN3" s="351" t="s">
        <v>634</v>
      </c>
      <c r="BO3" s="351" t="s">
        <v>635</v>
      </c>
      <c r="BP3" s="351" t="s">
        <v>636</v>
      </c>
      <c r="BQ3" s="351" t="s">
        <v>638</v>
      </c>
      <c r="BR3" s="351" t="s">
        <v>639</v>
      </c>
      <c r="BS3" s="351" t="s">
        <v>641</v>
      </c>
      <c r="BT3" s="351" t="s">
        <v>643</v>
      </c>
      <c r="BU3" s="351" t="s">
        <v>644</v>
      </c>
      <c r="BV3" s="351" t="s">
        <v>646</v>
      </c>
      <c r="BW3" s="351" t="s">
        <v>647</v>
      </c>
      <c r="BX3" s="351" t="s">
        <v>648</v>
      </c>
      <c r="BY3" s="351" t="s">
        <v>650</v>
      </c>
      <c r="BZ3" s="351" t="s">
        <v>651</v>
      </c>
      <c r="CA3" s="351" t="s">
        <v>710</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711</v>
      </c>
      <c r="I4" s="359"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712</v>
      </c>
      <c r="I5" s="359"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713</v>
      </c>
      <c r="I6" s="359"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714</v>
      </c>
      <c r="I7" s="359"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715</v>
      </c>
      <c r="I8" s="359"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716</v>
      </c>
      <c r="I9" s="359" t="s">
        <v>583</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717</v>
      </c>
      <c r="I10" s="359" t="s">
        <v>776</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718</v>
      </c>
      <c r="I11" s="359" t="s">
        <v>568</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569</v>
      </c>
      <c r="H12" s="359" t="s">
        <v>719</v>
      </c>
      <c r="I12" s="359" t="s">
        <v>603</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571</v>
      </c>
      <c r="H13" s="359" t="s">
        <v>720</v>
      </c>
      <c r="I13" s="359" t="s">
        <v>570</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573</v>
      </c>
      <c r="H14" s="359" t="s">
        <v>721</v>
      </c>
      <c r="I14" s="359" t="s">
        <v>777</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9"/>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574</v>
      </c>
      <c r="H16" s="359" t="s">
        <v>722</v>
      </c>
      <c r="I16" s="359" t="s">
        <v>794</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575</v>
      </c>
      <c r="H17" s="359" t="s">
        <v>723</v>
      </c>
      <c r="I17" s="359" t="s">
        <v>795</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576</v>
      </c>
      <c r="H18" s="359" t="s">
        <v>724</v>
      </c>
      <c r="I18" s="359" t="s">
        <v>577</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578</v>
      </c>
      <c r="H19" s="359" t="s">
        <v>725</v>
      </c>
      <c r="I19" s="359" t="s">
        <v>579</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580</v>
      </c>
      <c r="H20" s="359" t="s">
        <v>726</v>
      </c>
      <c r="I20" s="359" t="s">
        <v>581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582</v>
      </c>
      <c r="H21" s="359" t="s">
        <v>727</v>
      </c>
      <c r="I21" s="359" t="s">
        <v>778</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584</v>
      </c>
      <c r="H22" s="359" t="s">
        <v>728</v>
      </c>
      <c r="I22" s="359" t="s">
        <v>779</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586</v>
      </c>
      <c r="H23" s="359" t="s">
        <v>729</v>
      </c>
      <c r="I23" s="359" t="s">
        <v>780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587</v>
      </c>
      <c r="H24" s="359" t="s">
        <v>730</v>
      </c>
      <c r="I24" s="359" t="s">
        <v>781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588</v>
      </c>
      <c r="H25" s="359" t="s">
        <v>731</v>
      </c>
      <c r="I25" s="359" t="s">
        <v>589</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9"/>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590</v>
      </c>
      <c r="H27" s="359" t="s">
        <v>732</v>
      </c>
      <c r="I27" s="359" t="s">
        <v>591</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592</v>
      </c>
      <c r="H28" s="359" t="s">
        <v>733</v>
      </c>
      <c r="I28" s="359" t="s">
        <v>593</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594</v>
      </c>
      <c r="H29" s="359" t="s">
        <v>734</v>
      </c>
      <c r="I29" s="359" t="s">
        <v>796</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595</v>
      </c>
      <c r="H30" s="359" t="s">
        <v>735</v>
      </c>
      <c r="I30" s="359" t="s">
        <v>596</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597</v>
      </c>
      <c r="H31" s="359" t="s">
        <v>406</v>
      </c>
      <c r="I31" s="359" t="s">
        <v>782</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598</v>
      </c>
      <c r="H32" s="359" t="s">
        <v>736</v>
      </c>
      <c r="I32" s="359" t="s">
        <v>585</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599</v>
      </c>
      <c r="H33" s="359" t="s">
        <v>737</v>
      </c>
      <c r="I33" s="359" t="s">
        <v>783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600</v>
      </c>
      <c r="H34" s="359" t="s">
        <v>738</v>
      </c>
      <c r="I34" s="359" t="s">
        <v>601</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602</v>
      </c>
      <c r="H35" s="359" t="s">
        <v>739</v>
      </c>
      <c r="I35" s="359" t="s">
        <v>572</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9"/>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604</v>
      </c>
      <c r="H37" s="359" t="s">
        <v>740</v>
      </c>
      <c r="I37" s="359" t="s">
        <v>805</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605</v>
      </c>
      <c r="H38" s="359" t="s">
        <v>741</v>
      </c>
      <c r="I38" s="359" t="s">
        <v>654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606</v>
      </c>
      <c r="H39" s="359" t="s">
        <v>742</v>
      </c>
      <c r="I39" s="359" t="s">
        <v>655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607</v>
      </c>
      <c r="H40" s="359" t="s">
        <v>743</v>
      </c>
      <c r="I40" s="359" t="s">
        <v>656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608</v>
      </c>
      <c r="H41" s="359" t="s">
        <v>744</v>
      </c>
      <c r="I41" s="359" t="s">
        <v>784</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609</v>
      </c>
      <c r="H42" s="359" t="s">
        <v>745</v>
      </c>
      <c r="I42" s="359" t="s">
        <v>612</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611</v>
      </c>
      <c r="H43" s="359" t="s">
        <v>746</v>
      </c>
      <c r="I43" s="359" t="s">
        <v>785</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613</v>
      </c>
      <c r="H44" s="359" t="s">
        <v>747</v>
      </c>
      <c r="I44" s="359" t="s">
        <v>610</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9"/>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614</v>
      </c>
      <c r="H46" s="359" t="s">
        <v>748</v>
      </c>
      <c r="I46" s="359" t="s">
        <v>616</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615</v>
      </c>
      <c r="H47" s="359" t="s">
        <v>749</v>
      </c>
      <c r="I47" s="359" t="s">
        <v>786</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617</v>
      </c>
      <c r="H48" s="359" t="s">
        <v>750</v>
      </c>
      <c r="I48" s="359" t="s">
        <v>782</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618</v>
      </c>
      <c r="H49" s="359" t="s">
        <v>751</v>
      </c>
      <c r="I49" s="359" t="s">
        <v>657</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619</v>
      </c>
      <c r="H50" s="359" t="s">
        <v>752</v>
      </c>
      <c r="I50" s="359" t="s">
        <v>782</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620</v>
      </c>
      <c r="H51" s="359" t="s">
        <v>753</v>
      </c>
      <c r="I51" s="359" t="s">
        <v>787</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621</v>
      </c>
      <c r="H52" s="359" t="s">
        <v>754</v>
      </c>
      <c r="I52" s="359" t="s">
        <v>658</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9"/>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622</v>
      </c>
      <c r="H54" s="359" t="s">
        <v>755</v>
      </c>
      <c r="I54" s="359" t="s">
        <v>585</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623</v>
      </c>
      <c r="H55" s="359" t="s">
        <v>756</v>
      </c>
      <c r="I55" s="359" t="s">
        <v>624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625</v>
      </c>
      <c r="H56" s="359" t="s">
        <v>757</v>
      </c>
      <c r="I56" s="359" t="s">
        <v>788</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626</v>
      </c>
      <c r="H57" s="359" t="s">
        <v>758</v>
      </c>
      <c r="I57" s="359" t="s">
        <v>627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628</v>
      </c>
      <c r="H58" s="359" t="s">
        <v>759</v>
      </c>
      <c r="I58" s="359" t="s">
        <v>789</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629</v>
      </c>
      <c r="H59" s="359" t="s">
        <v>760</v>
      </c>
      <c r="I59" s="359" t="s">
        <v>790</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9"/>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630</v>
      </c>
      <c r="H61" s="359" t="s">
        <v>761</v>
      </c>
      <c r="I61" s="359" t="s">
        <v>631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632</v>
      </c>
      <c r="H62" s="359" t="s">
        <v>762</v>
      </c>
      <c r="I62" s="359" t="s">
        <v>791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634</v>
      </c>
      <c r="H63" s="359" t="s">
        <v>763</v>
      </c>
      <c r="I63" s="359" t="s">
        <v>792</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635</v>
      </c>
      <c r="H64" s="359" t="s">
        <v>764</v>
      </c>
      <c r="I64" s="359" t="s">
        <v>659</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636</v>
      </c>
      <c r="H65" s="359" t="s">
        <v>765</v>
      </c>
      <c r="I65" s="359" t="s">
        <v>637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9"/>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638</v>
      </c>
      <c r="H67" s="359" t="s">
        <v>766</v>
      </c>
      <c r="I67" s="359" t="s">
        <v>793</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639</v>
      </c>
      <c r="H68" s="359" t="s">
        <v>767</v>
      </c>
      <c r="I68" s="359" t="s">
        <v>640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641</v>
      </c>
      <c r="H69" s="359" t="s">
        <v>768</v>
      </c>
      <c r="I69" s="359" t="s">
        <v>642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643</v>
      </c>
      <c r="H70" s="359" t="s">
        <v>769</v>
      </c>
      <c r="I70" s="359" t="s">
        <v>806</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9"/>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644</v>
      </c>
      <c r="H72" s="359" t="s">
        <v>770</v>
      </c>
      <c r="I72" s="359" t="s">
        <v>645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646</v>
      </c>
      <c r="H73" s="359" t="s">
        <v>771</v>
      </c>
      <c r="I73" s="359" t="s">
        <v>589</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647</v>
      </c>
      <c r="H74" s="359" t="s">
        <v>772</v>
      </c>
      <c r="I74" s="359" t="s">
        <v>807</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9"/>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648</v>
      </c>
      <c r="H76" s="359" t="s">
        <v>773</v>
      </c>
      <c r="I76" s="359" t="s">
        <v>633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650</v>
      </c>
      <c r="H77" s="359" t="s">
        <v>774</v>
      </c>
      <c r="I77" s="359" t="s">
        <v>649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9"/>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651</v>
      </c>
      <c r="H79" s="359" t="s">
        <v>775</v>
      </c>
      <c r="I79" s="359" t="s">
        <v>652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1034</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1063</v>
      </c>
      <c r="Y1" s="194" t="s">
        <v>37</v>
      </c>
      <c r="Z1" s="194"/>
      <c r="AA1" s="194"/>
      <c r="AB1" s="194"/>
      <c r="AC1" s="194"/>
      <c r="AD1" s="194"/>
      <c r="AF1" s="596" t="s">
        <v>221</v>
      </c>
      <c r="AG1" s="596"/>
      <c r="AH1" s="194"/>
      <c r="AI1" s="194"/>
      <c r="AJ1" s="194"/>
      <c r="AK1" s="194"/>
      <c r="AM1" s="594" t="s">
        <v>229</v>
      </c>
      <c r="AN1" s="594"/>
      <c r="AO1" s="367"/>
      <c r="AP1" s="367"/>
      <c r="AQ1" s="368"/>
      <c r="AR1" s="594" t="s">
        <v>230</v>
      </c>
      <c r="AS1" s="594"/>
      <c r="AT1" s="595"/>
      <c r="AU1" s="367"/>
      <c r="AV1" s="368"/>
      <c r="AW1" s="594" t="s">
        <v>231</v>
      </c>
      <c r="AX1" s="594"/>
      <c r="AY1" s="594"/>
      <c r="AZ1" s="367"/>
      <c r="BA1" s="368"/>
      <c r="BB1" s="594" t="s">
        <v>232</v>
      </c>
      <c r="BC1" s="594"/>
      <c r="BD1" s="594"/>
      <c r="BE1" s="594"/>
      <c r="BF1" s="368"/>
      <c r="BG1" s="594" t="s">
        <v>233</v>
      </c>
      <c r="BH1" s="594"/>
      <c r="BI1" s="594"/>
      <c r="BJ1" s="367"/>
      <c r="BK1" s="368"/>
      <c r="BL1" s="594" t="s">
        <v>234</v>
      </c>
      <c r="BM1" s="595"/>
      <c r="BN1" s="595"/>
      <c r="BO1" s="367"/>
      <c r="BP1" s="368"/>
      <c r="BQ1" s="594" t="s">
        <v>235</v>
      </c>
      <c r="BR1" s="594"/>
      <c r="BS1" s="594"/>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820</v>
      </c>
      <c r="C3" s="196" t="s">
        <v>2</v>
      </c>
      <c r="D3" s="196" t="s">
        <v>7</v>
      </c>
      <c r="E3" s="196" t="s">
        <v>3</v>
      </c>
      <c r="F3" s="196" t="s">
        <v>4</v>
      </c>
      <c r="G3" s="196" t="s">
        <v>821</v>
      </c>
      <c r="H3" s="196" t="s">
        <v>285</v>
      </c>
      <c r="I3" s="196" t="s">
        <v>236</v>
      </c>
      <c r="J3" s="196" t="s">
        <v>23</v>
      </c>
      <c r="K3" s="196" t="s">
        <v>0</v>
      </c>
      <c r="L3" s="196" t="s">
        <v>322</v>
      </c>
      <c r="M3" s="196" t="s">
        <v>318</v>
      </c>
      <c r="N3" s="196" t="s">
        <v>1023</v>
      </c>
      <c r="O3" s="196" t="s">
        <v>325</v>
      </c>
      <c r="P3" s="196" t="s">
        <v>228</v>
      </c>
      <c r="Q3" s="196" t="s">
        <v>326</v>
      </c>
      <c r="R3" s="196" t="s">
        <v>1024</v>
      </c>
      <c r="S3" s="196" t="s">
        <v>1025</v>
      </c>
      <c r="T3" s="196" t="s">
        <v>1026</v>
      </c>
      <c r="U3" s="196" t="s">
        <v>1027</v>
      </c>
      <c r="V3" s="196" t="s">
        <v>1028</v>
      </c>
      <c r="W3" s="196" t="s">
        <v>1029</v>
      </c>
      <c r="X3" s="196" t="s">
        <v>822</v>
      </c>
      <c r="Y3" s="196" t="s">
        <v>220</v>
      </c>
      <c r="Z3" s="196" t="s">
        <v>222</v>
      </c>
      <c r="AA3" s="196" t="s">
        <v>223</v>
      </c>
      <c r="AB3" s="196" t="s">
        <v>224</v>
      </c>
      <c r="AC3" s="196" t="s">
        <v>225</v>
      </c>
      <c r="AD3" s="196" t="s">
        <v>226</v>
      </c>
      <c r="AE3" s="196" t="s">
        <v>840</v>
      </c>
      <c r="AF3" s="196" t="s">
        <v>1093</v>
      </c>
      <c r="AG3" s="196" t="s">
        <v>990</v>
      </c>
      <c r="AH3" s="196" t="s">
        <v>991</v>
      </c>
      <c r="AI3" s="196" t="s">
        <v>992</v>
      </c>
      <c r="AJ3" s="196" t="s">
        <v>993</v>
      </c>
      <c r="AK3" s="196" t="s">
        <v>994</v>
      </c>
      <c r="AL3" s="196" t="s">
        <v>841</v>
      </c>
      <c r="AM3" s="371" t="s">
        <v>995</v>
      </c>
      <c r="AN3" s="371" t="s">
        <v>996</v>
      </c>
      <c r="AO3" s="371" t="s">
        <v>997</v>
      </c>
      <c r="AP3" s="371" t="s">
        <v>998</v>
      </c>
      <c r="AQ3" s="371" t="s">
        <v>842</v>
      </c>
      <c r="AR3" s="371" t="s">
        <v>999</v>
      </c>
      <c r="AS3" s="371" t="s">
        <v>1000</v>
      </c>
      <c r="AT3" s="371" t="s">
        <v>1001</v>
      </c>
      <c r="AU3" s="371" t="s">
        <v>1002</v>
      </c>
      <c r="AV3" s="371" t="s">
        <v>917</v>
      </c>
      <c r="AW3" s="371" t="s">
        <v>1003</v>
      </c>
      <c r="AX3" s="371" t="s">
        <v>1004</v>
      </c>
      <c r="AY3" s="371" t="s">
        <v>1005</v>
      </c>
      <c r="AZ3" s="371" t="s">
        <v>1006</v>
      </c>
      <c r="BA3" s="371" t="s">
        <v>918</v>
      </c>
      <c r="BB3" s="371" t="s">
        <v>1007</v>
      </c>
      <c r="BC3" s="371" t="s">
        <v>1008</v>
      </c>
      <c r="BD3" s="371" t="s">
        <v>1009</v>
      </c>
      <c r="BE3" s="371" t="s">
        <v>1010</v>
      </c>
      <c r="BF3" s="371" t="s">
        <v>1094</v>
      </c>
      <c r="BG3" s="371" t="s">
        <v>1011</v>
      </c>
      <c r="BH3" s="371" t="s">
        <v>1012</v>
      </c>
      <c r="BI3" s="371" t="s">
        <v>1013</v>
      </c>
      <c r="BJ3" s="371" t="s">
        <v>1014</v>
      </c>
      <c r="BK3" s="371" t="s">
        <v>1095</v>
      </c>
      <c r="BL3" s="371" t="s">
        <v>1015</v>
      </c>
      <c r="BM3" s="371" t="s">
        <v>1016</v>
      </c>
      <c r="BN3" s="371" t="s">
        <v>1017</v>
      </c>
      <c r="BO3" s="371" t="s">
        <v>1018</v>
      </c>
      <c r="BP3" s="371" t="s">
        <v>1096</v>
      </c>
      <c r="BQ3" s="371" t="s">
        <v>1019</v>
      </c>
      <c r="BR3" s="371" t="s">
        <v>1020</v>
      </c>
      <c r="BS3" s="371" t="s">
        <v>1021</v>
      </c>
      <c r="BT3" s="371" t="s">
        <v>1022</v>
      </c>
      <c r="BU3" s="196" t="s">
        <v>1097</v>
      </c>
      <c r="BV3" s="372" t="s">
        <v>320</v>
      </c>
      <c r="BW3" s="196" t="s">
        <v>1030</v>
      </c>
      <c r="BX3" s="196" t="s">
        <v>1098</v>
      </c>
      <c r="BY3" s="196" t="s">
        <v>1031</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44271.75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44271.75</v>
      </c>
      <c r="BZ4" s="383">
        <f>Overview!B15</f>
        <v>44272</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44271.791666666664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44271.791666666664</v>
      </c>
      <c r="BZ5" s="387">
        <f ca="1">OFFSET(TblImps[[#This Row],[Servertime]],-1,0)+1/24</f>
        <v>44272.041666666664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44271.833333333328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44271.833333333328</v>
      </c>
      <c r="BZ6" s="387">
        <f ca="1">OFFSET(TblImps[[#This Row],[Servertime]],-1,0)+1/24</f>
        <v>44272.083333333328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44271.874999999993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44271.874999999993</v>
      </c>
      <c r="BZ7" s="387">
        <f ca="1">OFFSET(TblImps[[#This Row],[Servertime]],-1,0)+1/24</f>
        <v>44272.124999999993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44271.916666666657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44271.916666666657</v>
      </c>
      <c r="BZ8" s="387">
        <f ca="1">OFFSET(TblImps[[#This Row],[Servertime]],-1,0)+1/24</f>
        <v>44272.166666666657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44271.958333333321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44271.958333333321</v>
      </c>
      <c r="BZ9" s="387">
        <f ca="1">OFFSET(TblImps[[#This Row],[Servertime]],-1,0)+1/24</f>
        <v>44272.208333333321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44271.999999999985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44271.999999999985</v>
      </c>
      <c r="BZ10" s="387">
        <f ca="1">OFFSET(TblImps[[#This Row],[Servertime]],-1,0)+1/24</f>
        <v>44272.249999999985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44272.04166666665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44272.04166666665</v>
      </c>
      <c r="BZ11" s="387">
        <f ca="1">OFFSET(TblImps[[#This Row],[Servertime]],-1,0)+1/24</f>
        <v>44272.29166666665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44272.083333333314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44272.083333333314</v>
      </c>
      <c r="BZ12" s="387">
        <f ca="1">OFFSET(TblImps[[#This Row],[Servertime]],-1,0)+1/24</f>
        <v>44272.333333333314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44272.124999999978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44272.124999999978</v>
      </c>
      <c r="BZ13" s="387">
        <f ca="1">OFFSET(TblImps[[#This Row],[Servertime]],-1,0)+1/24</f>
        <v>44272.374999999978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44272.166666666642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44272.166666666642</v>
      </c>
      <c r="BZ14" s="387">
        <f ca="1">OFFSET(TblImps[[#This Row],[Servertime]],-1,0)+1/24</f>
        <v>44272.416666666642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44272.208333333307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44272.208333333307</v>
      </c>
      <c r="BZ15" s="387">
        <f ca="1">OFFSET(TblImps[[#This Row],[Servertime]],-1,0)+1/24</f>
        <v>44272.458333333307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44272.249999999971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44272.249999999971</v>
      </c>
      <c r="BZ16" s="387">
        <f ca="1">OFFSET(TblImps[[#This Row],[Servertime]],-1,0)+1/24</f>
        <v>44272.499999999971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44272.291666666635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44272.291666666635</v>
      </c>
      <c r="BZ17" s="387">
        <f ca="1">OFFSET(TblImps[[#This Row],[Servertime]],-1,0)+1/24</f>
        <v>44272.541666666635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44272.333333333299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44272.333333333299</v>
      </c>
      <c r="BZ18" s="387">
        <f ca="1">OFFSET(TblImps[[#This Row],[Servertime]],-1,0)+1/24</f>
        <v>44272.583333333299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44272.374999999964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44272.374999999964</v>
      </c>
      <c r="BZ19" s="387">
        <f ca="1">OFFSET(TblImps[[#This Row],[Servertime]],-1,0)+1/24</f>
        <v>44272.624999999964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44272.416666666628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44272.416666666628</v>
      </c>
      <c r="BZ20" s="387">
        <f ca="1">OFFSET(TblImps[[#This Row],[Servertime]],-1,0)+1/24</f>
        <v>44272.666666666628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44272.458333333292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44272.458333333292</v>
      </c>
      <c r="BZ21" s="387">
        <f ca="1">OFFSET(TblImps[[#This Row],[Servertime]],-1,0)+1/24</f>
        <v>44272.708333333292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44272.499999999956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44272.499999999956</v>
      </c>
      <c r="BZ22" s="387">
        <f ca="1">OFFSET(TblImps[[#This Row],[Servertime]],-1,0)+1/24</f>
        <v>44272.749999999956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44272.541666666621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44272.541666666621</v>
      </c>
      <c r="BZ23" s="387">
        <f ca="1">OFFSET(TblImps[[#This Row],[Servertime]],-1,0)+1/24</f>
        <v>44272.791666666621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44272.583333333285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44272.583333333285</v>
      </c>
      <c r="BZ24" s="387">
        <f ca="1">OFFSET(TblImps[[#This Row],[Servertime]],-1,0)+1/24</f>
        <v>44272.833333333285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44272.624999999949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44272.624999999949</v>
      </c>
      <c r="BZ25" s="387">
        <f ca="1">OFFSET(TblImps[[#This Row],[Servertime]],-1,0)+1/24</f>
        <v>44272.874999999949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44272.666666666613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44272.666666666613</v>
      </c>
      <c r="BZ26" s="387">
        <f ca="1">OFFSET(TblImps[[#This Row],[Servertime]],-1,0)+1/24</f>
        <v>44272.916666666613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44272.708333333278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44272.708333333278</v>
      </c>
      <c r="BZ27" s="387">
        <f ca="1">OFFSET(TblImps[[#This Row],[Servertime]],-1,0)+1/24</f>
        <v>44272.958333333278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44272.749999999942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44272.749999999942</v>
      </c>
      <c r="BZ28" s="387">
        <f ca="1">OFFSET(TblImps[[#This Row],[Servertime]],-1,0)+1/24</f>
        <v>44272.999999999942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44272.791666666606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44272.791666666606</v>
      </c>
      <c r="BZ29" s="387">
        <f ca="1">OFFSET(TblImps[[#This Row],[Servertime]],-1,0)+1/24</f>
        <v>44273.041666666606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44272.83333333327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44272.83333333327</v>
      </c>
      <c r="BZ30" s="387">
        <f ca="1">OFFSET(TblImps[[#This Row],[Servertime]],-1,0)+1/24</f>
        <v>44273.08333333327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44272.874999999935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44272.874999999935</v>
      </c>
      <c r="BZ31" s="387">
        <f ca="1">OFFSET(TblImps[[#This Row],[Servertime]],-1,0)+1/24</f>
        <v>44273.124999999935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44272.916666666599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44272.916666666599</v>
      </c>
      <c r="BZ32" s="387">
        <f ca="1">OFFSET(TblImps[[#This Row],[Servertime]],-1,0)+1/24</f>
        <v>44273.166666666599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44272.958333333263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44272.958333333263</v>
      </c>
      <c r="BZ33" s="387">
        <f ca="1">OFFSET(TblImps[[#This Row],[Servertime]],-1,0)+1/24</f>
        <v>44273.208333333263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44272.999999999927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44272.999999999927</v>
      </c>
      <c r="BZ34" s="387">
        <f ca="1">OFFSET(TblImps[[#This Row],[Servertime]],-1,0)+1/24</f>
        <v>44273.249999999927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44273.041666666591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44273.041666666591</v>
      </c>
      <c r="BZ35" s="387">
        <f ca="1">OFFSET(TblImps[[#This Row],[Servertime]],-1,0)+1/24</f>
        <v>44273.291666666591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44273.083333333256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44273.083333333256</v>
      </c>
      <c r="BZ36" s="387">
        <f ca="1">OFFSET(TblImps[[#This Row],[Servertime]],-1,0)+1/24</f>
        <v>44273.333333333256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44273.12499999992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44273.12499999992</v>
      </c>
      <c r="BZ37" s="387">
        <f ca="1">OFFSET(TblImps[[#This Row],[Servertime]],-1,0)+1/24</f>
        <v>44273.37499999992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44273.166666666584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44273.166666666584</v>
      </c>
      <c r="BZ38" s="387">
        <f ca="1">OFFSET(TblImps[[#This Row],[Servertime]],-1,0)+1/24</f>
        <v>44273.416666666584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44273.208333333248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44273.208333333248</v>
      </c>
      <c r="BZ39" s="387">
        <f ca="1">OFFSET(TblImps[[#This Row],[Servertime]],-1,0)+1/24</f>
        <v>44273.458333333248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44273.249999999913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44273.249999999913</v>
      </c>
      <c r="BZ40" s="387">
        <f ca="1">OFFSET(TblImps[[#This Row],[Servertime]],-1,0)+1/24</f>
        <v>44273.499999999913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44273.291666666577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44273.291666666577</v>
      </c>
      <c r="BZ41" s="387">
        <f ca="1">OFFSET(TblImps[[#This Row],[Servertime]],-1,0)+1/24</f>
        <v>44273.541666666577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44273.333333333241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44273.333333333241</v>
      </c>
      <c r="BZ42" s="387">
        <f ca="1">OFFSET(TblImps[[#This Row],[Servertime]],-1,0)+1/24</f>
        <v>44273.583333333241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44273.374999999905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44273.374999999905</v>
      </c>
      <c r="BZ43" s="387">
        <f ca="1">OFFSET(TblImps[[#This Row],[Servertime]],-1,0)+1/24</f>
        <v>44273.624999999905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44273.41666666657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44273.41666666657</v>
      </c>
      <c r="BZ44" s="387">
        <f ca="1">OFFSET(TblImps[[#This Row],[Servertime]],-1,0)+1/24</f>
        <v>44273.66666666657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44273.458333333234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44273.458333333234</v>
      </c>
      <c r="BZ45" s="387">
        <f ca="1">OFFSET(TblImps[[#This Row],[Servertime]],-1,0)+1/24</f>
        <v>44273.708333333234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44273.499999999898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44273.499999999898</v>
      </c>
      <c r="BZ46" s="387">
        <f ca="1">OFFSET(TblImps[[#This Row],[Servertime]],-1,0)+1/24</f>
        <v>44273.749999999898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44273.541666666562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44273.541666666562</v>
      </c>
      <c r="BZ47" s="387">
        <f ca="1">OFFSET(TblImps[[#This Row],[Servertime]],-1,0)+1/24</f>
        <v>44273.791666666562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44273.583333333227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44273.583333333227</v>
      </c>
      <c r="BZ48" s="387">
        <f ca="1">OFFSET(TblImps[[#This Row],[Servertime]],-1,0)+1/24</f>
        <v>44273.833333333227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44273.624999999891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44273.624999999891</v>
      </c>
      <c r="BZ49" s="387">
        <f ca="1">OFFSET(TblImps[[#This Row],[Servertime]],-1,0)+1/24</f>
        <v>44273.874999999891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44273.666666666555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44273.666666666555</v>
      </c>
      <c r="BZ50" s="387">
        <f ca="1">OFFSET(TblImps[[#This Row],[Servertime]],-1,0)+1/24</f>
        <v>44273.916666666555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44273.708333333219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44273.708333333219</v>
      </c>
      <c r="BZ51" s="387">
        <f ca="1">OFFSET(TblImps[[#This Row],[Servertime]],-1,0)+1/24</f>
        <v>44273.958333333219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44273.749999999884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44273.749999999884</v>
      </c>
      <c r="BZ52" s="387">
        <f ca="1">OFFSET(TblImps[[#This Row],[Servertime]],-1,0)+1/24</f>
        <v>44273.999999999884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44273.791666666548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44273.791666666548</v>
      </c>
      <c r="BZ53" s="387">
        <f ca="1">OFFSET(TblImps[[#This Row],[Servertime]],-1,0)+1/24</f>
        <v>44274.041666666548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44273.833333333212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44273.833333333212</v>
      </c>
      <c r="BZ54" s="387">
        <f ca="1">OFFSET(TblImps[[#This Row],[Servertime]],-1,0)+1/24</f>
        <v>44274.083333333212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44273.874999999876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44273.874999999876</v>
      </c>
      <c r="BZ55" s="387">
        <f ca="1">OFFSET(TblImps[[#This Row],[Servertime]],-1,0)+1/24</f>
        <v>44274.124999999876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44273.916666666541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44273.916666666541</v>
      </c>
      <c r="BZ56" s="387">
        <f ca="1">OFFSET(TblImps[[#This Row],[Servertime]],-1,0)+1/24</f>
        <v>44274.166666666541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44273.958333333205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44273.958333333205</v>
      </c>
      <c r="BZ57" s="387">
        <f ca="1">OFFSET(TblImps[[#This Row],[Servertime]],-1,0)+1/24</f>
        <v>44274.208333333205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44273.999999999869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44273.999999999869</v>
      </c>
      <c r="BZ58" s="387">
        <f ca="1">OFFSET(TblImps[[#This Row],[Servertime]],-1,0)+1/24</f>
        <v>44274.249999999869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44274.041666666533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44274.041666666533</v>
      </c>
      <c r="BZ59" s="387">
        <f ca="1">OFFSET(TblImps[[#This Row],[Servertime]],-1,0)+1/24</f>
        <v>44274.291666666533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44274.083333333198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44274.083333333198</v>
      </c>
      <c r="BZ60" s="387">
        <f ca="1">OFFSET(TblImps[[#This Row],[Servertime]],-1,0)+1/24</f>
        <v>44274.333333333198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44274.124999999862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44274.124999999862</v>
      </c>
      <c r="BZ61" s="387">
        <f ca="1">OFFSET(TblImps[[#This Row],[Servertime]],-1,0)+1/24</f>
        <v>44274.374999999862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44274.166666666526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44274.166666666526</v>
      </c>
      <c r="BZ62" s="387">
        <f ca="1">OFFSET(TblImps[[#This Row],[Servertime]],-1,0)+1/24</f>
        <v>44274.416666666526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44274.20833333319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44274.20833333319</v>
      </c>
      <c r="BZ63" s="387">
        <f ca="1">OFFSET(TblImps[[#This Row],[Servertime]],-1,0)+1/24</f>
        <v>44274.45833333319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44274.249999999854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44274.249999999854</v>
      </c>
      <c r="BZ64" s="387">
        <f ca="1">OFFSET(TblImps[[#This Row],[Servertime]],-1,0)+1/24</f>
        <v>44274.499999999854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44274.291666666519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44274.291666666519</v>
      </c>
      <c r="BZ65" s="387">
        <f ca="1">OFFSET(TblImps[[#This Row],[Servertime]],-1,0)+1/24</f>
        <v>44274.541666666519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44274.333333333183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44274.333333333183</v>
      </c>
      <c r="BZ66" s="387">
        <f ca="1">OFFSET(TblImps[[#This Row],[Servertime]],-1,0)+1/24</f>
        <v>44274.583333333183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44274.374999999847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44274.374999999847</v>
      </c>
      <c r="BZ67" s="387">
        <f ca="1">OFFSET(TblImps[[#This Row],[Servertime]],-1,0)+1/24</f>
        <v>44274.624999999847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44274.416666666511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44274.416666666511</v>
      </c>
      <c r="BZ68" s="387">
        <f ca="1">OFFSET(TblImps[[#This Row],[Servertime]],-1,0)+1/24</f>
        <v>44274.666666666511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44274.458333333176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44274.458333333176</v>
      </c>
      <c r="BZ69" s="387">
        <f ca="1">OFFSET(TblImps[[#This Row],[Servertime]],-1,0)+1/24</f>
        <v>44274.708333333176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44274.49999999984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44274.49999999984</v>
      </c>
      <c r="BZ70" s="387">
        <f ca="1">OFFSET(TblImps[[#This Row],[Servertime]],-1,0)+1/24</f>
        <v>44274.74999999984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44274.541666666504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44274.541666666504</v>
      </c>
      <c r="BZ71" s="387">
        <f ca="1">OFFSET(TblImps[[#This Row],[Servertime]],-1,0)+1/24</f>
        <v>44274.791666666504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44274.583333333168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44274.583333333168</v>
      </c>
      <c r="BZ72" s="387">
        <f ca="1">OFFSET(TblImps[[#This Row],[Servertime]],-1,0)+1/24</f>
        <v>44274.833333333168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44274.624999999833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44274.624999999833</v>
      </c>
      <c r="BZ73" s="387">
        <f ca="1">OFFSET(TblImps[[#This Row],[Servertime]],-1,0)+1/24</f>
        <v>44274.874999999833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44274.666666666497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44274.666666666497</v>
      </c>
      <c r="BZ74" s="387">
        <f ca="1">OFFSET(TblImps[[#This Row],[Servertime]],-1,0)+1/24</f>
        <v>44274.916666666497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44274.708333333161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44274.708333333161</v>
      </c>
      <c r="BZ75" s="387">
        <f ca="1">OFFSET(TblImps[[#This Row],[Servertime]],-1,0)+1/24</f>
        <v>44274.958333333161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44274.749999999825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44274.749999999825</v>
      </c>
      <c r="BZ76" s="399">
        <f ca="1">OFFSET(TblImps[[#This Row],[Servertime]],-1,0)+1/24</f>
        <v>44274.999999999825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44274.79166666649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44274.79166666649</v>
      </c>
      <c r="BZ77" s="387">
        <f ca="1">OFFSET(TblImps[[#This Row],[Servertime]],-1,0)+1/24</f>
        <v>44275.04166666649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44274.833333333154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44274.833333333154</v>
      </c>
      <c r="BZ78" s="387">
        <f ca="1">OFFSET(TblImps[[#This Row],[Servertime]],-1,0)+1/24</f>
        <v>44275.083333333154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44274.874999999818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44274.874999999818</v>
      </c>
      <c r="BZ79" s="387">
        <f ca="1">OFFSET(TblImps[[#This Row],[Servertime]],-1,0)+1/24</f>
        <v>44275.124999999818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44274.916666666482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44274.916666666482</v>
      </c>
      <c r="BZ80" s="387">
        <f ca="1">OFFSET(TblImps[[#This Row],[Servertime]],-1,0)+1/24</f>
        <v>44275.166666666482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44274.958333333147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44274.958333333147</v>
      </c>
      <c r="BZ81" s="387">
        <f ca="1">OFFSET(TblImps[[#This Row],[Servertime]],-1,0)+1/24</f>
        <v>44275.208333333147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44274.999999999811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44274.999999999811</v>
      </c>
      <c r="BZ82" s="387">
        <f ca="1">OFFSET(TblImps[[#This Row],[Servertime]],-1,0)+1/24</f>
        <v>44275.249999999811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44275.041666666475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44275.041666666475</v>
      </c>
      <c r="BZ83" s="387">
        <f ca="1">OFFSET(TblImps[[#This Row],[Servertime]],-1,0)+1/24</f>
        <v>44275.291666666475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44275.083333333139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44275.083333333139</v>
      </c>
      <c r="BZ84" s="387">
        <f ca="1">OFFSET(TblImps[[#This Row],[Servertime]],-1,0)+1/24</f>
        <v>44275.333333333139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44275.124999999804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44275.124999999804</v>
      </c>
      <c r="BZ85" s="387">
        <f ca="1">OFFSET(TblImps[[#This Row],[Servertime]],-1,0)+1/24</f>
        <v>44275.374999999804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44275.166666666468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44275.166666666468</v>
      </c>
      <c r="BZ86" s="387">
        <f ca="1">OFFSET(TblImps[[#This Row],[Servertime]],-1,0)+1/24</f>
        <v>44275.416666666468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44275.208333333132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44275.208333333132</v>
      </c>
      <c r="BZ87" s="387">
        <f ca="1">OFFSET(TblImps[[#This Row],[Servertime]],-1,0)+1/24</f>
        <v>44275.458333333132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44275.249999999796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44275.249999999796</v>
      </c>
      <c r="BZ88" s="387">
        <f ca="1">OFFSET(TblImps[[#This Row],[Servertime]],-1,0)+1/24</f>
        <v>44275.499999999796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44275.291666666461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44275.291666666461</v>
      </c>
      <c r="BZ89" s="387">
        <f ca="1">OFFSET(TblImps[[#This Row],[Servertime]],-1,0)+1/24</f>
        <v>44275.541666666461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44275.333333333125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44275.333333333125</v>
      </c>
      <c r="BZ90" s="387">
        <f ca="1">OFFSET(TblImps[[#This Row],[Servertime]],-1,0)+1/24</f>
        <v>44275.583333333125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44275.374999999789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44275.374999999789</v>
      </c>
      <c r="BZ91" s="387">
        <f ca="1">OFFSET(TblImps[[#This Row],[Servertime]],-1,0)+1/24</f>
        <v>44275.624999999789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44275.416666666453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44275.416666666453</v>
      </c>
      <c r="BZ92" s="387">
        <f ca="1">OFFSET(TblImps[[#This Row],[Servertime]],-1,0)+1/24</f>
        <v>44275.666666666453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44275.458333333117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44275.458333333117</v>
      </c>
      <c r="BZ93" s="387">
        <f ca="1">OFFSET(TblImps[[#This Row],[Servertime]],-1,0)+1/24</f>
        <v>44275.708333333117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44275.499999999782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44275.499999999782</v>
      </c>
      <c r="BZ94" s="387">
        <f ca="1">OFFSET(TblImps[[#This Row],[Servertime]],-1,0)+1/24</f>
        <v>44275.749999999782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44275.541666666446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44275.541666666446</v>
      </c>
      <c r="BZ95" s="387">
        <f ca="1">OFFSET(TblImps[[#This Row],[Servertime]],-1,0)+1/24</f>
        <v>44275.791666666446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44275.58333333311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44275.58333333311</v>
      </c>
      <c r="BZ96" s="387">
        <f ca="1">OFFSET(TblImps[[#This Row],[Servertime]],-1,0)+1/24</f>
        <v>44275.83333333311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44275.624999999774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44275.624999999774</v>
      </c>
      <c r="BZ97" s="387">
        <f ca="1">OFFSET(TblImps[[#This Row],[Servertime]],-1,0)+1/24</f>
        <v>44275.874999999774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44275.666666666439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44275.666666666439</v>
      </c>
      <c r="BZ98" s="387">
        <f ca="1">OFFSET(TblImps[[#This Row],[Servertime]],-1,0)+1/24</f>
        <v>44275.916666666439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44275.708333333103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44275.708333333103</v>
      </c>
      <c r="BZ99" s="387">
        <f ca="1">OFFSET(TblImps[[#This Row],[Servertime]],-1,0)+1/24</f>
        <v>44275.958333333103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44275.749999999767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44275.749999999767</v>
      </c>
      <c r="BZ100" s="387">
        <f ca="1">OFFSET(TblImps[[#This Row],[Servertime]],-1,0)+1/24</f>
        <v>44275.999999999767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44275.791666666431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44275.791666666431</v>
      </c>
      <c r="BZ101" s="387">
        <f ca="1">OFFSET(TblImps[[#This Row],[Servertime]],-1,0)+1/24</f>
        <v>44276.041666666431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44275.833333333096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44275.833333333096</v>
      </c>
      <c r="BZ102" s="387">
        <f ca="1">OFFSET(TblImps[[#This Row],[Servertime]],-1,0)+1/24</f>
        <v>44276.083333333096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44275.87499999976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44275.87499999976</v>
      </c>
      <c r="BZ103" s="387">
        <f ca="1">OFFSET(TblImps[[#This Row],[Servertime]],-1,0)+1/24</f>
        <v>44276.12499999976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44275.916666666424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44275.916666666424</v>
      </c>
      <c r="BZ104" s="387">
        <f ca="1">OFFSET(TblImps[[#This Row],[Servertime]],-1,0)+1/24</f>
        <v>44276.166666666424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44275.958333333088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44275.958333333088</v>
      </c>
      <c r="BZ105" s="387">
        <f ca="1">OFFSET(TblImps[[#This Row],[Servertime]],-1,0)+1/24</f>
        <v>44276.208333333088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44275.999999999753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44275.999999999753</v>
      </c>
      <c r="BZ106" s="387">
        <f ca="1">OFFSET(TblImps[[#This Row],[Servertime]],-1,0)+1/24</f>
        <v>44276.249999999753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44276.041666666417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44276.041666666417</v>
      </c>
      <c r="BZ107" s="387">
        <f ca="1">OFFSET(TblImps[[#This Row],[Servertime]],-1,0)+1/24</f>
        <v>44276.291666666417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44276.083333333081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44276.083333333081</v>
      </c>
      <c r="BZ108" s="387">
        <f ca="1">OFFSET(TblImps[[#This Row],[Servertime]],-1,0)+1/24</f>
        <v>44276.333333333081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44276.124999999745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44276.124999999745</v>
      </c>
      <c r="BZ109" s="387">
        <f ca="1">OFFSET(TblImps[[#This Row],[Servertime]],-1,0)+1/24</f>
        <v>44276.374999999745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44276.16666666641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44276.16666666641</v>
      </c>
      <c r="BZ110" s="387">
        <f ca="1">OFFSET(TblImps[[#This Row],[Servertime]],-1,0)+1/24</f>
        <v>44276.41666666641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44276.208333333074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44276.208333333074</v>
      </c>
      <c r="BZ111" s="387">
        <f ca="1">OFFSET(TblImps[[#This Row],[Servertime]],-1,0)+1/24</f>
        <v>44276.458333333074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44276.249999999738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44276.249999999738</v>
      </c>
      <c r="BZ112" s="387">
        <f ca="1">OFFSET(TblImps[[#This Row],[Servertime]],-1,0)+1/24</f>
        <v>44276.499999999738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44276.291666666402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44276.291666666402</v>
      </c>
      <c r="BZ113" s="387">
        <f ca="1">OFFSET(TblImps[[#This Row],[Servertime]],-1,0)+1/24</f>
        <v>44276.541666666402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44276.333333333067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44276.333333333067</v>
      </c>
      <c r="BZ114" s="387">
        <f ca="1">OFFSET(TblImps[[#This Row],[Servertime]],-1,0)+1/24</f>
        <v>44276.583333333067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44276.374999999731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44276.374999999731</v>
      </c>
      <c r="BZ115" s="387">
        <f ca="1">OFFSET(TblImps[[#This Row],[Servertime]],-1,0)+1/24</f>
        <v>44276.624999999731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44276.416666666395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44276.416666666395</v>
      </c>
      <c r="BZ116" s="387">
        <f ca="1">OFFSET(TblImps[[#This Row],[Servertime]],-1,0)+1/24</f>
        <v>44276.666666666395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44276.458333333059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44276.458333333059</v>
      </c>
      <c r="BZ117" s="387">
        <f ca="1">OFFSET(TblImps[[#This Row],[Servertime]],-1,0)+1/24</f>
        <v>44276.708333333059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44276.499999999724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44276.499999999724</v>
      </c>
      <c r="BZ118" s="387">
        <f ca="1">OFFSET(TblImps[[#This Row],[Servertime]],-1,0)+1/24</f>
        <v>44276.749999999724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44276.541666666388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44276.541666666388</v>
      </c>
      <c r="BZ119" s="387">
        <f ca="1">OFFSET(TblImps[[#This Row],[Servertime]],-1,0)+1/24</f>
        <v>44276.791666666388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44276.583333333052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44276.583333333052</v>
      </c>
      <c r="BZ120" s="387">
        <f ca="1">OFFSET(TblImps[[#This Row],[Servertime]],-1,0)+1/24</f>
        <v>44276.833333333052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44276.624999999716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44276.624999999716</v>
      </c>
      <c r="BZ121" s="387">
        <f ca="1">OFFSET(TblImps[[#This Row],[Servertime]],-1,0)+1/24</f>
        <v>44276.874999999716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44276.66666666638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44276.66666666638</v>
      </c>
      <c r="BZ122" s="387">
        <f ca="1">OFFSET(TblImps[[#This Row],[Servertime]],-1,0)+1/24</f>
        <v>44276.91666666638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44276.708333333045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44276.708333333045</v>
      </c>
      <c r="BZ123" s="387">
        <f ca="1">OFFSET(TblImps[[#This Row],[Servertime]],-1,0)+1/24</f>
        <v>44276.958333333045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44276.749999999709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44276.749999999709</v>
      </c>
      <c r="BZ124" s="387">
        <f ca="1">OFFSET(TblImps[[#This Row],[Servertime]],-1,0)+1/24</f>
        <v>44276.999999999709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44276.791666666373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44276.791666666373</v>
      </c>
      <c r="BZ125" s="387">
        <f ca="1">OFFSET(TblImps[[#This Row],[Servertime]],-1,0)+1/24</f>
        <v>44277.041666666373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44276.833333333037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44276.833333333037</v>
      </c>
      <c r="BZ126" s="387">
        <f ca="1">OFFSET(TblImps[[#This Row],[Servertime]],-1,0)+1/24</f>
        <v>44277.083333333037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44276.874999999702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44276.874999999702</v>
      </c>
      <c r="BZ127" s="387">
        <f ca="1">OFFSET(TblImps[[#This Row],[Servertime]],-1,0)+1/24</f>
        <v>44277.124999999702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44276.916666666366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44276.916666666366</v>
      </c>
      <c r="BZ128" s="387">
        <f ca="1">OFFSET(TblImps[[#This Row],[Servertime]],-1,0)+1/24</f>
        <v>44277.166666666366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44276.95833333303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44276.95833333303</v>
      </c>
      <c r="BZ129" s="387">
        <f ca="1">OFFSET(TblImps[[#This Row],[Servertime]],-1,0)+1/24</f>
        <v>44277.20833333303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44276.999999999694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44276.999999999694</v>
      </c>
      <c r="BZ130" s="387">
        <f ca="1">OFFSET(TblImps[[#This Row],[Servertime]],-1,0)+1/24</f>
        <v>44277.249999999694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44277.041666666359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44277.041666666359</v>
      </c>
      <c r="BZ131" s="387">
        <f ca="1">OFFSET(TblImps[[#This Row],[Servertime]],-1,0)+1/24</f>
        <v>44277.291666666359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44277.083333333023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44277.083333333023</v>
      </c>
      <c r="BZ132" s="387">
        <f ca="1">OFFSET(TblImps[[#This Row],[Servertime]],-1,0)+1/24</f>
        <v>44277.333333333023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44277.124999999687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44277.124999999687</v>
      </c>
      <c r="BZ133" s="387">
        <f ca="1">OFFSET(TblImps[[#This Row],[Servertime]],-1,0)+1/24</f>
        <v>44277.374999999687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44277.166666666351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44277.166666666351</v>
      </c>
      <c r="BZ134" s="387">
        <f ca="1">OFFSET(TblImps[[#This Row],[Servertime]],-1,0)+1/24</f>
        <v>44277.416666666351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44277.208333333016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44277.208333333016</v>
      </c>
      <c r="BZ135" s="387">
        <f ca="1">OFFSET(TblImps[[#This Row],[Servertime]],-1,0)+1/24</f>
        <v>44277.458333333016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44277.24999999968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44277.24999999968</v>
      </c>
      <c r="BZ136" s="387">
        <f ca="1">OFFSET(TblImps[[#This Row],[Servertime]],-1,0)+1/24</f>
        <v>44277.49999999968</v>
      </c>
      <c r="CA136" s="141"/>
      <c r="CB136" s="385"/>
      <c r="CC136" s="385"/>
    </row>
    <row r="1269" spans="2:23" x14ac:dyDescent="0.2">
      <c r="B1269" s="581" t="s">
        <v>327</v>
      </c>
      <c r="C1269" s="532"/>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2" priority="8" stopIfTrue="1">
      <formula>ROW()-2=#REF!</formula>
    </cfRule>
  </conditionalFormatting>
  <conditionalFormatting sqref="A1269:CC1269">
    <cfRule type="expression" dxfId="131" priority="9" stopIfTrue="1">
      <formula>$B$1270&gt;84</formula>
    </cfRule>
  </conditionalFormatting>
  <conditionalFormatting sqref="A1269:XFD1270">
    <cfRule type="expression" dxfId="130" priority="10" stopIfTrue="1">
      <formula>$B$1270&gt;144</formula>
    </cfRule>
  </conditionalFormatting>
  <conditionalFormatting sqref="BV76">
    <cfRule type="expression" dxfId="129" priority="20" stopIfTrue="1">
      <formula>ISERROR(BV76)</formula>
    </cfRule>
  </conditionalFormatting>
  <conditionalFormatting sqref="A4:BZ136">
    <cfRule type="expression" dxfId="128" priority="1" stopIfTrue="1">
      <formula>ROW()-3=$B$1270</formula>
    </cfRule>
    <cfRule type="expression" dxfId="127" priority="2" stopIfTrue="1">
      <formula>OR(ROW()-3=$B$1270,A4&lt;0)</formula>
    </cfRule>
    <cfRule type="expression" dxfId="126" priority="7">
      <formula>$K4=73</formula>
    </cfRule>
    <cfRule type="expression" dxfId="125" priority="12">
      <formula>ROUND(($K4-1)/12,0)=INT($K4-1)/12</formula>
    </cfRule>
  </conditionalFormatting>
  <conditionalFormatting sqref="BV4:BV136">
    <cfRule type="expression" dxfId="124" priority="15" stopIfTrue="1">
      <formula>AND(ROW()-3=$B$1270,ISERROR(BV4))</formula>
    </cfRule>
    <cfRule type="expression" dxfId="123" priority="17" stopIfTrue="1">
      <formula>ISERROR(BV4)</formula>
    </cfRule>
  </conditionalFormatting>
  <conditionalFormatting sqref="A1:XFD3">
    <cfRule type="expression" dxfId="12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1057</v>
      </c>
      <c r="D2" s="44" t="s">
        <v>988</v>
      </c>
      <c r="E2" s="44" t="s">
        <v>1059</v>
      </c>
    </row>
    <row r="3" spans="2:5" ht="15.75" x14ac:dyDescent="0.25">
      <c r="B3" s="43" t="s">
        <v>1036</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1037</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1039</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1038</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1040</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1041</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1042</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1043</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1044</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1045</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1046</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1047</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1048</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1049</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1050</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1051</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1052</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1053</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1054</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1055</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1056</v>
      </c>
      <c r="C23" s="45" t="s">
        <v>1058</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1035</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4"/>
  <sheetViews>
    <sheetView zoomScale="85" zoomScaleNormal="85"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2</v>
      </c>
      <c r="C15" s="97" t="s">
        <v>498</v>
      </c>
      <c r="D15" s="406">
        <v>0.4</v>
      </c>
      <c r="E15" s="97" t="s">
        <v>449</v>
      </c>
      <c r="F15" s="403"/>
    </row>
    <row r="16" spans="1:6" x14ac:dyDescent="0.2">
      <c r="A16" s="401" t="s">
        <v>491</v>
      </c>
      <c r="B16" s="404">
        <v>3</v>
      </c>
      <c r="C16" s="97" t="s">
        <v>500</v>
      </c>
      <c r="D16" s="406">
        <v>0.3</v>
      </c>
      <c r="E16" s="97" t="s">
        <v>449</v>
      </c>
      <c r="F16" s="403"/>
    </row>
    <row r="17" spans="1:19" x14ac:dyDescent="0.2">
      <c r="B17" s="404">
        <v>4</v>
      </c>
      <c r="C17" s="97" t="s">
        <v>499</v>
      </c>
      <c r="D17" s="406">
        <v>0.4</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653</v>
      </c>
      <c r="U64" s="403"/>
    </row>
    <row r="65" spans="1:21" x14ac:dyDescent="0.2">
      <c r="A65" s="401" t="s">
        <v>360</v>
      </c>
      <c r="B65" s="97">
        <v>15</v>
      </c>
      <c r="C65" s="97" t="s">
        <v>281</v>
      </c>
      <c r="L65" s="426" t="s">
        <v>555</v>
      </c>
      <c r="M65" s="424">
        <v>2.5000000000000001E-2</v>
      </c>
      <c r="N65" s="97" t="s">
        <v>660</v>
      </c>
      <c r="U65" s="403"/>
    </row>
    <row r="66" spans="1:21" x14ac:dyDescent="0.2">
      <c r="A66" s="401" t="s">
        <v>181</v>
      </c>
      <c r="B66" s="97">
        <v>15</v>
      </c>
      <c r="C66" s="97" t="str">
        <f>C63</f>
        <v>peasants</v>
      </c>
      <c r="L66" s="426" t="s">
        <v>557</v>
      </c>
      <c r="M66" s="424">
        <v>7.4999999999999997E-2</v>
      </c>
      <c r="N66" s="97" t="s">
        <v>661</v>
      </c>
    </row>
    <row r="67" spans="1:21" x14ac:dyDescent="0.2">
      <c r="A67" s="401" t="s">
        <v>282</v>
      </c>
      <c r="B67" s="97">
        <f>IF(OR(Overview!$B$14="Halfling",Overview!$B$14="Dwarf",Overview!$B$14="Gnome"),10,5)</f>
        <v>5</v>
      </c>
      <c r="L67" s="97" t="s">
        <v>559</v>
      </c>
      <c r="M67" s="403">
        <v>0.05</v>
      </c>
      <c r="N67" s="97" t="s">
        <v>662</v>
      </c>
    </row>
    <row r="68" spans="1:21" x14ac:dyDescent="0.2">
      <c r="L68" s="97" t="s">
        <v>561</v>
      </c>
      <c r="M68" s="424">
        <v>7.4999999999999997E-2</v>
      </c>
      <c r="N68" s="97" t="s">
        <v>660</v>
      </c>
      <c r="T68" s="426"/>
      <c r="U68" s="424"/>
    </row>
    <row r="69" spans="1:21" x14ac:dyDescent="0.2">
      <c r="A69" s="427" t="s">
        <v>283</v>
      </c>
      <c r="L69" s="97" t="s">
        <v>563</v>
      </c>
      <c r="M69" s="424">
        <v>2.5000000000000001E-2</v>
      </c>
      <c r="N69" s="97" t="s">
        <v>663</v>
      </c>
      <c r="T69" s="91"/>
      <c r="U69" s="424"/>
    </row>
    <row r="70" spans="1:21" x14ac:dyDescent="0.2">
      <c r="A70" s="401" t="str">
        <f>CONCATENATE("Your race is ",Overview!B14)</f>
        <v>Your race is Human</v>
      </c>
      <c r="L70" s="97" t="s">
        <v>565</v>
      </c>
      <c r="M70" s="403">
        <v>0.05</v>
      </c>
      <c r="N70" s="97" t="s">
        <v>700</v>
      </c>
      <c r="S70" s="428"/>
      <c r="T70" s="428"/>
      <c r="U70" s="403"/>
    </row>
    <row r="71" spans="1:21" x14ac:dyDescent="0.2">
      <c r="L71" s="97" t="s">
        <v>566</v>
      </c>
      <c r="M71" s="403">
        <v>0.1</v>
      </c>
      <c r="N71" s="97" t="s">
        <v>797</v>
      </c>
      <c r="S71" s="428"/>
      <c r="T71" s="428"/>
      <c r="U71" s="403"/>
    </row>
    <row r="72" spans="1:21" x14ac:dyDescent="0.2">
      <c r="A72" s="400" t="s">
        <v>213</v>
      </c>
      <c r="B72" s="97" t="s">
        <v>284</v>
      </c>
      <c r="F72" s="97" t="s">
        <v>218</v>
      </c>
      <c r="L72" s="97" t="s">
        <v>567</v>
      </c>
      <c r="M72" s="403">
        <v>-0.1</v>
      </c>
      <c r="N72" s="97" t="s">
        <v>698</v>
      </c>
      <c r="O72" s="97" t="s">
        <v>666</v>
      </c>
      <c r="S72" s="426"/>
      <c r="T72" s="428"/>
      <c r="U72" s="403"/>
    </row>
    <row r="73" spans="1:21" x14ac:dyDescent="0.2">
      <c r="A73" s="401" t="s">
        <v>208</v>
      </c>
      <c r="B73" s="97">
        <v>2</v>
      </c>
      <c r="C73" s="97" t="s">
        <v>214</v>
      </c>
      <c r="D73" s="423"/>
      <c r="F73" s="423">
        <v>0.1</v>
      </c>
      <c r="G73" s="97" t="s">
        <v>107</v>
      </c>
      <c r="L73" s="97" t="s">
        <v>569</v>
      </c>
      <c r="M73" s="403">
        <v>-0.05</v>
      </c>
      <c r="N73" s="97" t="s">
        <v>705</v>
      </c>
      <c r="O73" s="403">
        <v>-0.15</v>
      </c>
      <c r="P73" s="97" t="s">
        <v>681</v>
      </c>
      <c r="S73" s="428"/>
      <c r="T73" s="428"/>
      <c r="U73" s="424"/>
    </row>
    <row r="74" spans="1:21" x14ac:dyDescent="0.2">
      <c r="A74" s="401" t="s">
        <v>209</v>
      </c>
      <c r="B74" s="97">
        <v>2</v>
      </c>
      <c r="C74" s="97" t="s">
        <v>214</v>
      </c>
      <c r="D74" s="423"/>
      <c r="F74" s="423">
        <v>0.1</v>
      </c>
      <c r="G74" s="97" t="s">
        <v>110</v>
      </c>
      <c r="L74" s="97" t="s">
        <v>571</v>
      </c>
      <c r="M74" s="424">
        <v>-2.5000000000000001E-2</v>
      </c>
      <c r="N74" s="97" t="s">
        <v>667</v>
      </c>
      <c r="S74" s="428"/>
      <c r="T74" s="428"/>
      <c r="U74" s="403"/>
    </row>
    <row r="75" spans="1:21" x14ac:dyDescent="0.2">
      <c r="A75" s="401" t="s">
        <v>215</v>
      </c>
      <c r="B75" s="97">
        <v>2.5</v>
      </c>
      <c r="C75" s="97" t="s">
        <v>214</v>
      </c>
      <c r="D75" s="423"/>
      <c r="F75" s="423">
        <v>0.1</v>
      </c>
      <c r="G75" s="97" t="s">
        <v>32</v>
      </c>
      <c r="L75" s="97" t="s">
        <v>573</v>
      </c>
      <c r="M75" s="403">
        <v>-0.1</v>
      </c>
      <c r="N75" s="97" t="s">
        <v>798</v>
      </c>
      <c r="S75" s="428"/>
      <c r="T75" s="428"/>
    </row>
    <row r="76" spans="1:21" x14ac:dyDescent="0.2">
      <c r="A76" s="401" t="s">
        <v>212</v>
      </c>
      <c r="B76" s="97">
        <v>2.5</v>
      </c>
      <c r="C76" s="97" t="s">
        <v>214</v>
      </c>
      <c r="D76" s="423"/>
      <c r="F76" s="423">
        <v>0.5</v>
      </c>
      <c r="G76" s="97" t="s">
        <v>219</v>
      </c>
      <c r="S76" s="426"/>
      <c r="T76" s="428"/>
    </row>
    <row r="77" spans="1:21" x14ac:dyDescent="0.2">
      <c r="A77" s="401" t="s">
        <v>216</v>
      </c>
      <c r="B77" s="97">
        <v>2.5</v>
      </c>
      <c r="C77" s="97" t="s">
        <v>214</v>
      </c>
      <c r="D77" s="423"/>
      <c r="F77" s="423">
        <v>0.1</v>
      </c>
      <c r="G77" s="97" t="s">
        <v>106</v>
      </c>
      <c r="L77" s="97" t="s">
        <v>574</v>
      </c>
      <c r="M77" s="424">
        <v>-0.1</v>
      </c>
      <c r="N77" s="97" t="s">
        <v>669</v>
      </c>
      <c r="S77" s="426"/>
      <c r="T77" s="428"/>
      <c r="U77" s="424"/>
    </row>
    <row r="78" spans="1:21" x14ac:dyDescent="0.2">
      <c r="A78" s="401" t="s">
        <v>545</v>
      </c>
      <c r="B78" s="97">
        <v>5</v>
      </c>
      <c r="C78" s="97" t="s">
        <v>214</v>
      </c>
      <c r="D78" s="423"/>
      <c r="F78" s="423">
        <v>0.2</v>
      </c>
      <c r="G78" s="97" t="s">
        <v>110</v>
      </c>
      <c r="H78" s="97" t="s">
        <v>258</v>
      </c>
      <c r="L78" s="97" t="s">
        <v>575</v>
      </c>
      <c r="M78" s="403">
        <v>0.15</v>
      </c>
      <c r="N78" s="97" t="s">
        <v>670</v>
      </c>
      <c r="S78" s="426"/>
      <c r="T78" s="428"/>
      <c r="U78" s="403"/>
    </row>
    <row r="79" spans="1:21" x14ac:dyDescent="0.2">
      <c r="A79" s="401" t="s">
        <v>546</v>
      </c>
      <c r="B79" s="97">
        <v>5</v>
      </c>
      <c r="C79" s="97" t="s">
        <v>214</v>
      </c>
      <c r="D79" s="423"/>
      <c r="F79" s="423">
        <v>0.3</v>
      </c>
      <c r="G79" s="97" t="s">
        <v>547</v>
      </c>
      <c r="L79" s="97" t="s">
        <v>576</v>
      </c>
      <c r="M79" s="403">
        <v>-0.05</v>
      </c>
      <c r="N79" s="97" t="s">
        <v>671</v>
      </c>
      <c r="S79" s="426"/>
      <c r="T79" s="428"/>
      <c r="U79" s="403"/>
    </row>
    <row r="80" spans="1:21" x14ac:dyDescent="0.2">
      <c r="A80" s="401" t="s">
        <v>273</v>
      </c>
      <c r="B80" s="97">
        <f>B78</f>
        <v>5</v>
      </c>
      <c r="C80" s="97" t="str">
        <f>C78</f>
        <v>* Landsize</v>
      </c>
      <c r="D80" s="403"/>
      <c r="F80" s="423">
        <v>0.2</v>
      </c>
      <c r="G80" s="97" t="s">
        <v>32</v>
      </c>
      <c r="H80" s="97" t="s">
        <v>270</v>
      </c>
      <c r="L80" s="97" t="s">
        <v>578</v>
      </c>
      <c r="M80" s="403">
        <v>-0.2</v>
      </c>
      <c r="N80" s="97" t="s">
        <v>672</v>
      </c>
      <c r="S80" s="426"/>
      <c r="T80" s="428"/>
      <c r="U80" s="403"/>
    </row>
    <row r="81" spans="1:23" x14ac:dyDescent="0.2">
      <c r="A81" s="401" t="s">
        <v>272</v>
      </c>
      <c r="B81" s="97">
        <f>B78</f>
        <v>5</v>
      </c>
      <c r="C81" s="97" t="str">
        <f>C78</f>
        <v>* Landsize</v>
      </c>
      <c r="D81" s="403"/>
      <c r="F81" s="423">
        <v>0.1</v>
      </c>
      <c r="G81" s="97" t="s">
        <v>31</v>
      </c>
      <c r="L81" s="97" t="s">
        <v>580</v>
      </c>
      <c r="M81" s="403">
        <v>0.01</v>
      </c>
      <c r="N81" s="97" t="s">
        <v>673</v>
      </c>
      <c r="O81" s="97" t="s">
        <v>666</v>
      </c>
      <c r="S81" s="426"/>
      <c r="T81" s="428"/>
      <c r="U81" s="403"/>
    </row>
    <row r="82" spans="1:23" x14ac:dyDescent="0.2">
      <c r="A82" s="401" t="s">
        <v>310</v>
      </c>
      <c r="B82" s="97">
        <v>5</v>
      </c>
      <c r="C82" s="97" t="str">
        <f>C81</f>
        <v>* Landsize</v>
      </c>
      <c r="D82" s="403"/>
      <c r="F82" s="403">
        <v>0.2</v>
      </c>
      <c r="G82" s="173" t="s">
        <v>107</v>
      </c>
      <c r="H82" s="403">
        <v>0.1</v>
      </c>
      <c r="I82" s="97" t="s">
        <v>108</v>
      </c>
      <c r="L82" s="97" t="s">
        <v>582</v>
      </c>
      <c r="M82" s="425">
        <v>-2.5000000000000001E-2</v>
      </c>
      <c r="N82" s="97" t="s">
        <v>665</v>
      </c>
      <c r="O82" s="424">
        <v>-2.5000000000000001E-2</v>
      </c>
      <c r="P82" s="97" t="s">
        <v>799</v>
      </c>
      <c r="S82" s="428"/>
      <c r="T82" s="428"/>
    </row>
    <row r="83" spans="1:23" x14ac:dyDescent="0.2">
      <c r="A83" s="401" t="s">
        <v>347</v>
      </c>
      <c r="B83" s="97">
        <f>B82</f>
        <v>5</v>
      </c>
      <c r="C83" s="97" t="str">
        <f>C82</f>
        <v>* Landsize</v>
      </c>
      <c r="D83" s="403"/>
      <c r="F83" s="403">
        <v>0.1</v>
      </c>
      <c r="G83" s="173" t="s">
        <v>31</v>
      </c>
      <c r="H83" s="403">
        <v>0.1</v>
      </c>
      <c r="I83" s="97" t="s">
        <v>32</v>
      </c>
      <c r="L83" s="97" t="s">
        <v>584</v>
      </c>
      <c r="M83" s="97">
        <v>1.5</v>
      </c>
      <c r="N83" s="97" t="s">
        <v>702</v>
      </c>
      <c r="S83" s="428"/>
      <c r="T83" s="428"/>
      <c r="U83" s="424"/>
    </row>
    <row r="84" spans="1:23" x14ac:dyDescent="0.2">
      <c r="A84" s="401" t="s">
        <v>346</v>
      </c>
      <c r="B84" s="97">
        <f>B83</f>
        <v>5</v>
      </c>
      <c r="C84" s="97" t="str">
        <f>C83</f>
        <v>* Landsize</v>
      </c>
      <c r="D84" s="403"/>
      <c r="F84" s="403">
        <v>0.15</v>
      </c>
      <c r="G84" s="173" t="s">
        <v>32</v>
      </c>
      <c r="H84" s="403" t="s">
        <v>348</v>
      </c>
      <c r="L84" s="97" t="s">
        <v>586</v>
      </c>
      <c r="M84" s="403">
        <v>-0.15</v>
      </c>
      <c r="N84" s="97" t="s">
        <v>669</v>
      </c>
      <c r="S84" s="428"/>
      <c r="T84" s="428"/>
      <c r="U84" s="403"/>
    </row>
    <row r="85" spans="1:23" x14ac:dyDescent="0.2">
      <c r="A85" s="401" t="s">
        <v>353</v>
      </c>
      <c r="B85" s="97">
        <v>5</v>
      </c>
      <c r="C85" s="429" t="str">
        <f>C84</f>
        <v>* Landsize</v>
      </c>
      <c r="D85" s="403"/>
      <c r="F85" s="430">
        <v>15</v>
      </c>
      <c r="G85" s="173" t="s">
        <v>354</v>
      </c>
      <c r="H85" s="403"/>
      <c r="L85" s="97" t="s">
        <v>587</v>
      </c>
      <c r="M85" s="424">
        <v>-2.5000000000000001E-2</v>
      </c>
      <c r="N85" s="97" t="s">
        <v>665</v>
      </c>
      <c r="O85" s="97">
        <v>-1</v>
      </c>
      <c r="P85" s="97" t="s">
        <v>699</v>
      </c>
      <c r="S85" s="428"/>
      <c r="T85" s="428"/>
      <c r="U85" s="403"/>
    </row>
    <row r="86" spans="1:23" x14ac:dyDescent="0.2">
      <c r="A86" s="401" t="s">
        <v>438</v>
      </c>
      <c r="B86" s="97">
        <v>5</v>
      </c>
      <c r="C86" s="97" t="str">
        <f>C85</f>
        <v>* Landsize</v>
      </c>
      <c r="D86" s="403"/>
      <c r="F86" s="403">
        <v>0.05</v>
      </c>
      <c r="G86" s="173" t="s">
        <v>31</v>
      </c>
      <c r="L86" s="97" t="s">
        <v>588</v>
      </c>
      <c r="M86" s="424">
        <v>-2.5000000000000001E-2</v>
      </c>
      <c r="N86" s="97" t="s">
        <v>671</v>
      </c>
      <c r="S86" s="426"/>
      <c r="T86" s="428"/>
      <c r="U86" s="424"/>
    </row>
    <row r="87" spans="1:23" x14ac:dyDescent="0.2">
      <c r="S87" s="426"/>
      <c r="T87" s="428"/>
    </row>
    <row r="88" spans="1:23" x14ac:dyDescent="0.2">
      <c r="A88" s="400" t="s">
        <v>82</v>
      </c>
      <c r="L88" s="97" t="s">
        <v>590</v>
      </c>
      <c r="M88" s="403">
        <v>0.05</v>
      </c>
      <c r="N88" s="97" t="s">
        <v>674</v>
      </c>
      <c r="S88" s="426"/>
      <c r="T88" s="428"/>
    </row>
    <row r="89" spans="1:23" x14ac:dyDescent="0.2">
      <c r="A89" s="401" t="s">
        <v>280</v>
      </c>
      <c r="B89" s="97">
        <f>IF(Overview!$B$14="Kobold",40,30)</f>
        <v>30</v>
      </c>
      <c r="C89" s="97" t="s">
        <v>251</v>
      </c>
      <c r="L89" s="97" t="s">
        <v>592</v>
      </c>
      <c r="M89" s="424">
        <v>2.5000000000000001E-2</v>
      </c>
      <c r="N89" s="97" t="s">
        <v>676</v>
      </c>
      <c r="S89" s="426"/>
      <c r="T89" s="428"/>
      <c r="U89" s="424"/>
    </row>
    <row r="90" spans="1:23" x14ac:dyDescent="0.2">
      <c r="L90" s="97" t="s">
        <v>594</v>
      </c>
      <c r="M90" s="424">
        <v>7.4999999999999997E-2</v>
      </c>
      <c r="N90" s="97" t="s">
        <v>677</v>
      </c>
      <c r="O90" s="425">
        <v>7.4999999999999997E-2</v>
      </c>
      <c r="P90" s="97" t="s">
        <v>678</v>
      </c>
      <c r="S90" s="426"/>
      <c r="T90" s="428"/>
      <c r="U90" s="424"/>
      <c r="W90" s="403"/>
    </row>
    <row r="91" spans="1:23" x14ac:dyDescent="0.2">
      <c r="A91" s="400" t="s">
        <v>363</v>
      </c>
      <c r="L91" s="97" t="s">
        <v>595</v>
      </c>
      <c r="M91" s="424">
        <v>7.4999999999999997E-2</v>
      </c>
      <c r="N91" s="97" t="s">
        <v>661</v>
      </c>
      <c r="O91" s="403">
        <v>0.05</v>
      </c>
      <c r="P91" s="97" t="s">
        <v>679</v>
      </c>
      <c r="S91" s="426"/>
      <c r="T91" s="428"/>
      <c r="U91" s="424"/>
      <c r="W91" s="403"/>
    </row>
    <row r="92" spans="1:23" x14ac:dyDescent="0.2">
      <c r="A92" s="401" t="s">
        <v>519</v>
      </c>
      <c r="B92" s="97">
        <v>250</v>
      </c>
      <c r="L92" s="97" t="s">
        <v>597</v>
      </c>
      <c r="M92" s="403">
        <v>-0.03</v>
      </c>
      <c r="N92" s="97" t="s">
        <v>664</v>
      </c>
      <c r="S92" s="428"/>
      <c r="T92" s="428"/>
    </row>
    <row r="93" spans="1:23" x14ac:dyDescent="0.2">
      <c r="A93" s="401" t="s">
        <v>520</v>
      </c>
      <c r="B93" s="403">
        <v>0.01</v>
      </c>
      <c r="L93" s="97" t="s">
        <v>598</v>
      </c>
      <c r="M93" s="424">
        <v>1.4999999999999999E-2</v>
      </c>
      <c r="N93" s="97" t="s">
        <v>675</v>
      </c>
      <c r="S93" s="428"/>
      <c r="T93" s="428"/>
      <c r="U93" s="403"/>
    </row>
    <row r="94" spans="1:23" x14ac:dyDescent="0.2">
      <c r="A94" s="401" t="s">
        <v>521</v>
      </c>
      <c r="B94" s="403">
        <v>0.01</v>
      </c>
      <c r="L94" s="97" t="s">
        <v>599</v>
      </c>
      <c r="M94" s="424">
        <v>-7.4999999999999997E-2</v>
      </c>
      <c r="N94" s="97" t="s">
        <v>665</v>
      </c>
      <c r="O94" s="97">
        <v>-2</v>
      </c>
      <c r="P94" s="97" t="s">
        <v>699</v>
      </c>
      <c r="S94" s="428"/>
      <c r="T94" s="428"/>
      <c r="U94" s="424"/>
    </row>
    <row r="95" spans="1:23" x14ac:dyDescent="0.2">
      <c r="A95" s="401" t="s">
        <v>522</v>
      </c>
      <c r="B95" s="403">
        <v>0.01</v>
      </c>
      <c r="L95" s="97" t="s">
        <v>600</v>
      </c>
      <c r="M95" s="403">
        <v>-0.5</v>
      </c>
      <c r="N95" s="97" t="s">
        <v>680</v>
      </c>
      <c r="S95" s="426"/>
      <c r="T95" s="428"/>
      <c r="U95" s="403"/>
    </row>
    <row r="96" spans="1:23" x14ac:dyDescent="0.2">
      <c r="L96" s="97" t="s">
        <v>602</v>
      </c>
      <c r="M96" s="403">
        <v>-0.1</v>
      </c>
      <c r="N96" s="97" t="s">
        <v>668</v>
      </c>
      <c r="S96" s="428"/>
      <c r="T96" s="428"/>
      <c r="U96" s="403"/>
      <c r="W96" s="403"/>
    </row>
    <row r="97" spans="1:23" x14ac:dyDescent="0.2">
      <c r="A97" s="400" t="s">
        <v>469</v>
      </c>
      <c r="S97" s="426"/>
      <c r="T97" s="428"/>
    </row>
    <row r="98" spans="1:23" x14ac:dyDescent="0.2">
      <c r="L98" s="97" t="s">
        <v>604</v>
      </c>
      <c r="M98" s="424">
        <v>0.125</v>
      </c>
      <c r="N98" s="97" t="s">
        <v>682</v>
      </c>
      <c r="S98" s="428"/>
      <c r="T98" s="428"/>
      <c r="U98" s="424"/>
    </row>
    <row r="99" spans="1:23" x14ac:dyDescent="0.2">
      <c r="A99" s="401" t="s">
        <v>470</v>
      </c>
      <c r="B99" s="97" t="s">
        <v>222</v>
      </c>
      <c r="D99" s="423">
        <v>0.3</v>
      </c>
      <c r="E99" s="97" t="s">
        <v>449</v>
      </c>
      <c r="L99" s="97" t="s">
        <v>605</v>
      </c>
      <c r="N99" s="97" t="s">
        <v>654</v>
      </c>
      <c r="S99" s="426"/>
      <c r="T99" s="428"/>
    </row>
    <row r="100" spans="1:23" x14ac:dyDescent="0.2">
      <c r="B100" s="97" t="s">
        <v>220</v>
      </c>
      <c r="D100" s="423">
        <v>0.2</v>
      </c>
      <c r="E100" s="97" t="s">
        <v>449</v>
      </c>
      <c r="L100" s="97" t="s">
        <v>606</v>
      </c>
      <c r="M100" s="424">
        <v>2.5000000000000001E-2</v>
      </c>
      <c r="N100" s="97" t="s">
        <v>676</v>
      </c>
      <c r="O100" s="424">
        <v>7.4999999999999997E-2</v>
      </c>
      <c r="P100" s="97" t="s">
        <v>674</v>
      </c>
      <c r="S100" s="426"/>
      <c r="T100" s="428"/>
      <c r="U100" s="424"/>
      <c r="W100" s="424"/>
    </row>
    <row r="101" spans="1:23" x14ac:dyDescent="0.2">
      <c r="B101" s="97" t="s">
        <v>471</v>
      </c>
      <c r="D101" s="423">
        <v>0.3</v>
      </c>
      <c r="E101" s="97" t="s">
        <v>449</v>
      </c>
      <c r="L101" s="97" t="s">
        <v>607</v>
      </c>
      <c r="M101" s="403">
        <v>0.05</v>
      </c>
      <c r="N101" s="97" t="s">
        <v>663</v>
      </c>
      <c r="S101" s="426"/>
      <c r="T101" s="428"/>
      <c r="U101" s="403"/>
    </row>
    <row r="102" spans="1:23" x14ac:dyDescent="0.2">
      <c r="B102" s="97" t="s">
        <v>472</v>
      </c>
      <c r="D102" s="423">
        <v>0.4</v>
      </c>
      <c r="E102" s="97" t="s">
        <v>449</v>
      </c>
      <c r="L102" s="97" t="s">
        <v>608</v>
      </c>
      <c r="M102" s="403">
        <v>0</v>
      </c>
      <c r="N102" s="97" t="s">
        <v>800</v>
      </c>
      <c r="S102" s="428"/>
      <c r="T102" s="428"/>
      <c r="U102" s="403"/>
    </row>
    <row r="103" spans="1:23" x14ac:dyDescent="0.2">
      <c r="L103" s="97" t="s">
        <v>609</v>
      </c>
      <c r="M103" s="424">
        <v>-7.4999999999999997E-2</v>
      </c>
      <c r="N103" s="97" t="s">
        <v>671</v>
      </c>
      <c r="S103" s="428"/>
      <c r="T103" s="428"/>
      <c r="U103" s="403"/>
    </row>
    <row r="104" spans="1:23" x14ac:dyDescent="0.2">
      <c r="A104" s="401" t="s">
        <v>473</v>
      </c>
      <c r="B104" s="97" t="s">
        <v>222</v>
      </c>
      <c r="D104" s="97">
        <v>4000</v>
      </c>
      <c r="E104" s="97" t="s">
        <v>523</v>
      </c>
      <c r="L104" s="97" t="s">
        <v>611</v>
      </c>
      <c r="M104" s="97">
        <v>-1</v>
      </c>
      <c r="N104" s="97" t="s">
        <v>801</v>
      </c>
      <c r="S104" s="428"/>
      <c r="T104" s="428"/>
      <c r="U104" s="424"/>
    </row>
    <row r="105" spans="1:23" x14ac:dyDescent="0.2">
      <c r="B105" s="97" t="s">
        <v>220</v>
      </c>
      <c r="D105" s="97">
        <v>4000</v>
      </c>
      <c r="E105" s="97" t="s">
        <v>523</v>
      </c>
      <c r="L105" s="97" t="s">
        <v>613</v>
      </c>
      <c r="M105" s="403">
        <v>-0.2</v>
      </c>
      <c r="N105" s="97" t="s">
        <v>683</v>
      </c>
      <c r="S105" s="428"/>
      <c r="T105" s="428"/>
    </row>
    <row r="106" spans="1:23" x14ac:dyDescent="0.2">
      <c r="B106" s="97" t="s">
        <v>471</v>
      </c>
      <c r="D106" s="97">
        <v>7500</v>
      </c>
      <c r="E106" s="97" t="s">
        <v>523</v>
      </c>
      <c r="T106" s="91"/>
    </row>
    <row r="107" spans="1:23" x14ac:dyDescent="0.2">
      <c r="B107" s="97" t="s">
        <v>543</v>
      </c>
      <c r="D107" s="97">
        <v>5000</v>
      </c>
      <c r="E107" s="97" t="s">
        <v>523</v>
      </c>
      <c r="L107" s="97" t="s">
        <v>614</v>
      </c>
      <c r="M107" s="424">
        <v>2.5000000000000001E-2</v>
      </c>
      <c r="N107" s="97" t="s">
        <v>685</v>
      </c>
      <c r="O107" s="97" t="s">
        <v>686</v>
      </c>
      <c r="S107" s="428"/>
      <c r="T107" s="428"/>
      <c r="U107" s="403"/>
      <c r="W107" s="403"/>
    </row>
    <row r="108" spans="1:23" x14ac:dyDescent="0.2">
      <c r="B108" s="97" t="s">
        <v>223</v>
      </c>
      <c r="D108" s="97">
        <v>4000</v>
      </c>
      <c r="E108" s="97" t="s">
        <v>523</v>
      </c>
      <c r="L108" s="97" t="s">
        <v>615</v>
      </c>
      <c r="M108" s="403">
        <v>-0.2</v>
      </c>
      <c r="N108" s="97" t="s">
        <v>703</v>
      </c>
      <c r="O108" s="403">
        <v>-0.1</v>
      </c>
      <c r="P108" s="97" t="s">
        <v>684</v>
      </c>
      <c r="S108" s="428"/>
      <c r="T108" s="428"/>
    </row>
    <row r="109" spans="1:23" x14ac:dyDescent="0.2">
      <c r="L109" s="97" t="s">
        <v>617</v>
      </c>
      <c r="M109" s="403">
        <v>-0.03</v>
      </c>
      <c r="N109" s="97" t="s">
        <v>664</v>
      </c>
      <c r="S109" s="428"/>
      <c r="T109" s="428"/>
      <c r="U109" s="403"/>
    </row>
    <row r="110" spans="1:23" x14ac:dyDescent="0.2">
      <c r="A110" s="400" t="s">
        <v>474</v>
      </c>
      <c r="F110" s="97" t="s">
        <v>476</v>
      </c>
      <c r="L110" s="97" t="s">
        <v>618</v>
      </c>
      <c r="M110" s="424">
        <v>2.5000000000000001E-2</v>
      </c>
      <c r="N110" s="97" t="s">
        <v>695</v>
      </c>
      <c r="O110" s="424">
        <v>7.4999999999999997E-2</v>
      </c>
      <c r="P110" s="97" t="s">
        <v>687</v>
      </c>
      <c r="S110" s="426"/>
      <c r="T110" s="428"/>
      <c r="U110" s="424"/>
      <c r="W110" s="424"/>
    </row>
    <row r="111" spans="1:23" x14ac:dyDescent="0.2">
      <c r="A111" s="401" t="s">
        <v>127</v>
      </c>
      <c r="B111" s="431"/>
      <c r="C111" s="432">
        <v>0.2</v>
      </c>
      <c r="D111" s="97" t="s">
        <v>481</v>
      </c>
      <c r="F111" s="271" t="s">
        <v>480</v>
      </c>
      <c r="L111" s="97" t="s">
        <v>619</v>
      </c>
      <c r="M111" s="403">
        <v>-0.03</v>
      </c>
      <c r="N111" s="97" t="s">
        <v>664</v>
      </c>
      <c r="S111" s="428"/>
      <c r="T111" s="428"/>
      <c r="U111" s="403"/>
    </row>
    <row r="112" spans="1:23" x14ac:dyDescent="0.2">
      <c r="A112" s="401" t="s">
        <v>128</v>
      </c>
      <c r="B112" s="433" t="s">
        <v>305</v>
      </c>
      <c r="C112" s="432">
        <v>0.2</v>
      </c>
      <c r="D112" s="97" t="s">
        <v>481</v>
      </c>
      <c r="F112" s="271" t="s">
        <v>480</v>
      </c>
      <c r="L112" s="97" t="s">
        <v>620</v>
      </c>
      <c r="M112" s="97">
        <v>1.5</v>
      </c>
      <c r="N112" s="97" t="s">
        <v>701</v>
      </c>
      <c r="S112" s="428"/>
      <c r="T112" s="428"/>
      <c r="U112" s="403"/>
      <c r="W112" s="403"/>
    </row>
    <row r="113" spans="1:23" x14ac:dyDescent="0.2">
      <c r="B113" s="97" t="s">
        <v>304</v>
      </c>
      <c r="C113" s="425">
        <v>0.2</v>
      </c>
      <c r="D113" s="97" t="s">
        <v>481</v>
      </c>
      <c r="F113" s="271" t="s">
        <v>480</v>
      </c>
      <c r="L113" s="97" t="s">
        <v>621</v>
      </c>
      <c r="M113" s="403">
        <v>-0.01</v>
      </c>
      <c r="N113" s="97" t="s">
        <v>689</v>
      </c>
      <c r="S113" s="426"/>
      <c r="T113" s="428"/>
      <c r="U113" s="403"/>
    </row>
    <row r="114" spans="1:23" x14ac:dyDescent="0.2">
      <c r="A114" s="401" t="s">
        <v>143</v>
      </c>
      <c r="B114" s="431"/>
      <c r="C114" s="432">
        <v>0.2</v>
      </c>
      <c r="D114" s="97" t="s">
        <v>481</v>
      </c>
      <c r="F114" s="271">
        <v>4</v>
      </c>
      <c r="S114" s="426"/>
      <c r="T114" s="428"/>
    </row>
    <row r="115" spans="1:23" x14ac:dyDescent="0.2">
      <c r="A115" s="401" t="s">
        <v>135</v>
      </c>
      <c r="B115" s="431"/>
      <c r="C115" s="432">
        <v>0.2</v>
      </c>
      <c r="D115" s="97" t="s">
        <v>482</v>
      </c>
      <c r="F115" s="271">
        <v>2</v>
      </c>
      <c r="L115" s="97" t="s">
        <v>622</v>
      </c>
      <c r="M115" s="424">
        <v>1.4999999999999999E-2</v>
      </c>
      <c r="N115" s="97" t="s">
        <v>675</v>
      </c>
      <c r="S115" s="426"/>
      <c r="T115" s="428"/>
      <c r="U115" s="424"/>
    </row>
    <row r="116" spans="1:23" x14ac:dyDescent="0.2">
      <c r="A116" s="401" t="s">
        <v>151</v>
      </c>
      <c r="B116" s="433" t="s">
        <v>305</v>
      </c>
      <c r="C116" s="432">
        <v>0.09</v>
      </c>
      <c r="D116" s="97" t="s">
        <v>308</v>
      </c>
      <c r="F116" s="271">
        <v>4</v>
      </c>
      <c r="L116" s="97" t="s">
        <v>623</v>
      </c>
      <c r="M116" s="424">
        <v>2.5000000000000001E-2</v>
      </c>
      <c r="N116" s="97" t="s">
        <v>676</v>
      </c>
      <c r="O116" s="403">
        <v>-0.05</v>
      </c>
      <c r="P116" s="97" t="s">
        <v>690</v>
      </c>
      <c r="S116" s="426"/>
      <c r="T116" s="428"/>
      <c r="U116" s="424"/>
      <c r="W116" s="403"/>
    </row>
    <row r="117" spans="1:23" x14ac:dyDescent="0.2">
      <c r="B117" s="97" t="s">
        <v>304</v>
      </c>
      <c r="C117" s="434">
        <v>0.09</v>
      </c>
      <c r="D117" s="97" t="s">
        <v>308</v>
      </c>
      <c r="F117" s="271">
        <v>4</v>
      </c>
      <c r="L117" s="97" t="s">
        <v>625</v>
      </c>
      <c r="M117" s="403">
        <v>-0.05</v>
      </c>
      <c r="N117" s="97" t="s">
        <v>671</v>
      </c>
      <c r="O117" s="403">
        <v>-0.05</v>
      </c>
      <c r="P117" s="97" t="s">
        <v>684</v>
      </c>
      <c r="Q117" s="97">
        <v>5</v>
      </c>
      <c r="R117" s="97" t="s">
        <v>706</v>
      </c>
      <c r="S117" s="428"/>
      <c r="T117" s="428"/>
      <c r="U117" s="403"/>
      <c r="W117" s="403"/>
    </row>
    <row r="118" spans="1:23" x14ac:dyDescent="0.2">
      <c r="A118" s="401" t="s">
        <v>475</v>
      </c>
      <c r="B118" s="431"/>
      <c r="C118" s="432">
        <v>0.2</v>
      </c>
      <c r="D118" s="97" t="s">
        <v>482</v>
      </c>
      <c r="F118" s="271">
        <v>3</v>
      </c>
      <c r="L118" s="97" t="s">
        <v>626</v>
      </c>
      <c r="M118" s="424">
        <v>-0.125</v>
      </c>
      <c r="N118" s="97" t="s">
        <v>691</v>
      </c>
      <c r="S118" s="426"/>
      <c r="T118" s="428"/>
      <c r="U118" s="424"/>
    </row>
    <row r="119" spans="1:23" x14ac:dyDescent="0.2">
      <c r="A119" s="401" t="s">
        <v>345</v>
      </c>
      <c r="C119" s="271">
        <v>1</v>
      </c>
      <c r="D119" s="97" t="s">
        <v>477</v>
      </c>
      <c r="F119" s="271">
        <v>3</v>
      </c>
      <c r="L119" s="97" t="s">
        <v>628</v>
      </c>
      <c r="M119" s="403">
        <v>0.01</v>
      </c>
      <c r="N119" s="97" t="s">
        <v>675</v>
      </c>
      <c r="O119" s="403">
        <v>0.1</v>
      </c>
      <c r="P119" s="97" t="s">
        <v>688</v>
      </c>
      <c r="S119" s="428"/>
      <c r="T119" s="428"/>
      <c r="U119" s="403"/>
    </row>
    <row r="120" spans="1:23" x14ac:dyDescent="0.2">
      <c r="A120" s="401" t="s">
        <v>387</v>
      </c>
      <c r="B120" s="271" t="s">
        <v>479</v>
      </c>
      <c r="C120" s="433">
        <v>500</v>
      </c>
      <c r="D120" s="97" t="s">
        <v>478</v>
      </c>
      <c r="F120" s="271">
        <v>0</v>
      </c>
      <c r="L120" s="97" t="s">
        <v>629</v>
      </c>
      <c r="M120" s="425">
        <v>7.4999999999999997E-2</v>
      </c>
      <c r="N120" s="97" t="s">
        <v>704</v>
      </c>
      <c r="O120" s="403">
        <v>-0.05</v>
      </c>
      <c r="P120" s="97" t="s">
        <v>692</v>
      </c>
      <c r="S120" s="428"/>
      <c r="T120" s="428"/>
      <c r="U120" s="403"/>
      <c r="W120" s="403"/>
    </row>
    <row r="121" spans="1:23" x14ac:dyDescent="0.2">
      <c r="A121" s="401" t="s">
        <v>369</v>
      </c>
      <c r="B121" s="271" t="s">
        <v>479</v>
      </c>
      <c r="C121" s="435">
        <v>625</v>
      </c>
      <c r="D121" s="97" t="s">
        <v>478</v>
      </c>
      <c r="F121" s="271">
        <v>2</v>
      </c>
      <c r="S121" s="426"/>
      <c r="T121" s="428"/>
    </row>
    <row r="122" spans="1:23" x14ac:dyDescent="0.2">
      <c r="A122" s="401" t="s">
        <v>436</v>
      </c>
      <c r="B122" s="431"/>
      <c r="C122" s="425">
        <v>0.12</v>
      </c>
      <c r="D122" s="97" t="s">
        <v>514</v>
      </c>
      <c r="F122" s="271">
        <v>3</v>
      </c>
      <c r="L122" s="97" t="s">
        <v>630</v>
      </c>
      <c r="M122" s="403">
        <v>0.3</v>
      </c>
      <c r="N122" s="97" t="s">
        <v>693</v>
      </c>
      <c r="S122" s="426"/>
      <c r="T122" s="428"/>
      <c r="U122" s="403"/>
    </row>
    <row r="123" spans="1:23" x14ac:dyDescent="0.2">
      <c r="L123" s="97" t="s">
        <v>632</v>
      </c>
      <c r="M123" s="97">
        <v>1.5</v>
      </c>
      <c r="N123" s="97" t="s">
        <v>708</v>
      </c>
      <c r="S123" s="428"/>
      <c r="T123" s="428"/>
      <c r="U123" s="403"/>
    </row>
    <row r="124" spans="1:23" x14ac:dyDescent="0.2">
      <c r="A124" s="400" t="s">
        <v>276</v>
      </c>
      <c r="L124" s="97" t="s">
        <v>634</v>
      </c>
      <c r="M124" s="424">
        <v>-7.4999999999999997E-2</v>
      </c>
      <c r="N124" s="97" t="s">
        <v>692</v>
      </c>
      <c r="O124" s="424">
        <v>7.4999999999999997E-3</v>
      </c>
      <c r="P124" s="97" t="s">
        <v>802</v>
      </c>
      <c r="S124" s="428"/>
      <c r="T124" s="428"/>
      <c r="U124" s="403"/>
    </row>
    <row r="125" spans="1:23" x14ac:dyDescent="0.2">
      <c r="A125" s="401" t="s">
        <v>493</v>
      </c>
      <c r="B125" s="97">
        <v>20</v>
      </c>
      <c r="L125" s="97" t="s">
        <v>635</v>
      </c>
      <c r="M125" s="424">
        <v>2.5000000000000001E-2</v>
      </c>
      <c r="N125" s="97" t="s">
        <v>695</v>
      </c>
      <c r="S125" s="426"/>
      <c r="T125" s="428"/>
      <c r="U125" s="424"/>
    </row>
    <row r="126" spans="1:23" x14ac:dyDescent="0.2">
      <c r="A126" s="401" t="s">
        <v>491</v>
      </c>
      <c r="B126" s="97">
        <v>0</v>
      </c>
      <c r="C126" s="97" t="s">
        <v>492</v>
      </c>
      <c r="L126" s="97" t="s">
        <v>636</v>
      </c>
      <c r="M126" s="424">
        <v>-2.5000000000000001E-2</v>
      </c>
      <c r="N126" s="97" t="s">
        <v>667</v>
      </c>
      <c r="O126" s="6">
        <v>2</v>
      </c>
      <c r="P126" s="6" t="s">
        <v>707</v>
      </c>
      <c r="S126" s="426"/>
      <c r="T126" s="428"/>
      <c r="U126" s="424"/>
    </row>
    <row r="127" spans="1:23" x14ac:dyDescent="0.2">
      <c r="S127" s="426"/>
      <c r="T127" s="428"/>
    </row>
    <row r="128" spans="1:23" x14ac:dyDescent="0.2">
      <c r="A128" s="400" t="s">
        <v>804</v>
      </c>
      <c r="L128" s="97" t="s">
        <v>638</v>
      </c>
      <c r="M128" s="403">
        <v>0.6</v>
      </c>
      <c r="N128" s="97" t="s">
        <v>803</v>
      </c>
      <c r="S128" s="428"/>
      <c r="T128" s="428"/>
    </row>
    <row r="129" spans="1:23" x14ac:dyDescent="0.2">
      <c r="A129" s="401" t="s">
        <v>89</v>
      </c>
      <c r="B129" s="97" t="s">
        <v>3</v>
      </c>
      <c r="L129" s="97" t="s">
        <v>639</v>
      </c>
      <c r="M129" s="424">
        <v>-7.4999999999999997E-2</v>
      </c>
      <c r="N129" s="97" t="s">
        <v>692</v>
      </c>
      <c r="S129" s="426"/>
      <c r="T129" s="428"/>
      <c r="U129" s="424"/>
    </row>
    <row r="130" spans="1:23" x14ac:dyDescent="0.2">
      <c r="A130" s="401" t="s">
        <v>90</v>
      </c>
      <c r="B130" s="97" t="s">
        <v>3</v>
      </c>
      <c r="L130" s="97" t="s">
        <v>641</v>
      </c>
      <c r="M130" s="97">
        <v>2</v>
      </c>
      <c r="N130" s="97" t="s">
        <v>709</v>
      </c>
      <c r="S130" s="426"/>
      <c r="T130" s="428"/>
    </row>
    <row r="131" spans="1:23" x14ac:dyDescent="0.2">
      <c r="A131" s="401" t="s">
        <v>91</v>
      </c>
      <c r="B131" s="97" t="s">
        <v>3</v>
      </c>
      <c r="L131" s="97" t="s">
        <v>643</v>
      </c>
      <c r="M131" s="403">
        <v>0.3</v>
      </c>
      <c r="N131" s="97" t="s">
        <v>696</v>
      </c>
      <c r="S131" s="428"/>
      <c r="T131" s="428"/>
      <c r="U131" s="403"/>
    </row>
    <row r="132" spans="1:23" x14ac:dyDescent="0.2">
      <c r="A132" s="401" t="s">
        <v>92</v>
      </c>
      <c r="B132" s="97" t="s">
        <v>3</v>
      </c>
      <c r="S132" s="426"/>
      <c r="T132" s="428"/>
    </row>
    <row r="133" spans="1:23" x14ac:dyDescent="0.2">
      <c r="A133" s="401" t="s">
        <v>93</v>
      </c>
      <c r="B133" s="97" t="s">
        <v>3</v>
      </c>
      <c r="L133" s="97" t="s">
        <v>644</v>
      </c>
      <c r="M133" s="403">
        <v>-0.15</v>
      </c>
      <c r="N133" s="97" t="s">
        <v>705</v>
      </c>
      <c r="O133" s="403">
        <v>-0.05</v>
      </c>
      <c r="P133" s="97" t="s">
        <v>681</v>
      </c>
      <c r="S133" s="426"/>
      <c r="T133" s="428"/>
      <c r="U133" s="403"/>
      <c r="W133" s="403"/>
    </row>
    <row r="134" spans="1:23" x14ac:dyDescent="0.2">
      <c r="A134" s="401" t="s">
        <v>94</v>
      </c>
      <c r="B134" s="97" t="s">
        <v>3</v>
      </c>
      <c r="L134" s="97" t="s">
        <v>646</v>
      </c>
      <c r="M134" s="424">
        <v>-2.5000000000000001E-2</v>
      </c>
      <c r="N134" s="97" t="s">
        <v>671</v>
      </c>
      <c r="S134" s="426"/>
      <c r="T134" s="428"/>
      <c r="U134" s="424"/>
    </row>
    <row r="135" spans="1:23" x14ac:dyDescent="0.2">
      <c r="A135" s="401" t="s">
        <v>95</v>
      </c>
      <c r="B135" s="97" t="s">
        <v>3</v>
      </c>
      <c r="L135" s="97" t="s">
        <v>647</v>
      </c>
      <c r="M135" s="403">
        <v>-0.25</v>
      </c>
      <c r="N135" s="97" t="s">
        <v>697</v>
      </c>
      <c r="S135" s="426"/>
      <c r="T135" s="428"/>
      <c r="U135" s="403"/>
    </row>
    <row r="136" spans="1:23" x14ac:dyDescent="0.2">
      <c r="A136" s="401" t="s">
        <v>96</v>
      </c>
      <c r="B136" s="97" t="s">
        <v>7</v>
      </c>
      <c r="S136" s="426"/>
      <c r="T136" s="428"/>
    </row>
    <row r="137" spans="1:23" x14ac:dyDescent="0.2">
      <c r="A137" s="401" t="s">
        <v>97</v>
      </c>
      <c r="B137" s="97" t="s">
        <v>3</v>
      </c>
      <c r="L137" s="97" t="s">
        <v>648</v>
      </c>
      <c r="M137" s="403">
        <v>0.05</v>
      </c>
      <c r="N137" s="97" t="s">
        <v>694</v>
      </c>
      <c r="S137" s="428"/>
      <c r="T137" s="428"/>
      <c r="U137" s="424"/>
    </row>
    <row r="138" spans="1:23" x14ac:dyDescent="0.2">
      <c r="A138" s="401" t="s">
        <v>29</v>
      </c>
      <c r="B138" s="97" t="s">
        <v>3</v>
      </c>
      <c r="L138" s="97" t="s">
        <v>650</v>
      </c>
      <c r="M138" s="424">
        <v>-7.4999999999999997E-2</v>
      </c>
      <c r="N138" s="97" t="s">
        <v>691</v>
      </c>
      <c r="S138" s="428"/>
      <c r="T138" s="428"/>
      <c r="U138" s="403"/>
    </row>
    <row r="139" spans="1:23" x14ac:dyDescent="0.2">
      <c r="A139" s="401" t="s">
        <v>99</v>
      </c>
      <c r="B139" s="97" t="s">
        <v>3</v>
      </c>
      <c r="T139" s="91"/>
    </row>
    <row r="140" spans="1:23" x14ac:dyDescent="0.2">
      <c r="A140" s="401" t="s">
        <v>100</v>
      </c>
      <c r="B140" s="97" t="s">
        <v>3</v>
      </c>
      <c r="L140" s="97" t="s">
        <v>651</v>
      </c>
      <c r="M140" s="403">
        <v>-0.05</v>
      </c>
      <c r="N140" s="97" t="s">
        <v>692</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1109</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sheetData>
  <phoneticPr fontId="0" type="noConversion"/>
  <conditionalFormatting sqref="J23:L23">
    <cfRule type="expression" dxfId="33"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activeCell="D18" sqref="D18"/>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809</v>
      </c>
      <c r="D4" s="436" t="s">
        <v>810</v>
      </c>
      <c r="E4" s="437" t="s">
        <v>811</v>
      </c>
      <c r="F4" s="437" t="s">
        <v>812</v>
      </c>
      <c r="G4" s="437" t="s">
        <v>813</v>
      </c>
      <c r="H4" s="442" t="s">
        <v>814</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1050</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1225</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1125</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975</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900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900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7.4999999999999997E-2</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245</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975</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1100</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449">
        <v>-0.1</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815</v>
      </c>
      <c r="B85" s="445" t="s">
        <v>815</v>
      </c>
      <c r="C85" s="467" t="s">
        <v>815</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815</v>
      </c>
      <c r="B86" s="445" t="s">
        <v>815</v>
      </c>
      <c r="C86" s="467" t="s">
        <v>815</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815</v>
      </c>
      <c r="B87" s="445" t="s">
        <v>815</v>
      </c>
      <c r="C87" s="467" t="s">
        <v>815</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597" t="s">
        <v>452</v>
      </c>
      <c r="I18" s="597"/>
      <c r="J18" s="597"/>
      <c r="K18" s="598"/>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313</vt:i4>
      </vt:variant>
    </vt:vector>
  </HeadingPairs>
  <TitlesOfParts>
    <vt:vector size="328"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2021-04-26T04:28:36Z</dcterms:modified>
</cp:coreProperties>
</file>