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4.xml" ContentType="application/vnd.openxmlformats-officedocument.spreadsheetml.tab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5.xml" ContentType="application/vnd.openxmlformats-officedocument.spreadsheetml.tab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6.xml" ContentType="application/vnd.openxmlformats-officedocument.spreadsheetml.tab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7.xml" ContentType="application/vnd.openxmlformats-officedocument.spreadsheetml.tab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3.xml" ContentType="application/vnd.openxmlformats-officedocument.drawing+xml"/>
  <Override PartName="/xl/slicers/slicer2.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hidePivotFieldList="1" defaultThemeVersion="166925"/>
  <mc:AlternateContent xmlns:mc="http://schemas.openxmlformats.org/markup-compatibility/2006">
    <mc:Choice Requires="x15">
      <x15ac:absPath xmlns:x15ac="http://schemas.microsoft.com/office/spreadsheetml/2010/11/ac" url="C:\Users\Navikaa\Desktop\Navika\"/>
    </mc:Choice>
  </mc:AlternateContent>
  <xr:revisionPtr revIDLastSave="0" documentId="13_ncr:1_{8AD65FA2-259D-453E-9731-91FEB45F4783}" xr6:coauthVersionLast="47" xr6:coauthVersionMax="47" xr10:uidLastSave="{00000000-0000-0000-0000-000000000000}"/>
  <bookViews>
    <workbookView xWindow="-108" yWindow="-108" windowWidth="23256" windowHeight="12600" tabRatio="601" xr2:uid="{DDF2809D-3AD0-4B96-B603-34652E1D1B8D}"/>
  </bookViews>
  <sheets>
    <sheet name="Index" sheetId="56" r:id="rId1"/>
    <sheet name="Raw Data" sheetId="49" r:id="rId2"/>
    <sheet name="Gold" sheetId="3" r:id="rId3"/>
    <sheet name="PS 1" sheetId="41" r:id="rId4"/>
    <sheet name="PS 2" sheetId="35" r:id="rId5"/>
    <sheet name="Coal" sheetId="15" r:id="rId6"/>
    <sheet name="PS 3" sheetId="36" r:id="rId7"/>
    <sheet name="PS 4" sheetId="37" r:id="rId8"/>
    <sheet name="Petrolium" sheetId="16" r:id="rId9"/>
    <sheet name="PS 5" sheetId="42" r:id="rId10"/>
    <sheet name="PS 6" sheetId="44" r:id="rId11"/>
    <sheet name="Iron Ore" sheetId="5" r:id="rId12"/>
    <sheet name="PS 7" sheetId="45" r:id="rId13"/>
    <sheet name="PS 8" sheetId="46" r:id="rId14"/>
    <sheet name="Total Resources and energy" sheetId="13" r:id="rId15"/>
    <sheet name="PS 9" sheetId="27" r:id="rId16"/>
    <sheet name="Australia Buisness Income" sheetId="22" r:id="rId17"/>
    <sheet name="PS 10" sheetId="55" r:id="rId18"/>
    <sheet name="PS 11" sheetId="21" r:id="rId19"/>
    <sheet name=" Pivot Table" sheetId="51" r:id="rId20"/>
    <sheet name="Dashboard " sheetId="52" r:id="rId21"/>
    <sheet name="Conclusion" sheetId="57" r:id="rId22"/>
  </sheets>
  <externalReferences>
    <externalReference r:id="rId23"/>
  </externalReferences>
  <definedNames>
    <definedName name="comparison_of_different_sectors__business_income_index__March_90__100">Index!$H$24</definedName>
    <definedName name="Energy">#REF!</definedName>
    <definedName name="Resources">#REF!</definedName>
    <definedName name="Slicer_Commodity">#N/A</definedName>
    <definedName name="Slicer_Quarter">#N/A</definedName>
    <definedName name="Slicer_Years2">#N/A</definedName>
  </definedNames>
  <calcPr calcId="191029"/>
  <pivotCaches>
    <pivotCache cacheId="0" r:id="rId24"/>
    <pivotCache cacheId="1" r:id="rId25"/>
    <pivotCache cacheId="2" r:id="rId26"/>
    <pivotCache cacheId="3" r:id="rId27"/>
    <pivotCache cacheId="4" r:id="rId28"/>
    <pivotCache cacheId="5" r:id="rId29"/>
    <pivotCache cacheId="6" r:id="rId30"/>
    <pivotCache cacheId="7" r:id="rId31"/>
  </pivotCaches>
  <extLst>
    <ext xmlns:x14="http://schemas.microsoft.com/office/spreadsheetml/2009/9/main" uri="{BBE1A952-AA13-448e-AADC-164F8A28A991}">
      <x14:slicerCaches>
        <x14:slicerCache r:id="rId32"/>
        <x14:slicerCache r:id="rId33"/>
        <x14:slicerCache r:id="rId3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1" i="3" l="1"/>
  <c r="F121" i="5"/>
  <c r="H124" i="3"/>
  <c r="C89" i="3"/>
  <c r="B11" i="3"/>
  <c r="R4" i="5"/>
  <c r="R5" i="5"/>
  <c r="R6"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Q4" i="5"/>
  <c r="Q5" i="5"/>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Q91" i="5"/>
  <c r="Q92" i="5"/>
  <c r="Q93" i="5"/>
  <c r="Q94" i="5"/>
  <c r="Q95" i="5"/>
  <c r="Q96" i="5"/>
  <c r="Q97" i="5"/>
  <c r="Q98" i="5"/>
  <c r="Q99" i="5"/>
  <c r="Q100" i="5"/>
  <c r="Q101" i="5"/>
  <c r="Q102" i="5"/>
  <c r="Q103" i="5"/>
  <c r="Q104" i="5"/>
  <c r="Q105" i="5"/>
  <c r="Q106" i="5"/>
  <c r="Q107" i="5"/>
  <c r="Q108" i="5"/>
  <c r="Q109" i="5"/>
  <c r="Q110" i="5"/>
  <c r="Q111" i="5"/>
  <c r="Q112" i="5"/>
  <c r="Q113" i="5"/>
  <c r="Q114" i="5"/>
  <c r="Q115" i="5"/>
  <c r="Q116" i="5"/>
  <c r="Q117" i="5"/>
  <c r="Q118" i="5"/>
  <c r="Q119" i="5"/>
  <c r="Q120" i="5"/>
  <c r="Q121" i="5"/>
  <c r="Q122" i="5"/>
  <c r="Q123" i="5"/>
  <c r="Q124" i="5"/>
  <c r="Q125" i="5"/>
  <c r="Q126" i="5"/>
  <c r="Q127" i="5"/>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R3" i="5"/>
  <c r="Q3" i="5"/>
  <c r="P3"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I3" i="5"/>
  <c r="I4" i="5"/>
  <c r="H3" i="5"/>
  <c r="H4" i="5"/>
  <c r="G3" i="5"/>
  <c r="G4" i="5"/>
  <c r="C116" i="3"/>
  <c r="E5" i="22"/>
  <c r="E6" i="22"/>
  <c r="E7" i="22"/>
  <c r="E8" i="22"/>
  <c r="E9" i="22"/>
  <c r="E10" i="22"/>
  <c r="E11" i="22"/>
  <c r="E12" i="22"/>
  <c r="E13" i="22"/>
  <c r="E14" i="22"/>
  <c r="E15" i="22"/>
  <c r="E16" i="22"/>
  <c r="E17" i="22"/>
  <c r="E18" i="22"/>
  <c r="E19" i="22"/>
  <c r="E20" i="22"/>
  <c r="E21" i="22"/>
  <c r="E22" i="22"/>
  <c r="E23" i="22"/>
  <c r="E24" i="22"/>
  <c r="E25" i="22"/>
  <c r="E26" i="22"/>
  <c r="E27" i="22"/>
  <c r="E28" i="22"/>
  <c r="E29" i="22"/>
  <c r="E30" i="22"/>
  <c r="E31" i="22"/>
  <c r="E32" i="22"/>
  <c r="E33" i="22"/>
  <c r="E34" i="22"/>
  <c r="E35" i="22"/>
  <c r="E36" i="22"/>
  <c r="E37" i="22"/>
  <c r="E38" i="22"/>
  <c r="E39" i="22"/>
  <c r="E40" i="22"/>
  <c r="E41" i="22"/>
  <c r="E42" i="22"/>
  <c r="E43" i="22"/>
  <c r="E44" i="22"/>
  <c r="E45" i="22"/>
  <c r="E46" i="22"/>
  <c r="E47" i="22"/>
  <c r="E48" i="22"/>
  <c r="E49" i="22"/>
  <c r="E50" i="22"/>
  <c r="E51" i="22"/>
  <c r="E52" i="22"/>
  <c r="E53" i="22"/>
  <c r="E54" i="22"/>
  <c r="E55" i="22"/>
  <c r="E56" i="22"/>
  <c r="E57" i="22"/>
  <c r="E58" i="22"/>
  <c r="E59" i="22"/>
  <c r="E60" i="22"/>
  <c r="E61" i="22"/>
  <c r="E62" i="22"/>
  <c r="E63" i="22"/>
  <c r="E64" i="22"/>
  <c r="E65" i="22"/>
  <c r="E66" i="22"/>
  <c r="E67" i="22"/>
  <c r="E68" i="22"/>
  <c r="E69" i="22"/>
  <c r="E70" i="22"/>
  <c r="E71" i="22"/>
  <c r="E72" i="22"/>
  <c r="E73" i="22"/>
  <c r="E74" i="22"/>
  <c r="E75" i="22"/>
  <c r="E76" i="22"/>
  <c r="E77" i="22"/>
  <c r="E78" i="22"/>
  <c r="E79" i="22"/>
  <c r="E80" i="22"/>
  <c r="E81" i="22"/>
  <c r="E82" i="22"/>
  <c r="E83" i="22"/>
  <c r="E84" i="22"/>
  <c r="E85" i="22"/>
  <c r="E86" i="22"/>
  <c r="E87" i="22"/>
  <c r="E88" i="22"/>
  <c r="E89" i="22"/>
  <c r="E90" i="22"/>
  <c r="E91" i="22"/>
  <c r="E92" i="22"/>
  <c r="E93" i="22"/>
  <c r="E94" i="22"/>
  <c r="E95" i="22"/>
  <c r="E96" i="22"/>
  <c r="E97" i="22"/>
  <c r="E98" i="22"/>
  <c r="E99" i="22"/>
  <c r="E100" i="22"/>
  <c r="E101" i="22"/>
  <c r="E102" i="22"/>
  <c r="E103" i="22"/>
  <c r="E104" i="22"/>
  <c r="E105" i="22"/>
  <c r="E106" i="22"/>
  <c r="E107" i="22"/>
  <c r="E108" i="22"/>
  <c r="E109" i="22"/>
  <c r="E110" i="22"/>
  <c r="E111" i="22"/>
  <c r="E112" i="22"/>
  <c r="E113" i="22"/>
  <c r="E114" i="22"/>
  <c r="E115" i="22"/>
  <c r="E116" i="22"/>
  <c r="E117" i="22"/>
  <c r="E118" i="22"/>
  <c r="E119" i="22"/>
  <c r="E120" i="22"/>
  <c r="E121" i="22"/>
  <c r="E122" i="22"/>
  <c r="E123" i="22"/>
  <c r="E124" i="22"/>
  <c r="E125" i="22"/>
  <c r="E126" i="22"/>
  <c r="E127" i="22"/>
  <c r="E128" i="22"/>
  <c r="D5" i="22"/>
  <c r="D6" i="22"/>
  <c r="D7" i="22"/>
  <c r="D8" i="22"/>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4" i="22"/>
  <c r="D45" i="22"/>
  <c r="D46" i="22"/>
  <c r="D47" i="22"/>
  <c r="D48" i="22"/>
  <c r="D49" i="22"/>
  <c r="D50" i="22"/>
  <c r="D51" i="22"/>
  <c r="D52" i="22"/>
  <c r="D53" i="22"/>
  <c r="D54" i="22"/>
  <c r="D55" i="22"/>
  <c r="D56" i="22"/>
  <c r="D57" i="22"/>
  <c r="D58" i="22"/>
  <c r="D59" i="22"/>
  <c r="D60" i="22"/>
  <c r="D61" i="22"/>
  <c r="D62" i="22"/>
  <c r="D63" i="22"/>
  <c r="D64" i="22"/>
  <c r="D65" i="22"/>
  <c r="D66" i="22"/>
  <c r="D67" i="22"/>
  <c r="D68" i="22"/>
  <c r="D69" i="22"/>
  <c r="D70" i="22"/>
  <c r="D71" i="22"/>
  <c r="D72" i="22"/>
  <c r="D73" i="22"/>
  <c r="D74" i="22"/>
  <c r="D75" i="22"/>
  <c r="D76" i="22"/>
  <c r="D77" i="22"/>
  <c r="D78" i="22"/>
  <c r="D79" i="22"/>
  <c r="D80" i="22"/>
  <c r="D81" i="22"/>
  <c r="D82" i="22"/>
  <c r="D83" i="22"/>
  <c r="D84" i="22"/>
  <c r="D85" i="22"/>
  <c r="D86" i="22"/>
  <c r="D87" i="22"/>
  <c r="D88" i="22"/>
  <c r="D89" i="22"/>
  <c r="D90" i="22"/>
  <c r="D91" i="22"/>
  <c r="D92" i="22"/>
  <c r="D93" i="22"/>
  <c r="D94" i="22"/>
  <c r="D95" i="22"/>
  <c r="D96" i="22"/>
  <c r="D97" i="22"/>
  <c r="D98" i="22"/>
  <c r="D99" i="22"/>
  <c r="D100" i="22"/>
  <c r="D101" i="22"/>
  <c r="D102" i="22"/>
  <c r="D103" i="22"/>
  <c r="D104" i="22"/>
  <c r="D105" i="22"/>
  <c r="D106" i="22"/>
  <c r="D107" i="22"/>
  <c r="D108" i="22"/>
  <c r="D109" i="22"/>
  <c r="D110" i="22"/>
  <c r="D111" i="22"/>
  <c r="D112" i="22"/>
  <c r="D113" i="22"/>
  <c r="D114" i="22"/>
  <c r="D115" i="22"/>
  <c r="D116" i="22"/>
  <c r="D117" i="22"/>
  <c r="D118" i="22"/>
  <c r="D119" i="22"/>
  <c r="D120" i="22"/>
  <c r="D121" i="22"/>
  <c r="D122" i="22"/>
  <c r="D123" i="22"/>
  <c r="D124" i="22"/>
  <c r="D125" i="22"/>
  <c r="D126" i="22"/>
  <c r="D127" i="22"/>
  <c r="D128" i="22"/>
  <c r="C5" i="22"/>
  <c r="C6" i="22"/>
  <c r="C7" i="22"/>
  <c r="C8" i="22"/>
  <c r="C9" i="22"/>
  <c r="C10" i="22"/>
  <c r="C11" i="22"/>
  <c r="C12" i="22"/>
  <c r="C13" i="22"/>
  <c r="C14" i="22"/>
  <c r="C15" i="22"/>
  <c r="C16" i="22"/>
  <c r="C17" i="22"/>
  <c r="C18" i="22"/>
  <c r="C19" i="22"/>
  <c r="C20" i="22"/>
  <c r="C21" i="22"/>
  <c r="C22" i="22"/>
  <c r="C23" i="22"/>
  <c r="C24" i="22"/>
  <c r="C25" i="22"/>
  <c r="C26" i="22"/>
  <c r="C27" i="22"/>
  <c r="C28" i="22"/>
  <c r="C29" i="22"/>
  <c r="C30" i="22"/>
  <c r="C31" i="22"/>
  <c r="C32" i="22"/>
  <c r="C33" i="22"/>
  <c r="C34" i="22"/>
  <c r="C35" i="22"/>
  <c r="C36" i="22"/>
  <c r="C37" i="22"/>
  <c r="C38" i="22"/>
  <c r="C39" i="22"/>
  <c r="C40" i="22"/>
  <c r="C41" i="22"/>
  <c r="C42" i="22"/>
  <c r="C43" i="22"/>
  <c r="C44" i="22"/>
  <c r="C45" i="22"/>
  <c r="C46" i="22"/>
  <c r="C47" i="22"/>
  <c r="C48" i="22"/>
  <c r="C49" i="22"/>
  <c r="C50" i="22"/>
  <c r="C51" i="22"/>
  <c r="C52" i="22"/>
  <c r="C53" i="22"/>
  <c r="C54" i="22"/>
  <c r="C55" i="22"/>
  <c r="C56" i="22"/>
  <c r="C57" i="22"/>
  <c r="C58" i="22"/>
  <c r="C59" i="22"/>
  <c r="C60" i="22"/>
  <c r="C61" i="22"/>
  <c r="C62" i="22"/>
  <c r="C63" i="22"/>
  <c r="C64" i="22"/>
  <c r="C65" i="22"/>
  <c r="C66" i="22"/>
  <c r="C67" i="22"/>
  <c r="C68" i="22"/>
  <c r="C69" i="22"/>
  <c r="C70" i="22"/>
  <c r="C71" i="22"/>
  <c r="C72" i="22"/>
  <c r="C73" i="22"/>
  <c r="C74" i="22"/>
  <c r="C75" i="22"/>
  <c r="C76" i="22"/>
  <c r="C77" i="22"/>
  <c r="C78" i="22"/>
  <c r="C79" i="22"/>
  <c r="C80" i="22"/>
  <c r="C81" i="22"/>
  <c r="C82" i="22"/>
  <c r="C83" i="22"/>
  <c r="C84" i="22"/>
  <c r="C85" i="22"/>
  <c r="C86" i="22"/>
  <c r="C87" i="22"/>
  <c r="C88" i="22"/>
  <c r="C89" i="22"/>
  <c r="C90" i="22"/>
  <c r="C91" i="22"/>
  <c r="C92" i="22"/>
  <c r="C93" i="22"/>
  <c r="C94" i="22"/>
  <c r="C95" i="22"/>
  <c r="C96" i="22"/>
  <c r="C97" i="22"/>
  <c r="C98" i="22"/>
  <c r="C99" i="22"/>
  <c r="C100" i="22"/>
  <c r="C101" i="22"/>
  <c r="C102" i="22"/>
  <c r="C103" i="22"/>
  <c r="C104" i="22"/>
  <c r="C105" i="22"/>
  <c r="C106" i="22"/>
  <c r="C107" i="22"/>
  <c r="C108" i="22"/>
  <c r="C109" i="22"/>
  <c r="C110" i="22"/>
  <c r="C111" i="22"/>
  <c r="C112" i="22"/>
  <c r="C113" i="22"/>
  <c r="C114" i="22"/>
  <c r="C115" i="22"/>
  <c r="C116" i="22"/>
  <c r="C117" i="22"/>
  <c r="C118" i="22"/>
  <c r="C119" i="22"/>
  <c r="C120" i="22"/>
  <c r="C121" i="22"/>
  <c r="C122" i="22"/>
  <c r="C123" i="22"/>
  <c r="C124" i="22"/>
  <c r="C125" i="22"/>
  <c r="C126" i="22"/>
  <c r="C127" i="22"/>
  <c r="C128" i="22"/>
  <c r="B5" i="22"/>
  <c r="B6" i="22"/>
  <c r="B7" i="22"/>
  <c r="B8" i="22"/>
  <c r="B9" i="22"/>
  <c r="B10" i="22"/>
  <c r="B11" i="22"/>
  <c r="B12" i="22"/>
  <c r="B13" i="22"/>
  <c r="B14" i="22"/>
  <c r="B15" i="22"/>
  <c r="B16" i="22"/>
  <c r="B17" i="22"/>
  <c r="B18" i="22"/>
  <c r="B19" i="22"/>
  <c r="B20" i="22"/>
  <c r="B21" i="22"/>
  <c r="B22" i="22"/>
  <c r="B23" i="22"/>
  <c r="B24" i="22"/>
  <c r="B25" i="22"/>
  <c r="B26" i="22"/>
  <c r="B27" i="22"/>
  <c r="B28" i="22"/>
  <c r="B29" i="22"/>
  <c r="B30" i="22"/>
  <c r="B31" i="22"/>
  <c r="B32" i="22"/>
  <c r="B33" i="22"/>
  <c r="B34" i="22"/>
  <c r="B35" i="22"/>
  <c r="B36" i="22"/>
  <c r="B37" i="22"/>
  <c r="B38" i="22"/>
  <c r="B39" i="22"/>
  <c r="B40" i="22"/>
  <c r="B41" i="22"/>
  <c r="B42" i="22"/>
  <c r="B43" i="22"/>
  <c r="B44" i="22"/>
  <c r="B45" i="22"/>
  <c r="B46" i="22"/>
  <c r="B47" i="22"/>
  <c r="B48" i="22"/>
  <c r="B49" i="22"/>
  <c r="B50" i="22"/>
  <c r="B51" i="22"/>
  <c r="B52" i="22"/>
  <c r="B53" i="22"/>
  <c r="B54" i="22"/>
  <c r="B55" i="22"/>
  <c r="B56" i="22"/>
  <c r="B57" i="22"/>
  <c r="B58" i="22"/>
  <c r="B59" i="22"/>
  <c r="B60" i="22"/>
  <c r="B61" i="22"/>
  <c r="B62" i="22"/>
  <c r="B63" i="22"/>
  <c r="B64" i="22"/>
  <c r="B65" i="22"/>
  <c r="B66" i="22"/>
  <c r="B67" i="22"/>
  <c r="B68" i="22"/>
  <c r="B69" i="22"/>
  <c r="B70" i="22"/>
  <c r="B71" i="22"/>
  <c r="B72" i="22"/>
  <c r="B73" i="22"/>
  <c r="B74" i="22"/>
  <c r="B75" i="22"/>
  <c r="B76" i="22"/>
  <c r="B77" i="22"/>
  <c r="B78" i="22"/>
  <c r="B79" i="22"/>
  <c r="B80" i="22"/>
  <c r="B81" i="22"/>
  <c r="B82" i="22"/>
  <c r="B83" i="22"/>
  <c r="B84" i="22"/>
  <c r="B85" i="22"/>
  <c r="B86" i="22"/>
  <c r="B87" i="22"/>
  <c r="B88" i="22"/>
  <c r="B89" i="22"/>
  <c r="B90" i="22"/>
  <c r="B91" i="22"/>
  <c r="B92" i="22"/>
  <c r="B93" i="22"/>
  <c r="B94" i="22"/>
  <c r="B95" i="22"/>
  <c r="B96" i="22"/>
  <c r="B97" i="22"/>
  <c r="B98" i="22"/>
  <c r="B99" i="22"/>
  <c r="B100" i="22"/>
  <c r="B101" i="22"/>
  <c r="B102" i="22"/>
  <c r="B103" i="22"/>
  <c r="B104" i="22"/>
  <c r="B105" i="22"/>
  <c r="B106" i="22"/>
  <c r="B107" i="22"/>
  <c r="B108" i="22"/>
  <c r="B109" i="22"/>
  <c r="B110" i="22"/>
  <c r="B111" i="22"/>
  <c r="B112" i="22"/>
  <c r="B113" i="22"/>
  <c r="B114" i="22"/>
  <c r="B115" i="22"/>
  <c r="B116" i="22"/>
  <c r="B117" i="22"/>
  <c r="B118" i="22"/>
  <c r="B119" i="22"/>
  <c r="B120" i="22"/>
  <c r="B121" i="22"/>
  <c r="B122" i="22"/>
  <c r="B123" i="22"/>
  <c r="B124" i="22"/>
  <c r="B125" i="22"/>
  <c r="B126" i="22"/>
  <c r="B127" i="22"/>
  <c r="B128" i="22"/>
  <c r="E4" i="22"/>
  <c r="D4" i="22"/>
  <c r="C4" i="22"/>
  <c r="B4" i="22"/>
  <c r="D10" i="13"/>
  <c r="D12" i="13"/>
  <c r="D13" i="13"/>
  <c r="D14" i="13"/>
  <c r="D15" i="13"/>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4" i="15"/>
  <c r="O4" i="16"/>
  <c r="O5" i="16"/>
  <c r="O6" i="16"/>
  <c r="O7" i="16"/>
  <c r="O8" i="16"/>
  <c r="O9" i="16"/>
  <c r="O10" i="16"/>
  <c r="O11" i="16"/>
  <c r="O12" i="16"/>
  <c r="O13" i="16"/>
  <c r="O14" i="16"/>
  <c r="O15" i="16"/>
  <c r="O16" i="16"/>
  <c r="O17" i="16"/>
  <c r="O18" i="16"/>
  <c r="O19" i="16"/>
  <c r="O20" i="16"/>
  <c r="O21" i="16"/>
  <c r="O22" i="16"/>
  <c r="O23" i="16"/>
  <c r="O24" i="16"/>
  <c r="O25" i="16"/>
  <c r="O26" i="16"/>
  <c r="O27" i="16"/>
  <c r="O28" i="16"/>
  <c r="O29" i="16"/>
  <c r="O30" i="16"/>
  <c r="O31" i="16"/>
  <c r="O32" i="16"/>
  <c r="O33" i="16"/>
  <c r="O34" i="16"/>
  <c r="O35" i="16"/>
  <c r="O36" i="16"/>
  <c r="O37" i="16"/>
  <c r="O38" i="16"/>
  <c r="O39" i="16"/>
  <c r="O40" i="16"/>
  <c r="O41" i="16"/>
  <c r="O42" i="16"/>
  <c r="O43" i="16"/>
  <c r="O44" i="16"/>
  <c r="O45" i="16"/>
  <c r="O46" i="16"/>
  <c r="O47" i="16"/>
  <c r="O48" i="16"/>
  <c r="O49" i="16"/>
  <c r="O50" i="16"/>
  <c r="O51" i="16"/>
  <c r="O52" i="16"/>
  <c r="O53" i="16"/>
  <c r="O54" i="16"/>
  <c r="O55" i="16"/>
  <c r="O56" i="16"/>
  <c r="O57" i="16"/>
  <c r="O58" i="16"/>
  <c r="O59" i="16"/>
  <c r="O60" i="16"/>
  <c r="O61" i="16"/>
  <c r="O62" i="16"/>
  <c r="O63" i="16"/>
  <c r="O64" i="16"/>
  <c r="O65" i="16"/>
  <c r="O66" i="16"/>
  <c r="O67" i="16"/>
  <c r="O68" i="16"/>
  <c r="O69" i="16"/>
  <c r="O70" i="16"/>
  <c r="O71" i="16"/>
  <c r="O72" i="16"/>
  <c r="O73" i="16"/>
  <c r="O74" i="16"/>
  <c r="O75" i="16"/>
  <c r="O76" i="16"/>
  <c r="O77" i="16"/>
  <c r="O78" i="16"/>
  <c r="O79" i="16"/>
  <c r="O80" i="16"/>
  <c r="O81" i="16"/>
  <c r="O82" i="16"/>
  <c r="O83" i="16"/>
  <c r="O84" i="16"/>
  <c r="O85" i="16"/>
  <c r="O86" i="16"/>
  <c r="O87" i="16"/>
  <c r="O88" i="16"/>
  <c r="O89" i="16"/>
  <c r="O90" i="16"/>
  <c r="O91" i="16"/>
  <c r="O92" i="16"/>
  <c r="O93" i="16"/>
  <c r="O94" i="16"/>
  <c r="O95" i="16"/>
  <c r="O96" i="16"/>
  <c r="O97" i="16"/>
  <c r="O98" i="16"/>
  <c r="O99" i="16"/>
  <c r="O100" i="16"/>
  <c r="O101" i="16"/>
  <c r="O102" i="16"/>
  <c r="O103" i="16"/>
  <c r="O104" i="16"/>
  <c r="O105" i="16"/>
  <c r="O106" i="16"/>
  <c r="O107" i="16"/>
  <c r="O108" i="16"/>
  <c r="O109" i="16"/>
  <c r="O110" i="16"/>
  <c r="O111" i="16"/>
  <c r="O112" i="16"/>
  <c r="O113" i="16"/>
  <c r="O114" i="16"/>
  <c r="O115" i="16"/>
  <c r="O116" i="16"/>
  <c r="O117" i="16"/>
  <c r="O118" i="16"/>
  <c r="O119" i="16"/>
  <c r="O120" i="16"/>
  <c r="O121" i="16"/>
  <c r="O122" i="16"/>
  <c r="O123" i="16"/>
  <c r="N4" i="16"/>
  <c r="N5" i="16"/>
  <c r="N6" i="16"/>
  <c r="N7" i="16"/>
  <c r="N8" i="16"/>
  <c r="N9" i="16"/>
  <c r="N10" i="16"/>
  <c r="N11" i="16"/>
  <c r="N12" i="16"/>
  <c r="N13" i="16"/>
  <c r="N14" i="16"/>
  <c r="N15" i="16"/>
  <c r="N16" i="16"/>
  <c r="N17" i="16"/>
  <c r="N18" i="16"/>
  <c r="N19" i="16"/>
  <c r="N20" i="16"/>
  <c r="N21" i="16"/>
  <c r="N22" i="16"/>
  <c r="N23" i="16"/>
  <c r="N24" i="16"/>
  <c r="N25" i="16"/>
  <c r="N26" i="16"/>
  <c r="N27" i="16"/>
  <c r="N28" i="16"/>
  <c r="N29" i="16"/>
  <c r="N30" i="16"/>
  <c r="N31" i="16"/>
  <c r="N32" i="16"/>
  <c r="N33" i="16"/>
  <c r="N34" i="16"/>
  <c r="N35" i="16"/>
  <c r="N36" i="16"/>
  <c r="N37" i="16"/>
  <c r="N38" i="16"/>
  <c r="N39" i="16"/>
  <c r="N40" i="16"/>
  <c r="N41" i="16"/>
  <c r="N42" i="16"/>
  <c r="N43" i="16"/>
  <c r="N44" i="16"/>
  <c r="N45" i="16"/>
  <c r="N46" i="16"/>
  <c r="N47" i="16"/>
  <c r="N48" i="16"/>
  <c r="N49" i="16"/>
  <c r="N50" i="16"/>
  <c r="N51" i="16"/>
  <c r="N52" i="16"/>
  <c r="N53" i="16"/>
  <c r="N54" i="16"/>
  <c r="N55" i="16"/>
  <c r="N56" i="16"/>
  <c r="N57" i="16"/>
  <c r="N58" i="16"/>
  <c r="N59" i="16"/>
  <c r="N60" i="16"/>
  <c r="N61" i="16"/>
  <c r="N62" i="16"/>
  <c r="N63" i="16"/>
  <c r="N64" i="16"/>
  <c r="N65" i="16"/>
  <c r="N66" i="16"/>
  <c r="N67" i="16"/>
  <c r="N68" i="16"/>
  <c r="N69" i="16"/>
  <c r="N70" i="16"/>
  <c r="N71" i="16"/>
  <c r="N72" i="16"/>
  <c r="N73" i="16"/>
  <c r="N74" i="16"/>
  <c r="N75" i="16"/>
  <c r="N76" i="16"/>
  <c r="N77" i="16"/>
  <c r="N78" i="16"/>
  <c r="N79" i="16"/>
  <c r="N80" i="16"/>
  <c r="N81" i="16"/>
  <c r="N82" i="16"/>
  <c r="N83" i="16"/>
  <c r="N84" i="16"/>
  <c r="N85" i="16"/>
  <c r="N86" i="16"/>
  <c r="N87" i="16"/>
  <c r="N88" i="16"/>
  <c r="N89" i="16"/>
  <c r="N90" i="16"/>
  <c r="N91" i="16"/>
  <c r="N92" i="16"/>
  <c r="N93" i="16"/>
  <c r="N94" i="16"/>
  <c r="N95" i="16"/>
  <c r="N96" i="16"/>
  <c r="N97" i="16"/>
  <c r="N98" i="16"/>
  <c r="N99" i="16"/>
  <c r="N100" i="16"/>
  <c r="N101" i="16"/>
  <c r="N102" i="16"/>
  <c r="N103" i="16"/>
  <c r="N104" i="16"/>
  <c r="N105" i="16"/>
  <c r="N106" i="16"/>
  <c r="N107" i="16"/>
  <c r="N108" i="16"/>
  <c r="N109" i="16"/>
  <c r="N110" i="16"/>
  <c r="N111" i="16"/>
  <c r="N112" i="16"/>
  <c r="N113" i="16"/>
  <c r="N114" i="16"/>
  <c r="N115" i="16"/>
  <c r="N116" i="16"/>
  <c r="N117" i="16"/>
  <c r="N118" i="16"/>
  <c r="N119" i="16"/>
  <c r="N120" i="16"/>
  <c r="N121" i="16"/>
  <c r="N122" i="16"/>
  <c r="N123" i="16"/>
  <c r="M4" i="16"/>
  <c r="M5" i="16"/>
  <c r="M6" i="16"/>
  <c r="M7" i="16"/>
  <c r="M8" i="16"/>
  <c r="M9" i="16"/>
  <c r="M10" i="16"/>
  <c r="M11" i="16"/>
  <c r="M12" i="16"/>
  <c r="M13" i="16"/>
  <c r="M14" i="16"/>
  <c r="M15" i="16"/>
  <c r="M16" i="16"/>
  <c r="M17" i="16"/>
  <c r="M18" i="16"/>
  <c r="M19" i="16"/>
  <c r="M20" i="16"/>
  <c r="M21" i="16"/>
  <c r="M22" i="16"/>
  <c r="M23" i="16"/>
  <c r="M24" i="16"/>
  <c r="M25" i="16"/>
  <c r="M26" i="16"/>
  <c r="M27" i="16"/>
  <c r="M28" i="16"/>
  <c r="M29" i="16"/>
  <c r="M30" i="16"/>
  <c r="M31" i="16"/>
  <c r="M32" i="16"/>
  <c r="M33" i="16"/>
  <c r="M34" i="16"/>
  <c r="M35" i="16"/>
  <c r="M36" i="16"/>
  <c r="M37" i="16"/>
  <c r="M38" i="16"/>
  <c r="M39" i="16"/>
  <c r="M40" i="16"/>
  <c r="M41" i="16"/>
  <c r="M42" i="16"/>
  <c r="M43" i="16"/>
  <c r="M44" i="16"/>
  <c r="M45" i="16"/>
  <c r="M46" i="16"/>
  <c r="M47" i="16"/>
  <c r="M48" i="16"/>
  <c r="M49" i="16"/>
  <c r="M50" i="16"/>
  <c r="M51" i="16"/>
  <c r="M52" i="16"/>
  <c r="M53" i="16"/>
  <c r="M54" i="16"/>
  <c r="M55" i="16"/>
  <c r="M56" i="16"/>
  <c r="M57" i="16"/>
  <c r="M58" i="16"/>
  <c r="M59" i="16"/>
  <c r="M60" i="16"/>
  <c r="M61" i="16"/>
  <c r="M62" i="16"/>
  <c r="M63" i="16"/>
  <c r="M64" i="16"/>
  <c r="M65" i="16"/>
  <c r="M66" i="16"/>
  <c r="M67" i="16"/>
  <c r="M68" i="16"/>
  <c r="M69" i="16"/>
  <c r="M70" i="16"/>
  <c r="M71" i="16"/>
  <c r="M72" i="16"/>
  <c r="M73" i="16"/>
  <c r="M74" i="16"/>
  <c r="M75" i="16"/>
  <c r="M76" i="16"/>
  <c r="M77" i="16"/>
  <c r="M78" i="16"/>
  <c r="M79" i="16"/>
  <c r="M80" i="16"/>
  <c r="M81" i="16"/>
  <c r="M82" i="16"/>
  <c r="M83" i="16"/>
  <c r="M84" i="16"/>
  <c r="M85" i="16"/>
  <c r="M86" i="16"/>
  <c r="M87" i="16"/>
  <c r="M88" i="16"/>
  <c r="M89" i="16"/>
  <c r="M90" i="16"/>
  <c r="M91" i="16"/>
  <c r="M92" i="16"/>
  <c r="M93" i="16"/>
  <c r="M94" i="16"/>
  <c r="M95" i="16"/>
  <c r="M96" i="16"/>
  <c r="M97" i="16"/>
  <c r="M98" i="16"/>
  <c r="M99" i="16"/>
  <c r="M100" i="16"/>
  <c r="M101" i="16"/>
  <c r="M102" i="16"/>
  <c r="M103" i="16"/>
  <c r="M104" i="16"/>
  <c r="M105" i="16"/>
  <c r="M106" i="16"/>
  <c r="M107" i="16"/>
  <c r="M108" i="16"/>
  <c r="M109" i="16"/>
  <c r="M110" i="16"/>
  <c r="M111" i="16"/>
  <c r="M112" i="16"/>
  <c r="M113" i="16"/>
  <c r="M114" i="16"/>
  <c r="M115" i="16"/>
  <c r="M116" i="16"/>
  <c r="M117" i="16"/>
  <c r="M118" i="16"/>
  <c r="M119" i="16"/>
  <c r="M120" i="16"/>
  <c r="M121" i="16"/>
  <c r="M122" i="16"/>
  <c r="M123" i="16"/>
  <c r="L4" i="16"/>
  <c r="L5" i="16"/>
  <c r="L6" i="16"/>
  <c r="L7" i="16"/>
  <c r="L8" i="16"/>
  <c r="L9" i="16"/>
  <c r="L10" i="16"/>
  <c r="L11" i="16"/>
  <c r="L12" i="16"/>
  <c r="L13" i="16"/>
  <c r="L14" i="16"/>
  <c r="L15" i="16"/>
  <c r="L16" i="16"/>
  <c r="L17" i="16"/>
  <c r="L18" i="16"/>
  <c r="L19" i="16"/>
  <c r="L20" i="16"/>
  <c r="L21" i="16"/>
  <c r="L22" i="16"/>
  <c r="L23" i="16"/>
  <c r="L24" i="16"/>
  <c r="L25" i="16"/>
  <c r="L26" i="16"/>
  <c r="L27" i="16"/>
  <c r="L28" i="16"/>
  <c r="L29" i="16"/>
  <c r="L30" i="16"/>
  <c r="L31" i="16"/>
  <c r="L32" i="16"/>
  <c r="L33" i="16"/>
  <c r="L34" i="16"/>
  <c r="L35" i="16"/>
  <c r="L36" i="16"/>
  <c r="L37" i="16"/>
  <c r="L38" i="16"/>
  <c r="L39" i="16"/>
  <c r="L40" i="16"/>
  <c r="L41" i="16"/>
  <c r="L42" i="16"/>
  <c r="L43" i="16"/>
  <c r="L44" i="16"/>
  <c r="L45" i="16"/>
  <c r="L46" i="16"/>
  <c r="L47" i="16"/>
  <c r="L48" i="16"/>
  <c r="L49" i="16"/>
  <c r="L50" i="16"/>
  <c r="L51" i="16"/>
  <c r="L52" i="16"/>
  <c r="L53" i="16"/>
  <c r="L54" i="16"/>
  <c r="L55" i="16"/>
  <c r="L56" i="16"/>
  <c r="L57" i="16"/>
  <c r="L58" i="16"/>
  <c r="L59" i="16"/>
  <c r="L60" i="16"/>
  <c r="L61" i="16"/>
  <c r="L62" i="16"/>
  <c r="L63" i="16"/>
  <c r="L64" i="16"/>
  <c r="L65" i="16"/>
  <c r="L66" i="16"/>
  <c r="L67" i="16"/>
  <c r="L68" i="16"/>
  <c r="L69" i="16"/>
  <c r="L70" i="16"/>
  <c r="L71" i="16"/>
  <c r="L72" i="16"/>
  <c r="L73" i="16"/>
  <c r="L74" i="16"/>
  <c r="L75" i="16"/>
  <c r="L76" i="16"/>
  <c r="L77" i="16"/>
  <c r="L78" i="16"/>
  <c r="L79" i="16"/>
  <c r="L80" i="16"/>
  <c r="L81" i="16"/>
  <c r="L82" i="16"/>
  <c r="L83" i="16"/>
  <c r="L84" i="16"/>
  <c r="L85" i="16"/>
  <c r="L86" i="16"/>
  <c r="L87" i="16"/>
  <c r="L88" i="16"/>
  <c r="L89" i="16"/>
  <c r="L90" i="16"/>
  <c r="L91" i="16"/>
  <c r="L92" i="16"/>
  <c r="L93" i="16"/>
  <c r="L94" i="16"/>
  <c r="L95" i="16"/>
  <c r="L96" i="16"/>
  <c r="L97" i="16"/>
  <c r="L98" i="16"/>
  <c r="L99" i="16"/>
  <c r="L100" i="16"/>
  <c r="L101" i="16"/>
  <c r="L102" i="16"/>
  <c r="L103" i="16"/>
  <c r="L104" i="16"/>
  <c r="L105" i="16"/>
  <c r="L106" i="16"/>
  <c r="L107" i="16"/>
  <c r="L108" i="16"/>
  <c r="L109" i="16"/>
  <c r="L110" i="16"/>
  <c r="L111" i="16"/>
  <c r="L112" i="16"/>
  <c r="L113" i="16"/>
  <c r="L114" i="16"/>
  <c r="L115" i="16"/>
  <c r="L116" i="16"/>
  <c r="L117" i="16"/>
  <c r="L118" i="16"/>
  <c r="L119" i="16"/>
  <c r="L120" i="16"/>
  <c r="L121" i="16"/>
  <c r="L122" i="16"/>
  <c r="L123" i="16"/>
  <c r="J4" i="16"/>
  <c r="J5" i="16"/>
  <c r="J6" i="16"/>
  <c r="J7" i="16"/>
  <c r="J8" i="16"/>
  <c r="J9" i="16"/>
  <c r="J10" i="16"/>
  <c r="J11" i="16"/>
  <c r="J12" i="16"/>
  <c r="J13" i="16"/>
  <c r="J14" i="16"/>
  <c r="J15" i="16"/>
  <c r="J16" i="16"/>
  <c r="J17" i="16"/>
  <c r="J18" i="16"/>
  <c r="J19" i="16"/>
  <c r="J20" i="16"/>
  <c r="J21" i="16"/>
  <c r="J22" i="16"/>
  <c r="J23" i="16"/>
  <c r="J24" i="16"/>
  <c r="J25" i="16"/>
  <c r="J26" i="16"/>
  <c r="J27" i="16"/>
  <c r="J28" i="16"/>
  <c r="J29" i="16"/>
  <c r="J30" i="16"/>
  <c r="J31" i="16"/>
  <c r="J32" i="16"/>
  <c r="J33" i="16"/>
  <c r="J34" i="16"/>
  <c r="J35" i="16"/>
  <c r="J36" i="16"/>
  <c r="J37" i="16"/>
  <c r="J38" i="16"/>
  <c r="J39" i="16"/>
  <c r="J40" i="16"/>
  <c r="J41" i="16"/>
  <c r="J42" i="16"/>
  <c r="J43" i="16"/>
  <c r="J44" i="16"/>
  <c r="J45" i="16"/>
  <c r="J46" i="16"/>
  <c r="J47" i="16"/>
  <c r="J48" i="16"/>
  <c r="J49" i="16"/>
  <c r="J50" i="16"/>
  <c r="J51" i="16"/>
  <c r="J52" i="16"/>
  <c r="J53" i="16"/>
  <c r="J54" i="16"/>
  <c r="J55" i="16"/>
  <c r="J56" i="16"/>
  <c r="J57" i="16"/>
  <c r="J58" i="16"/>
  <c r="J59" i="16"/>
  <c r="J60" i="16"/>
  <c r="J61" i="16"/>
  <c r="J62" i="16"/>
  <c r="J63" i="16"/>
  <c r="J64" i="16"/>
  <c r="J65" i="16"/>
  <c r="J66" i="16"/>
  <c r="J67" i="16"/>
  <c r="J68" i="16"/>
  <c r="J69" i="16"/>
  <c r="J70" i="16"/>
  <c r="J71" i="16"/>
  <c r="J72" i="16"/>
  <c r="J73" i="16"/>
  <c r="J74" i="16"/>
  <c r="J75" i="16"/>
  <c r="J76" i="16"/>
  <c r="J77" i="16"/>
  <c r="J78" i="16"/>
  <c r="J79" i="16"/>
  <c r="J80" i="16"/>
  <c r="J81" i="16"/>
  <c r="J82" i="16"/>
  <c r="J83" i="16"/>
  <c r="J84" i="16"/>
  <c r="J85" i="16"/>
  <c r="J86" i="16"/>
  <c r="J87" i="16"/>
  <c r="J88" i="16"/>
  <c r="J89" i="16"/>
  <c r="J90" i="16"/>
  <c r="J91" i="16"/>
  <c r="J92" i="16"/>
  <c r="J93" i="16"/>
  <c r="J94" i="16"/>
  <c r="J95" i="16"/>
  <c r="J96" i="16"/>
  <c r="J97" i="16"/>
  <c r="J98" i="16"/>
  <c r="J99" i="16"/>
  <c r="J100" i="16"/>
  <c r="J101" i="16"/>
  <c r="J102" i="16"/>
  <c r="J103" i="16"/>
  <c r="J104" i="16"/>
  <c r="J105" i="16"/>
  <c r="J106" i="16"/>
  <c r="J107" i="16"/>
  <c r="J108" i="16"/>
  <c r="J109" i="16"/>
  <c r="J110" i="16"/>
  <c r="J111" i="16"/>
  <c r="J112" i="16"/>
  <c r="J113" i="16"/>
  <c r="J114" i="16"/>
  <c r="J115" i="16"/>
  <c r="J116" i="16"/>
  <c r="J117" i="16"/>
  <c r="J118" i="16"/>
  <c r="J119" i="16"/>
  <c r="J120" i="16"/>
  <c r="J121" i="16"/>
  <c r="J122" i="16"/>
  <c r="J123" i="16"/>
  <c r="I4" i="16"/>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41" i="16"/>
  <c r="I42" i="16"/>
  <c r="I43" i="16"/>
  <c r="I44" i="16"/>
  <c r="I45" i="16"/>
  <c r="I46" i="16"/>
  <c r="I47" i="16"/>
  <c r="I48" i="16"/>
  <c r="I49" i="16"/>
  <c r="I50" i="16"/>
  <c r="I51" i="16"/>
  <c r="I52" i="16"/>
  <c r="I53" i="16"/>
  <c r="I54" i="16"/>
  <c r="I55" i="16"/>
  <c r="I56" i="16"/>
  <c r="I57" i="16"/>
  <c r="I58" i="16"/>
  <c r="I59" i="16"/>
  <c r="I60" i="16"/>
  <c r="I61" i="16"/>
  <c r="I62" i="16"/>
  <c r="I63" i="16"/>
  <c r="I64" i="16"/>
  <c r="I65" i="16"/>
  <c r="I66" i="16"/>
  <c r="I67" i="16"/>
  <c r="I68" i="16"/>
  <c r="I69" i="16"/>
  <c r="I70" i="16"/>
  <c r="I71" i="16"/>
  <c r="I72" i="16"/>
  <c r="I73" i="16"/>
  <c r="I74" i="16"/>
  <c r="I75" i="16"/>
  <c r="I76" i="16"/>
  <c r="I77" i="16"/>
  <c r="I78" i="16"/>
  <c r="I79" i="16"/>
  <c r="I80" i="16"/>
  <c r="I81" i="16"/>
  <c r="I82" i="16"/>
  <c r="I83" i="16"/>
  <c r="I84" i="16"/>
  <c r="I85" i="16"/>
  <c r="I86" i="16"/>
  <c r="I87" i="16"/>
  <c r="I88" i="16"/>
  <c r="I89" i="16"/>
  <c r="I90" i="16"/>
  <c r="I91" i="16"/>
  <c r="I92" i="16"/>
  <c r="I93" i="16"/>
  <c r="I94" i="16"/>
  <c r="I95" i="16"/>
  <c r="I96" i="16"/>
  <c r="I97" i="16"/>
  <c r="I98" i="16"/>
  <c r="I99" i="16"/>
  <c r="I100" i="16"/>
  <c r="I101" i="16"/>
  <c r="I102" i="16"/>
  <c r="I103" i="16"/>
  <c r="I104" i="16"/>
  <c r="I105" i="16"/>
  <c r="I106" i="16"/>
  <c r="I107" i="16"/>
  <c r="I108" i="16"/>
  <c r="I109" i="16"/>
  <c r="I110" i="16"/>
  <c r="I111" i="16"/>
  <c r="I112" i="16"/>
  <c r="I113" i="16"/>
  <c r="I114" i="16"/>
  <c r="I115" i="16"/>
  <c r="I116" i="16"/>
  <c r="I117" i="16"/>
  <c r="I118" i="16"/>
  <c r="I119" i="16"/>
  <c r="I120" i="16"/>
  <c r="I121" i="16"/>
  <c r="I122" i="16"/>
  <c r="I123" i="16"/>
  <c r="H4" i="16"/>
  <c r="H5" i="16"/>
  <c r="H6" i="16"/>
  <c r="H7" i="16"/>
  <c r="H8" i="16"/>
  <c r="H9" i="16"/>
  <c r="H10" i="16"/>
  <c r="H11" i="16"/>
  <c r="H12" i="16"/>
  <c r="H13" i="16"/>
  <c r="H14" i="16"/>
  <c r="H15" i="16"/>
  <c r="H16" i="16"/>
  <c r="H17" i="16"/>
  <c r="H18" i="16"/>
  <c r="H19" i="16"/>
  <c r="H20" i="16"/>
  <c r="H21" i="16"/>
  <c r="H22" i="16"/>
  <c r="H23" i="16"/>
  <c r="H24" i="16"/>
  <c r="H25" i="16"/>
  <c r="H26" i="16"/>
  <c r="H27" i="16"/>
  <c r="H28" i="16"/>
  <c r="H29" i="16"/>
  <c r="H30" i="16"/>
  <c r="H31" i="16"/>
  <c r="H32" i="16"/>
  <c r="H33" i="16"/>
  <c r="H34" i="16"/>
  <c r="H35" i="16"/>
  <c r="H36" i="16"/>
  <c r="H37" i="16"/>
  <c r="H38" i="16"/>
  <c r="H39" i="16"/>
  <c r="H40" i="16"/>
  <c r="H41" i="16"/>
  <c r="H42" i="16"/>
  <c r="H43" i="16"/>
  <c r="H44" i="16"/>
  <c r="H45" i="16"/>
  <c r="H46" i="16"/>
  <c r="H47" i="16"/>
  <c r="H48" i="16"/>
  <c r="H49" i="16"/>
  <c r="H50" i="16"/>
  <c r="H51" i="16"/>
  <c r="H52" i="16"/>
  <c r="H53" i="16"/>
  <c r="H54" i="16"/>
  <c r="H55" i="16"/>
  <c r="H56" i="16"/>
  <c r="H57" i="16"/>
  <c r="H58" i="16"/>
  <c r="H59" i="16"/>
  <c r="H60" i="16"/>
  <c r="H61" i="16"/>
  <c r="H62" i="16"/>
  <c r="H63" i="16"/>
  <c r="H64" i="16"/>
  <c r="H65" i="16"/>
  <c r="H66" i="16"/>
  <c r="H67" i="16"/>
  <c r="H68" i="16"/>
  <c r="H69" i="16"/>
  <c r="H70" i="16"/>
  <c r="H71" i="16"/>
  <c r="H72" i="16"/>
  <c r="H73" i="16"/>
  <c r="H74" i="16"/>
  <c r="H75" i="16"/>
  <c r="H76" i="16"/>
  <c r="H77" i="16"/>
  <c r="H78" i="16"/>
  <c r="H79" i="16"/>
  <c r="H80" i="16"/>
  <c r="H81" i="16"/>
  <c r="H82" i="16"/>
  <c r="H83" i="16"/>
  <c r="H84" i="16"/>
  <c r="H85" i="16"/>
  <c r="H86" i="16"/>
  <c r="H87" i="16"/>
  <c r="H88" i="16"/>
  <c r="H89" i="16"/>
  <c r="H90" i="16"/>
  <c r="H91" i="16"/>
  <c r="H92" i="16"/>
  <c r="H93" i="16"/>
  <c r="H94" i="16"/>
  <c r="H95" i="16"/>
  <c r="H96" i="16"/>
  <c r="H97" i="16"/>
  <c r="H98" i="16"/>
  <c r="H99" i="16"/>
  <c r="H100" i="16"/>
  <c r="H101" i="16"/>
  <c r="H102" i="16"/>
  <c r="H103" i="16"/>
  <c r="H104" i="16"/>
  <c r="H105" i="16"/>
  <c r="H106" i="16"/>
  <c r="H107" i="16"/>
  <c r="H108" i="16"/>
  <c r="H109" i="16"/>
  <c r="H110" i="16"/>
  <c r="H111" i="16"/>
  <c r="H112" i="16"/>
  <c r="H113" i="16"/>
  <c r="H114" i="16"/>
  <c r="H115" i="16"/>
  <c r="H116" i="16"/>
  <c r="H117" i="16"/>
  <c r="H118" i="16"/>
  <c r="H119" i="16"/>
  <c r="H120" i="16"/>
  <c r="H121" i="16"/>
  <c r="H122" i="16"/>
  <c r="H123" i="16"/>
  <c r="G4" i="16"/>
  <c r="K4" i="16" s="1"/>
  <c r="G5" i="16"/>
  <c r="K5" i="16" s="1"/>
  <c r="G6" i="16"/>
  <c r="K6" i="16" s="1"/>
  <c r="G7" i="16"/>
  <c r="K7" i="16" s="1"/>
  <c r="G8" i="16"/>
  <c r="K8" i="16" s="1"/>
  <c r="G9" i="16"/>
  <c r="K9" i="16" s="1"/>
  <c r="G10" i="16"/>
  <c r="K10" i="16" s="1"/>
  <c r="G11" i="16"/>
  <c r="K11" i="16" s="1"/>
  <c r="G12" i="16"/>
  <c r="K12" i="16" s="1"/>
  <c r="G13" i="16"/>
  <c r="K13" i="16" s="1"/>
  <c r="G14" i="16"/>
  <c r="K14" i="16" s="1"/>
  <c r="G15" i="16"/>
  <c r="K15" i="16" s="1"/>
  <c r="G16" i="16"/>
  <c r="K16" i="16" s="1"/>
  <c r="G17" i="16"/>
  <c r="K17" i="16" s="1"/>
  <c r="G18" i="16"/>
  <c r="K18" i="16" s="1"/>
  <c r="G19" i="16"/>
  <c r="K19" i="16" s="1"/>
  <c r="G20" i="16"/>
  <c r="K20" i="16" s="1"/>
  <c r="G21" i="16"/>
  <c r="K21" i="16" s="1"/>
  <c r="G22" i="16"/>
  <c r="K22" i="16" s="1"/>
  <c r="G23" i="16"/>
  <c r="K23" i="16" s="1"/>
  <c r="G24" i="16"/>
  <c r="K24" i="16" s="1"/>
  <c r="G25" i="16"/>
  <c r="K25" i="16" s="1"/>
  <c r="G26" i="16"/>
  <c r="K26" i="16" s="1"/>
  <c r="G27" i="16"/>
  <c r="K27" i="16" s="1"/>
  <c r="G28" i="16"/>
  <c r="K28" i="16" s="1"/>
  <c r="G29" i="16"/>
  <c r="K29" i="16" s="1"/>
  <c r="G30" i="16"/>
  <c r="K30" i="16" s="1"/>
  <c r="G31" i="16"/>
  <c r="K31" i="16" s="1"/>
  <c r="G32" i="16"/>
  <c r="K32" i="16" s="1"/>
  <c r="G33" i="16"/>
  <c r="K33" i="16" s="1"/>
  <c r="G34" i="16"/>
  <c r="K34" i="16" s="1"/>
  <c r="G35" i="16"/>
  <c r="K35" i="16" s="1"/>
  <c r="G36" i="16"/>
  <c r="K36" i="16" s="1"/>
  <c r="G37" i="16"/>
  <c r="K37" i="16" s="1"/>
  <c r="G38" i="16"/>
  <c r="K38" i="16" s="1"/>
  <c r="G39" i="16"/>
  <c r="K39" i="16" s="1"/>
  <c r="G40" i="16"/>
  <c r="K40" i="16" s="1"/>
  <c r="G41" i="16"/>
  <c r="K41" i="16" s="1"/>
  <c r="G42" i="16"/>
  <c r="K42" i="16" s="1"/>
  <c r="G43" i="16"/>
  <c r="K43" i="16" s="1"/>
  <c r="G44" i="16"/>
  <c r="K44" i="16" s="1"/>
  <c r="G45" i="16"/>
  <c r="K45" i="16" s="1"/>
  <c r="G46" i="16"/>
  <c r="K46" i="16" s="1"/>
  <c r="G47" i="16"/>
  <c r="K47" i="16" s="1"/>
  <c r="G48" i="16"/>
  <c r="K48" i="16" s="1"/>
  <c r="G49" i="16"/>
  <c r="K49" i="16" s="1"/>
  <c r="G50" i="16"/>
  <c r="K50" i="16" s="1"/>
  <c r="G51" i="16"/>
  <c r="K51" i="16" s="1"/>
  <c r="G52" i="16"/>
  <c r="K52" i="16" s="1"/>
  <c r="G53" i="16"/>
  <c r="K53" i="16" s="1"/>
  <c r="G54" i="16"/>
  <c r="K54" i="16" s="1"/>
  <c r="G55" i="16"/>
  <c r="K55" i="16" s="1"/>
  <c r="G56" i="16"/>
  <c r="K56" i="16" s="1"/>
  <c r="G57" i="16"/>
  <c r="K57" i="16" s="1"/>
  <c r="G58" i="16"/>
  <c r="K58" i="16" s="1"/>
  <c r="G59" i="16"/>
  <c r="K59" i="16" s="1"/>
  <c r="G60" i="16"/>
  <c r="K60" i="16" s="1"/>
  <c r="G61" i="16"/>
  <c r="K61" i="16" s="1"/>
  <c r="G62" i="16"/>
  <c r="K62" i="16" s="1"/>
  <c r="G63" i="16"/>
  <c r="K63" i="16" s="1"/>
  <c r="G64" i="16"/>
  <c r="K64" i="16" s="1"/>
  <c r="G65" i="16"/>
  <c r="K65" i="16" s="1"/>
  <c r="G66" i="16"/>
  <c r="K66" i="16" s="1"/>
  <c r="G67" i="16"/>
  <c r="K67" i="16" s="1"/>
  <c r="G68" i="16"/>
  <c r="K68" i="16" s="1"/>
  <c r="G69" i="16"/>
  <c r="K69" i="16" s="1"/>
  <c r="G70" i="16"/>
  <c r="K70" i="16" s="1"/>
  <c r="G71" i="16"/>
  <c r="K71" i="16" s="1"/>
  <c r="G72" i="16"/>
  <c r="K72" i="16" s="1"/>
  <c r="G73" i="16"/>
  <c r="K73" i="16" s="1"/>
  <c r="G74" i="16"/>
  <c r="K74" i="16" s="1"/>
  <c r="G75" i="16"/>
  <c r="K75" i="16" s="1"/>
  <c r="G76" i="16"/>
  <c r="K76" i="16" s="1"/>
  <c r="G77" i="16"/>
  <c r="K77" i="16" s="1"/>
  <c r="G78" i="16"/>
  <c r="K78" i="16" s="1"/>
  <c r="G79" i="16"/>
  <c r="K79" i="16" s="1"/>
  <c r="G80" i="16"/>
  <c r="K80" i="16" s="1"/>
  <c r="G81" i="16"/>
  <c r="K81" i="16" s="1"/>
  <c r="G82" i="16"/>
  <c r="K82" i="16" s="1"/>
  <c r="G83" i="16"/>
  <c r="K83" i="16" s="1"/>
  <c r="G84" i="16"/>
  <c r="K84" i="16" s="1"/>
  <c r="G85" i="16"/>
  <c r="K85" i="16" s="1"/>
  <c r="G86" i="16"/>
  <c r="K86" i="16" s="1"/>
  <c r="G87" i="16"/>
  <c r="K87" i="16" s="1"/>
  <c r="G88" i="16"/>
  <c r="K88" i="16" s="1"/>
  <c r="G89" i="16"/>
  <c r="K89" i="16" s="1"/>
  <c r="G90" i="16"/>
  <c r="K90" i="16" s="1"/>
  <c r="G91" i="16"/>
  <c r="K91" i="16" s="1"/>
  <c r="G92" i="16"/>
  <c r="K92" i="16" s="1"/>
  <c r="G93" i="16"/>
  <c r="K93" i="16" s="1"/>
  <c r="G94" i="16"/>
  <c r="K94" i="16" s="1"/>
  <c r="G95" i="16"/>
  <c r="K95" i="16" s="1"/>
  <c r="G96" i="16"/>
  <c r="K96" i="16" s="1"/>
  <c r="G97" i="16"/>
  <c r="K97" i="16" s="1"/>
  <c r="G98" i="16"/>
  <c r="K98" i="16" s="1"/>
  <c r="G99" i="16"/>
  <c r="K99" i="16" s="1"/>
  <c r="G100" i="16"/>
  <c r="K100" i="16" s="1"/>
  <c r="G101" i="16"/>
  <c r="K101" i="16" s="1"/>
  <c r="G102" i="16"/>
  <c r="K102" i="16" s="1"/>
  <c r="G103" i="16"/>
  <c r="K103" i="16" s="1"/>
  <c r="G104" i="16"/>
  <c r="K104" i="16" s="1"/>
  <c r="G105" i="16"/>
  <c r="K105" i="16" s="1"/>
  <c r="G106" i="16"/>
  <c r="K106" i="16" s="1"/>
  <c r="G107" i="16"/>
  <c r="K107" i="16" s="1"/>
  <c r="G108" i="16"/>
  <c r="K108" i="16" s="1"/>
  <c r="G109" i="16"/>
  <c r="K109" i="16" s="1"/>
  <c r="G110" i="16"/>
  <c r="K110" i="16" s="1"/>
  <c r="G111" i="16"/>
  <c r="K111" i="16" s="1"/>
  <c r="G112" i="16"/>
  <c r="K112" i="16" s="1"/>
  <c r="G113" i="16"/>
  <c r="K113" i="16" s="1"/>
  <c r="G114" i="16"/>
  <c r="K114" i="16" s="1"/>
  <c r="G115" i="16"/>
  <c r="K115" i="16" s="1"/>
  <c r="G116" i="16"/>
  <c r="K116" i="16" s="1"/>
  <c r="G117" i="16"/>
  <c r="K117" i="16" s="1"/>
  <c r="G118" i="16"/>
  <c r="K118" i="16" s="1"/>
  <c r="G119" i="16"/>
  <c r="K119" i="16" s="1"/>
  <c r="G120" i="16"/>
  <c r="K120" i="16" s="1"/>
  <c r="G121" i="16"/>
  <c r="K121" i="16" s="1"/>
  <c r="G122" i="16"/>
  <c r="K122" i="16" s="1"/>
  <c r="G123" i="16"/>
  <c r="K123" i="16" s="1"/>
  <c r="E4" i="16"/>
  <c r="E5" i="16"/>
  <c r="E6" i="16"/>
  <c r="E7" i="16"/>
  <c r="E8" i="16"/>
  <c r="E9" i="16"/>
  <c r="E10" i="16"/>
  <c r="E11" i="16"/>
  <c r="E12" i="16"/>
  <c r="E13" i="16"/>
  <c r="E14" i="16"/>
  <c r="E15" i="16"/>
  <c r="E16" i="16"/>
  <c r="E17" i="16"/>
  <c r="E18" i="16"/>
  <c r="E19"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E50" i="16"/>
  <c r="E51" i="16"/>
  <c r="E52" i="16"/>
  <c r="E53" i="16"/>
  <c r="E54" i="16"/>
  <c r="E55" i="16"/>
  <c r="E56" i="16"/>
  <c r="E57" i="16"/>
  <c r="E58" i="16"/>
  <c r="E59" i="16"/>
  <c r="E60" i="16"/>
  <c r="E61" i="16"/>
  <c r="E62" i="16"/>
  <c r="E63" i="16"/>
  <c r="E64" i="16"/>
  <c r="E65" i="16"/>
  <c r="E66" i="16"/>
  <c r="E67" i="16"/>
  <c r="E68" i="16"/>
  <c r="E69" i="16"/>
  <c r="E70" i="16"/>
  <c r="E71" i="16"/>
  <c r="E72" i="16"/>
  <c r="E73" i="16"/>
  <c r="E74" i="16"/>
  <c r="E75" i="16"/>
  <c r="E76" i="16"/>
  <c r="E77" i="16"/>
  <c r="E78" i="16"/>
  <c r="E79" i="16"/>
  <c r="E80" i="16"/>
  <c r="E81" i="16"/>
  <c r="E82" i="16"/>
  <c r="E83" i="16"/>
  <c r="E84" i="16"/>
  <c r="E85" i="16"/>
  <c r="E86" i="16"/>
  <c r="E87" i="16"/>
  <c r="E88" i="16"/>
  <c r="E89" i="16"/>
  <c r="E90" i="16"/>
  <c r="E91" i="16"/>
  <c r="E92" i="16"/>
  <c r="E93" i="16"/>
  <c r="E94" i="16"/>
  <c r="E95" i="16"/>
  <c r="E96" i="16"/>
  <c r="E97" i="16"/>
  <c r="E98" i="16"/>
  <c r="E99" i="16"/>
  <c r="E100" i="16"/>
  <c r="E101" i="16"/>
  <c r="E102" i="16"/>
  <c r="E103" i="16"/>
  <c r="E104" i="16"/>
  <c r="E105" i="16"/>
  <c r="E106" i="16"/>
  <c r="E107" i="16"/>
  <c r="E108" i="16"/>
  <c r="E109" i="16"/>
  <c r="E110" i="16"/>
  <c r="E111" i="16"/>
  <c r="E112" i="16"/>
  <c r="E113" i="16"/>
  <c r="E114" i="16"/>
  <c r="E115" i="16"/>
  <c r="E116" i="16"/>
  <c r="E117" i="16"/>
  <c r="E118" i="16"/>
  <c r="E119" i="16"/>
  <c r="E120" i="16"/>
  <c r="E121" i="16"/>
  <c r="E122" i="16"/>
  <c r="E123"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81" i="16"/>
  <c r="C4" i="16"/>
  <c r="C5" i="16"/>
  <c r="C6" i="16"/>
  <c r="C7" i="16"/>
  <c r="C8" i="16"/>
  <c r="C9" i="16"/>
  <c r="C10" i="16"/>
  <c r="C11" i="16"/>
  <c r="C12" i="16"/>
  <c r="C13" i="16"/>
  <c r="C14" i="16"/>
  <c r="C15" i="16"/>
  <c r="C16" i="16"/>
  <c r="C17" i="16"/>
  <c r="C18" i="16"/>
  <c r="C19"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C50" i="16"/>
  <c r="C51" i="16"/>
  <c r="C52" i="16"/>
  <c r="C53" i="16"/>
  <c r="C54" i="16"/>
  <c r="C55" i="16"/>
  <c r="C56" i="16"/>
  <c r="C57" i="16"/>
  <c r="C58" i="16"/>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99" i="16"/>
  <c r="C100" i="16"/>
  <c r="C101" i="16"/>
  <c r="C102" i="16"/>
  <c r="C103" i="16"/>
  <c r="C104" i="16"/>
  <c r="C105" i="16"/>
  <c r="C106" i="16"/>
  <c r="C107" i="16"/>
  <c r="C108" i="16"/>
  <c r="C109" i="16"/>
  <c r="C110" i="16"/>
  <c r="C111" i="16"/>
  <c r="C112" i="16"/>
  <c r="C113" i="16"/>
  <c r="C114" i="16"/>
  <c r="C115" i="16"/>
  <c r="C116" i="16"/>
  <c r="C117" i="16"/>
  <c r="C118" i="16"/>
  <c r="C119" i="16"/>
  <c r="C120" i="16"/>
  <c r="C121" i="16"/>
  <c r="C122" i="16"/>
  <c r="C123" i="16"/>
  <c r="B4" i="16"/>
  <c r="B5" i="16"/>
  <c r="F5" i="16" s="1"/>
  <c r="B6" i="16"/>
  <c r="F6" i="16" s="1"/>
  <c r="B7" i="16"/>
  <c r="F7" i="16" s="1"/>
  <c r="B8" i="16"/>
  <c r="B9" i="16"/>
  <c r="F9" i="16" s="1"/>
  <c r="B10" i="16"/>
  <c r="F10" i="16" s="1"/>
  <c r="B11" i="16"/>
  <c r="F11" i="16" s="1"/>
  <c r="B12" i="16"/>
  <c r="B13" i="16"/>
  <c r="F13" i="16" s="1"/>
  <c r="B14" i="16"/>
  <c r="F14" i="16" s="1"/>
  <c r="B15" i="16"/>
  <c r="F15" i="16" s="1"/>
  <c r="B16" i="16"/>
  <c r="B17" i="16"/>
  <c r="F17" i="16" s="1"/>
  <c r="B18" i="16"/>
  <c r="F18" i="16" s="1"/>
  <c r="B19" i="16"/>
  <c r="F19" i="16" s="1"/>
  <c r="B20" i="16"/>
  <c r="B21" i="16"/>
  <c r="F21" i="16" s="1"/>
  <c r="B22" i="16"/>
  <c r="F22" i="16" s="1"/>
  <c r="B23" i="16"/>
  <c r="F23" i="16" s="1"/>
  <c r="B24" i="16"/>
  <c r="B25" i="16"/>
  <c r="F25" i="16" s="1"/>
  <c r="B26" i="16"/>
  <c r="F26" i="16" s="1"/>
  <c r="B27" i="16"/>
  <c r="F27" i="16" s="1"/>
  <c r="B28" i="16"/>
  <c r="B29" i="16"/>
  <c r="F29" i="16" s="1"/>
  <c r="B30" i="16"/>
  <c r="F30" i="16" s="1"/>
  <c r="B31" i="16"/>
  <c r="F31" i="16" s="1"/>
  <c r="B32" i="16"/>
  <c r="B33" i="16"/>
  <c r="F33" i="16" s="1"/>
  <c r="B34" i="16"/>
  <c r="F34" i="16" s="1"/>
  <c r="B35" i="16"/>
  <c r="F35" i="16" s="1"/>
  <c r="B36" i="16"/>
  <c r="B37" i="16"/>
  <c r="F37" i="16" s="1"/>
  <c r="B38" i="16"/>
  <c r="F38" i="16" s="1"/>
  <c r="B39" i="16"/>
  <c r="F39" i="16" s="1"/>
  <c r="B40" i="16"/>
  <c r="B41" i="16"/>
  <c r="F41" i="16" s="1"/>
  <c r="B42" i="16"/>
  <c r="F42" i="16" s="1"/>
  <c r="B43" i="16"/>
  <c r="F43" i="16" s="1"/>
  <c r="B44" i="16"/>
  <c r="B45" i="16"/>
  <c r="F45" i="16" s="1"/>
  <c r="B46" i="16"/>
  <c r="F46" i="16" s="1"/>
  <c r="B47" i="16"/>
  <c r="F47" i="16" s="1"/>
  <c r="B48" i="16"/>
  <c r="B49" i="16"/>
  <c r="F49" i="16" s="1"/>
  <c r="B50" i="16"/>
  <c r="F50" i="16" s="1"/>
  <c r="B51" i="16"/>
  <c r="F51" i="16" s="1"/>
  <c r="B52" i="16"/>
  <c r="B53" i="16"/>
  <c r="F53" i="16" s="1"/>
  <c r="B54" i="16"/>
  <c r="F54" i="16" s="1"/>
  <c r="B55" i="16"/>
  <c r="F55" i="16" s="1"/>
  <c r="B56" i="16"/>
  <c r="B57" i="16"/>
  <c r="F57" i="16" s="1"/>
  <c r="B58" i="16"/>
  <c r="F58" i="16" s="1"/>
  <c r="B59" i="16"/>
  <c r="F59" i="16" s="1"/>
  <c r="B60" i="16"/>
  <c r="B61" i="16"/>
  <c r="F61" i="16" s="1"/>
  <c r="B62" i="16"/>
  <c r="F62" i="16" s="1"/>
  <c r="B63" i="16"/>
  <c r="F63" i="16" s="1"/>
  <c r="B64" i="16"/>
  <c r="B65" i="16"/>
  <c r="F65" i="16" s="1"/>
  <c r="B66" i="16"/>
  <c r="F66" i="16" s="1"/>
  <c r="B67" i="16"/>
  <c r="F67" i="16" s="1"/>
  <c r="B68" i="16"/>
  <c r="B69" i="16"/>
  <c r="F69" i="16" s="1"/>
  <c r="B70" i="16"/>
  <c r="F70" i="16" s="1"/>
  <c r="B71" i="16"/>
  <c r="F71" i="16" s="1"/>
  <c r="B72" i="16"/>
  <c r="B73" i="16"/>
  <c r="F73" i="16" s="1"/>
  <c r="B74" i="16"/>
  <c r="F74" i="16" s="1"/>
  <c r="B75" i="16"/>
  <c r="F75" i="16" s="1"/>
  <c r="B76" i="16"/>
  <c r="B77" i="16"/>
  <c r="F77" i="16" s="1"/>
  <c r="B78" i="16"/>
  <c r="F78" i="16" s="1"/>
  <c r="B79" i="16"/>
  <c r="F79" i="16" s="1"/>
  <c r="B80" i="16"/>
  <c r="B81" i="16"/>
  <c r="F81" i="16" s="1"/>
  <c r="B82" i="16"/>
  <c r="F82" i="16" s="1"/>
  <c r="B83" i="16"/>
  <c r="F83" i="16" s="1"/>
  <c r="B84" i="16"/>
  <c r="B85" i="16"/>
  <c r="F85" i="16" s="1"/>
  <c r="B86" i="16"/>
  <c r="F86" i="16" s="1"/>
  <c r="B87" i="16"/>
  <c r="F87" i="16" s="1"/>
  <c r="B88" i="16"/>
  <c r="B89" i="16"/>
  <c r="F89" i="16" s="1"/>
  <c r="B90" i="16"/>
  <c r="F90" i="16" s="1"/>
  <c r="B91" i="16"/>
  <c r="F91" i="16" s="1"/>
  <c r="B92" i="16"/>
  <c r="B93" i="16"/>
  <c r="F93" i="16" s="1"/>
  <c r="B94" i="16"/>
  <c r="F94" i="16" s="1"/>
  <c r="B95" i="16"/>
  <c r="F95" i="16" s="1"/>
  <c r="B96" i="16"/>
  <c r="B97" i="16"/>
  <c r="F97" i="16" s="1"/>
  <c r="B98" i="16"/>
  <c r="F98" i="16" s="1"/>
  <c r="B99" i="16"/>
  <c r="F99" i="16" s="1"/>
  <c r="B100" i="16"/>
  <c r="B101" i="16"/>
  <c r="F101" i="16" s="1"/>
  <c r="B102" i="16"/>
  <c r="F102" i="16" s="1"/>
  <c r="B103" i="16"/>
  <c r="F103" i="16" s="1"/>
  <c r="B104" i="16"/>
  <c r="B105" i="16"/>
  <c r="F105" i="16" s="1"/>
  <c r="B106" i="16"/>
  <c r="F106" i="16" s="1"/>
  <c r="B107" i="16"/>
  <c r="F107" i="16" s="1"/>
  <c r="B108" i="16"/>
  <c r="B109" i="16"/>
  <c r="F109" i="16" s="1"/>
  <c r="B110" i="16"/>
  <c r="F110" i="16" s="1"/>
  <c r="B111" i="16"/>
  <c r="F111" i="16" s="1"/>
  <c r="B112" i="16"/>
  <c r="B113" i="16"/>
  <c r="F113" i="16" s="1"/>
  <c r="B114" i="16"/>
  <c r="F114" i="16" s="1"/>
  <c r="B115" i="16"/>
  <c r="F115" i="16" s="1"/>
  <c r="B116" i="16"/>
  <c r="B117" i="16"/>
  <c r="F117" i="16" s="1"/>
  <c r="B118" i="16"/>
  <c r="F118" i="16" s="1"/>
  <c r="B119" i="16"/>
  <c r="F119" i="16" s="1"/>
  <c r="B120" i="16"/>
  <c r="B121" i="16"/>
  <c r="F121" i="16" s="1"/>
  <c r="B122" i="16"/>
  <c r="F122" i="16" s="1"/>
  <c r="B123" i="16"/>
  <c r="F123" i="16" s="1"/>
  <c r="N3" i="16"/>
  <c r="O3" i="16"/>
  <c r="M3" i="16"/>
  <c r="L3" i="16"/>
  <c r="J3" i="16"/>
  <c r="I3" i="16"/>
  <c r="H3" i="16"/>
  <c r="G3" i="16"/>
  <c r="E3" i="16"/>
  <c r="C3" i="16"/>
  <c r="B3" i="16"/>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3" i="15"/>
  <c r="I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61" i="15"/>
  <c r="I62" i="15"/>
  <c r="I63"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F4" i="15"/>
  <c r="E4" i="15"/>
  <c r="C5" i="15"/>
  <c r="C6"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C41" i="15"/>
  <c r="C42" i="15"/>
  <c r="C43" i="15"/>
  <c r="C44" i="15"/>
  <c r="C45" i="15"/>
  <c r="C46" i="15"/>
  <c r="C47" i="15"/>
  <c r="C48" i="15"/>
  <c r="C49" i="15"/>
  <c r="C50" i="15"/>
  <c r="C51" i="15"/>
  <c r="C52" i="15"/>
  <c r="C53" i="15"/>
  <c r="C54" i="15"/>
  <c r="C55" i="15"/>
  <c r="C56" i="15"/>
  <c r="C57" i="15"/>
  <c r="C58" i="15"/>
  <c r="C59" i="15"/>
  <c r="C60" i="15"/>
  <c r="C61" i="15"/>
  <c r="C62" i="15"/>
  <c r="C63" i="15"/>
  <c r="C64" i="15"/>
  <c r="C65" i="15"/>
  <c r="C66" i="15"/>
  <c r="C67" i="15"/>
  <c r="C68" i="15"/>
  <c r="C69" i="15"/>
  <c r="C70" i="15"/>
  <c r="C71" i="15"/>
  <c r="C72" i="15"/>
  <c r="C73" i="15"/>
  <c r="C74" i="15"/>
  <c r="C75" i="15"/>
  <c r="C76" i="15"/>
  <c r="C77" i="15"/>
  <c r="C78" i="15"/>
  <c r="C79" i="15"/>
  <c r="C80" i="15"/>
  <c r="C81" i="15"/>
  <c r="C82" i="15"/>
  <c r="C83" i="15"/>
  <c r="C84" i="15"/>
  <c r="C85" i="15"/>
  <c r="C86" i="15"/>
  <c r="C87" i="15"/>
  <c r="C88" i="15"/>
  <c r="C89" i="15"/>
  <c r="C90" i="15"/>
  <c r="C91" i="15"/>
  <c r="C92" i="15"/>
  <c r="C93" i="15"/>
  <c r="C94" i="15"/>
  <c r="C95" i="15"/>
  <c r="C96" i="15"/>
  <c r="C97" i="15"/>
  <c r="C98" i="15"/>
  <c r="C99" i="15"/>
  <c r="C100" i="15"/>
  <c r="C101" i="15"/>
  <c r="C102" i="15"/>
  <c r="C103" i="15"/>
  <c r="C104" i="15"/>
  <c r="C105" i="15"/>
  <c r="C106" i="15"/>
  <c r="C107" i="15"/>
  <c r="C108" i="15"/>
  <c r="C109" i="15"/>
  <c r="C110" i="15"/>
  <c r="C111" i="15"/>
  <c r="C112" i="15"/>
  <c r="C113" i="15"/>
  <c r="C114" i="15"/>
  <c r="C115" i="15"/>
  <c r="C116" i="15"/>
  <c r="C117" i="15"/>
  <c r="C118" i="15"/>
  <c r="C119" i="15"/>
  <c r="C120" i="15"/>
  <c r="C121" i="15"/>
  <c r="C122" i="15"/>
  <c r="C123" i="15"/>
  <c r="C124" i="15"/>
  <c r="C125" i="15"/>
  <c r="C126" i="15"/>
  <c r="C127" i="15"/>
  <c r="C128" i="15"/>
  <c r="B5" i="15"/>
  <c r="D5" i="15" s="1"/>
  <c r="B6" i="15"/>
  <c r="D6" i="15" s="1"/>
  <c r="B7" i="15"/>
  <c r="D7" i="15" s="1"/>
  <c r="B8" i="15"/>
  <c r="D8" i="15" s="1"/>
  <c r="B9" i="15"/>
  <c r="D9" i="15" s="1"/>
  <c r="B10" i="15"/>
  <c r="B11" i="15"/>
  <c r="D11" i="15" s="1"/>
  <c r="B12" i="15"/>
  <c r="D12" i="15" s="1"/>
  <c r="B13" i="15"/>
  <c r="D13" i="15" s="1"/>
  <c r="B14" i="15"/>
  <c r="D14" i="15" s="1"/>
  <c r="B15" i="15"/>
  <c r="D15" i="15" s="1"/>
  <c r="B16" i="15"/>
  <c r="D16" i="15" s="1"/>
  <c r="B17" i="15"/>
  <c r="D17" i="15" s="1"/>
  <c r="B18" i="15"/>
  <c r="D18" i="15" s="1"/>
  <c r="B19" i="15"/>
  <c r="D19" i="15" s="1"/>
  <c r="B20" i="15"/>
  <c r="D20" i="15" s="1"/>
  <c r="B21" i="15"/>
  <c r="D21" i="15" s="1"/>
  <c r="B22" i="15"/>
  <c r="D22" i="15" s="1"/>
  <c r="B23" i="15"/>
  <c r="D23" i="15" s="1"/>
  <c r="B24" i="15"/>
  <c r="D24" i="15" s="1"/>
  <c r="B25" i="15"/>
  <c r="D25" i="15" s="1"/>
  <c r="B26" i="15"/>
  <c r="D26" i="15" s="1"/>
  <c r="B27" i="15"/>
  <c r="D27" i="15" s="1"/>
  <c r="B28" i="15"/>
  <c r="D28" i="15" s="1"/>
  <c r="B29" i="15"/>
  <c r="D29" i="15" s="1"/>
  <c r="B30" i="15"/>
  <c r="D30" i="15" s="1"/>
  <c r="B31" i="15"/>
  <c r="D31" i="15" s="1"/>
  <c r="B32" i="15"/>
  <c r="D32" i="15" s="1"/>
  <c r="B33" i="15"/>
  <c r="D33" i="15" s="1"/>
  <c r="B34" i="15"/>
  <c r="D34" i="15" s="1"/>
  <c r="B35" i="15"/>
  <c r="D35" i="15" s="1"/>
  <c r="B36" i="15"/>
  <c r="D36" i="15" s="1"/>
  <c r="B37" i="15"/>
  <c r="D37" i="15" s="1"/>
  <c r="B38" i="15"/>
  <c r="D38" i="15" s="1"/>
  <c r="B39" i="15"/>
  <c r="D39" i="15" s="1"/>
  <c r="B40" i="15"/>
  <c r="D40" i="15" s="1"/>
  <c r="B41" i="15"/>
  <c r="D41" i="15" s="1"/>
  <c r="B42" i="15"/>
  <c r="D42" i="15" s="1"/>
  <c r="B43" i="15"/>
  <c r="D43" i="15" s="1"/>
  <c r="B44" i="15"/>
  <c r="D44" i="15" s="1"/>
  <c r="B45" i="15"/>
  <c r="D45" i="15" s="1"/>
  <c r="B46" i="15"/>
  <c r="D46" i="15" s="1"/>
  <c r="B47" i="15"/>
  <c r="D47" i="15" s="1"/>
  <c r="B48" i="15"/>
  <c r="D48" i="15" s="1"/>
  <c r="B49" i="15"/>
  <c r="D49" i="15" s="1"/>
  <c r="B50" i="15"/>
  <c r="D50" i="15" s="1"/>
  <c r="B51" i="15"/>
  <c r="D51" i="15" s="1"/>
  <c r="B52" i="15"/>
  <c r="D52" i="15" s="1"/>
  <c r="B53" i="15"/>
  <c r="D53" i="15" s="1"/>
  <c r="B54" i="15"/>
  <c r="D54" i="15" s="1"/>
  <c r="B55" i="15"/>
  <c r="D55" i="15" s="1"/>
  <c r="B56" i="15"/>
  <c r="D56" i="15" s="1"/>
  <c r="B57" i="15"/>
  <c r="D57" i="15" s="1"/>
  <c r="B58" i="15"/>
  <c r="D58" i="15" s="1"/>
  <c r="B59" i="15"/>
  <c r="D59" i="15" s="1"/>
  <c r="B60" i="15"/>
  <c r="D60" i="15" s="1"/>
  <c r="B61" i="15"/>
  <c r="D61" i="15" s="1"/>
  <c r="B62" i="15"/>
  <c r="D62" i="15" s="1"/>
  <c r="B63" i="15"/>
  <c r="D63" i="15" s="1"/>
  <c r="B64" i="15"/>
  <c r="D64" i="15" s="1"/>
  <c r="B65" i="15"/>
  <c r="D65" i="15" s="1"/>
  <c r="B66" i="15"/>
  <c r="D66" i="15" s="1"/>
  <c r="B67" i="15"/>
  <c r="D67" i="15" s="1"/>
  <c r="B68" i="15"/>
  <c r="D68" i="15" s="1"/>
  <c r="B69" i="15"/>
  <c r="D69" i="15" s="1"/>
  <c r="B70" i="15"/>
  <c r="D70" i="15" s="1"/>
  <c r="B71" i="15"/>
  <c r="D71" i="15" s="1"/>
  <c r="B72" i="15"/>
  <c r="D72" i="15" s="1"/>
  <c r="B73" i="15"/>
  <c r="D73" i="15" s="1"/>
  <c r="B74" i="15"/>
  <c r="D74" i="15" s="1"/>
  <c r="B75" i="15"/>
  <c r="D75" i="15" s="1"/>
  <c r="B76" i="15"/>
  <c r="D76" i="15" s="1"/>
  <c r="B77" i="15"/>
  <c r="D77" i="15" s="1"/>
  <c r="B78" i="15"/>
  <c r="D78" i="15" s="1"/>
  <c r="B79" i="15"/>
  <c r="D79" i="15" s="1"/>
  <c r="B80" i="15"/>
  <c r="D80" i="15" s="1"/>
  <c r="B81" i="15"/>
  <c r="D81" i="15" s="1"/>
  <c r="B82" i="15"/>
  <c r="D82" i="15" s="1"/>
  <c r="B83" i="15"/>
  <c r="D83" i="15" s="1"/>
  <c r="B84" i="15"/>
  <c r="D84" i="15" s="1"/>
  <c r="B85" i="15"/>
  <c r="D85" i="15" s="1"/>
  <c r="B86" i="15"/>
  <c r="D86" i="15" s="1"/>
  <c r="B87" i="15"/>
  <c r="D87" i="15" s="1"/>
  <c r="B88" i="15"/>
  <c r="D88" i="15" s="1"/>
  <c r="B89" i="15"/>
  <c r="D89" i="15" s="1"/>
  <c r="B90" i="15"/>
  <c r="D90" i="15" s="1"/>
  <c r="B91" i="15"/>
  <c r="D91" i="15" s="1"/>
  <c r="B92" i="15"/>
  <c r="D92" i="15" s="1"/>
  <c r="B93" i="15"/>
  <c r="D93" i="15" s="1"/>
  <c r="B94" i="15"/>
  <c r="D94" i="15" s="1"/>
  <c r="B95" i="15"/>
  <c r="D95" i="15" s="1"/>
  <c r="B96" i="15"/>
  <c r="D96" i="15" s="1"/>
  <c r="B97" i="15"/>
  <c r="D97" i="15" s="1"/>
  <c r="B98" i="15"/>
  <c r="D98" i="15" s="1"/>
  <c r="B99" i="15"/>
  <c r="D99" i="15" s="1"/>
  <c r="B100" i="15"/>
  <c r="D100" i="15" s="1"/>
  <c r="B101" i="15"/>
  <c r="D101" i="15" s="1"/>
  <c r="B102" i="15"/>
  <c r="D102" i="15" s="1"/>
  <c r="B103" i="15"/>
  <c r="D103" i="15" s="1"/>
  <c r="B104" i="15"/>
  <c r="D104" i="15" s="1"/>
  <c r="B105" i="15"/>
  <c r="D105" i="15" s="1"/>
  <c r="B106" i="15"/>
  <c r="D106" i="15" s="1"/>
  <c r="B107" i="15"/>
  <c r="D107" i="15" s="1"/>
  <c r="B108" i="15"/>
  <c r="D108" i="15" s="1"/>
  <c r="B109" i="15"/>
  <c r="D109" i="15" s="1"/>
  <c r="B110" i="15"/>
  <c r="D110" i="15" s="1"/>
  <c r="B111" i="15"/>
  <c r="D111" i="15" s="1"/>
  <c r="B112" i="15"/>
  <c r="D112" i="15" s="1"/>
  <c r="B113" i="15"/>
  <c r="D113" i="15" s="1"/>
  <c r="B114" i="15"/>
  <c r="D114" i="15" s="1"/>
  <c r="B115" i="15"/>
  <c r="D115" i="15" s="1"/>
  <c r="B116" i="15"/>
  <c r="D116" i="15" s="1"/>
  <c r="B117" i="15"/>
  <c r="D117" i="15" s="1"/>
  <c r="B118" i="15"/>
  <c r="D118" i="15" s="1"/>
  <c r="B119" i="15"/>
  <c r="D119" i="15" s="1"/>
  <c r="B120" i="15"/>
  <c r="D120" i="15" s="1"/>
  <c r="B121" i="15"/>
  <c r="D121" i="15" s="1"/>
  <c r="B122" i="15"/>
  <c r="D122" i="15" s="1"/>
  <c r="B123" i="15"/>
  <c r="D123" i="15" s="1"/>
  <c r="B124" i="15"/>
  <c r="D124" i="15" s="1"/>
  <c r="B125" i="15"/>
  <c r="D125" i="15" s="1"/>
  <c r="B126" i="15"/>
  <c r="D126" i="15" s="1"/>
  <c r="B127" i="15"/>
  <c r="D127" i="15" s="1"/>
  <c r="B128" i="15"/>
  <c r="D128" i="15" s="1"/>
  <c r="C4" i="15"/>
  <c r="B4" i="15"/>
  <c r="B3" i="13"/>
  <c r="C3" i="13"/>
  <c r="D3" i="13"/>
  <c r="E3" i="13"/>
  <c r="F3" i="13"/>
  <c r="G3" i="13"/>
  <c r="G4"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D4" i="13"/>
  <c r="D5" i="13"/>
  <c r="D6" i="13"/>
  <c r="D7" i="13"/>
  <c r="D8" i="13"/>
  <c r="D9" i="13"/>
  <c r="D11"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108" i="13"/>
  <c r="D109" i="13"/>
  <c r="D110" i="13"/>
  <c r="D111" i="13"/>
  <c r="D112" i="13"/>
  <c r="D113" i="13"/>
  <c r="D114" i="13"/>
  <c r="D115" i="13"/>
  <c r="D116" i="13"/>
  <c r="D117" i="13"/>
  <c r="D118" i="13"/>
  <c r="D119" i="13"/>
  <c r="D120" i="13"/>
  <c r="D121" i="13"/>
  <c r="D122" i="13"/>
  <c r="D123" i="13"/>
  <c r="D124" i="13"/>
  <c r="D125" i="13"/>
  <c r="D126" i="13"/>
  <c r="D127"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111" i="13"/>
  <c r="C112" i="13"/>
  <c r="C113" i="13"/>
  <c r="C114" i="13"/>
  <c r="C115" i="13"/>
  <c r="C116" i="13"/>
  <c r="C117" i="13"/>
  <c r="C118" i="13"/>
  <c r="C119" i="13"/>
  <c r="C120" i="13"/>
  <c r="C121" i="13"/>
  <c r="C122" i="13"/>
  <c r="C123" i="13"/>
  <c r="C124" i="13"/>
  <c r="C125" i="13"/>
  <c r="C126" i="13"/>
  <c r="C127" i="13"/>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B70" i="13"/>
  <c r="B71" i="13"/>
  <c r="B72" i="13"/>
  <c r="B73" i="13"/>
  <c r="B74" i="13"/>
  <c r="B75" i="13"/>
  <c r="B76" i="13"/>
  <c r="B77" i="13"/>
  <c r="B78" i="13"/>
  <c r="B79" i="13"/>
  <c r="B80" i="13"/>
  <c r="B81" i="13"/>
  <c r="B82" i="13"/>
  <c r="B83" i="13"/>
  <c r="B84" i="13"/>
  <c r="B85" i="13"/>
  <c r="B86" i="13"/>
  <c r="B87" i="13"/>
  <c r="B88" i="13"/>
  <c r="B89" i="13"/>
  <c r="B90" i="13"/>
  <c r="B91" i="13"/>
  <c r="B92" i="13"/>
  <c r="B93" i="13"/>
  <c r="B94" i="13"/>
  <c r="B95" i="13"/>
  <c r="B96" i="13"/>
  <c r="B97" i="13"/>
  <c r="B98" i="13"/>
  <c r="B99" i="13"/>
  <c r="B100" i="13"/>
  <c r="B101" i="13"/>
  <c r="B102" i="13"/>
  <c r="B103" i="13"/>
  <c r="B104" i="13"/>
  <c r="B105" i="13"/>
  <c r="B106" i="13"/>
  <c r="B107" i="13"/>
  <c r="B108" i="13"/>
  <c r="B109" i="13"/>
  <c r="B110" i="13"/>
  <c r="B111" i="13"/>
  <c r="B112" i="13"/>
  <c r="B113" i="13"/>
  <c r="B114" i="13"/>
  <c r="B115" i="13"/>
  <c r="B116" i="13"/>
  <c r="B117" i="13"/>
  <c r="B118" i="13"/>
  <c r="B119" i="13"/>
  <c r="B120" i="13"/>
  <c r="B121" i="13"/>
  <c r="B122" i="13"/>
  <c r="B123" i="13"/>
  <c r="B124" i="13"/>
  <c r="B125" i="13"/>
  <c r="B126" i="13"/>
  <c r="B127" i="13"/>
  <c r="C8" i="5"/>
  <c r="C3" i="5"/>
  <c r="C4" i="5"/>
  <c r="C5" i="5"/>
  <c r="C6" i="5"/>
  <c r="C7"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7" i="3"/>
  <c r="C118" i="3"/>
  <c r="C119" i="3"/>
  <c r="C120" i="3"/>
  <c r="C121" i="3"/>
  <c r="C122" i="3"/>
  <c r="C123" i="3"/>
  <c r="C124" i="3"/>
  <c r="C125" i="3"/>
  <c r="C126" i="3"/>
  <c r="C127" i="3"/>
  <c r="C128" i="3"/>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2" i="5"/>
  <c r="F123" i="5"/>
  <c r="F124" i="5"/>
  <c r="F125" i="5"/>
  <c r="F126" i="5"/>
  <c r="F127" i="5"/>
  <c r="F3" i="5"/>
  <c r="E3" i="5"/>
  <c r="D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3" i="5"/>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5" i="3"/>
  <c r="H126" i="3"/>
  <c r="H127" i="3"/>
  <c r="H128" i="3"/>
  <c r="H4" i="3"/>
  <c r="B5" i="3"/>
  <c r="B6" i="3"/>
  <c r="B7" i="3"/>
  <c r="B8" i="3"/>
  <c r="B9" i="3"/>
  <c r="B10"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G5" i="3"/>
  <c r="O5" i="3" s="1"/>
  <c r="G6" i="3"/>
  <c r="O6" i="3" s="1"/>
  <c r="G7" i="3"/>
  <c r="O7" i="3" s="1"/>
  <c r="G8" i="3"/>
  <c r="O8" i="3" s="1"/>
  <c r="G9" i="3"/>
  <c r="O9" i="3" s="1"/>
  <c r="G10" i="3"/>
  <c r="O10" i="3" s="1"/>
  <c r="G11" i="3"/>
  <c r="O11" i="3" s="1"/>
  <c r="G12" i="3"/>
  <c r="O12" i="3" s="1"/>
  <c r="G13" i="3"/>
  <c r="O13" i="3" s="1"/>
  <c r="G14" i="3"/>
  <c r="O14" i="3" s="1"/>
  <c r="G15" i="3"/>
  <c r="O15" i="3" s="1"/>
  <c r="G16" i="3"/>
  <c r="O16" i="3" s="1"/>
  <c r="G17" i="3"/>
  <c r="O17" i="3" s="1"/>
  <c r="G18" i="3"/>
  <c r="O18" i="3" s="1"/>
  <c r="G19" i="3"/>
  <c r="O19" i="3" s="1"/>
  <c r="G20" i="3"/>
  <c r="O20" i="3" s="1"/>
  <c r="G21" i="3"/>
  <c r="O21" i="3" s="1"/>
  <c r="G22" i="3"/>
  <c r="O22" i="3" s="1"/>
  <c r="G23" i="3"/>
  <c r="O23" i="3" s="1"/>
  <c r="G24" i="3"/>
  <c r="O24" i="3" s="1"/>
  <c r="G25" i="3"/>
  <c r="O25" i="3" s="1"/>
  <c r="G26" i="3"/>
  <c r="O26" i="3" s="1"/>
  <c r="G27" i="3"/>
  <c r="O27" i="3" s="1"/>
  <c r="G28" i="3"/>
  <c r="O28" i="3" s="1"/>
  <c r="G29" i="3"/>
  <c r="O29" i="3" s="1"/>
  <c r="G30" i="3"/>
  <c r="O30" i="3" s="1"/>
  <c r="G31" i="3"/>
  <c r="O31" i="3" s="1"/>
  <c r="G32" i="3"/>
  <c r="O32" i="3" s="1"/>
  <c r="G33" i="3"/>
  <c r="O33" i="3" s="1"/>
  <c r="G34" i="3"/>
  <c r="O34" i="3" s="1"/>
  <c r="G35" i="3"/>
  <c r="O35" i="3" s="1"/>
  <c r="G36" i="3"/>
  <c r="O36" i="3" s="1"/>
  <c r="G37" i="3"/>
  <c r="O37" i="3" s="1"/>
  <c r="G38" i="3"/>
  <c r="O38" i="3" s="1"/>
  <c r="G39" i="3"/>
  <c r="O39" i="3" s="1"/>
  <c r="G40" i="3"/>
  <c r="O40" i="3" s="1"/>
  <c r="G41" i="3"/>
  <c r="O41" i="3" s="1"/>
  <c r="G42" i="3"/>
  <c r="O42" i="3" s="1"/>
  <c r="G43" i="3"/>
  <c r="O43" i="3" s="1"/>
  <c r="G44" i="3"/>
  <c r="O44" i="3" s="1"/>
  <c r="G45" i="3"/>
  <c r="O45" i="3" s="1"/>
  <c r="G46" i="3"/>
  <c r="O46" i="3" s="1"/>
  <c r="G47" i="3"/>
  <c r="O47" i="3" s="1"/>
  <c r="G48" i="3"/>
  <c r="O48" i="3" s="1"/>
  <c r="G49" i="3"/>
  <c r="O49" i="3" s="1"/>
  <c r="G50" i="3"/>
  <c r="O50" i="3" s="1"/>
  <c r="G51" i="3"/>
  <c r="O51" i="3" s="1"/>
  <c r="G52" i="3"/>
  <c r="O52" i="3" s="1"/>
  <c r="G53" i="3"/>
  <c r="O53" i="3" s="1"/>
  <c r="G54" i="3"/>
  <c r="O54" i="3" s="1"/>
  <c r="G55" i="3"/>
  <c r="O55" i="3" s="1"/>
  <c r="G56" i="3"/>
  <c r="O56" i="3" s="1"/>
  <c r="G57" i="3"/>
  <c r="O57" i="3" s="1"/>
  <c r="G58" i="3"/>
  <c r="O58" i="3" s="1"/>
  <c r="G59" i="3"/>
  <c r="O59" i="3" s="1"/>
  <c r="G60" i="3"/>
  <c r="O60" i="3" s="1"/>
  <c r="G61" i="3"/>
  <c r="O61" i="3" s="1"/>
  <c r="G62" i="3"/>
  <c r="O62" i="3" s="1"/>
  <c r="G63" i="3"/>
  <c r="O63" i="3" s="1"/>
  <c r="G64" i="3"/>
  <c r="O64" i="3" s="1"/>
  <c r="G65" i="3"/>
  <c r="O65" i="3" s="1"/>
  <c r="G66" i="3"/>
  <c r="O66" i="3" s="1"/>
  <c r="G67" i="3"/>
  <c r="O67" i="3" s="1"/>
  <c r="G68" i="3"/>
  <c r="O68" i="3" s="1"/>
  <c r="G69" i="3"/>
  <c r="O69" i="3" s="1"/>
  <c r="G70" i="3"/>
  <c r="O70" i="3" s="1"/>
  <c r="G71" i="3"/>
  <c r="O71" i="3" s="1"/>
  <c r="G72" i="3"/>
  <c r="O72" i="3" s="1"/>
  <c r="G73" i="3"/>
  <c r="O73" i="3" s="1"/>
  <c r="G74" i="3"/>
  <c r="O74" i="3" s="1"/>
  <c r="G75" i="3"/>
  <c r="O75" i="3" s="1"/>
  <c r="G76" i="3"/>
  <c r="O76" i="3" s="1"/>
  <c r="G77" i="3"/>
  <c r="O77" i="3" s="1"/>
  <c r="G78" i="3"/>
  <c r="O78" i="3" s="1"/>
  <c r="G79" i="3"/>
  <c r="O79" i="3" s="1"/>
  <c r="G80" i="3"/>
  <c r="O80" i="3" s="1"/>
  <c r="G81" i="3"/>
  <c r="O81" i="3" s="1"/>
  <c r="G82" i="3"/>
  <c r="O82" i="3" s="1"/>
  <c r="G83" i="3"/>
  <c r="O83" i="3" s="1"/>
  <c r="G84" i="3"/>
  <c r="O84" i="3" s="1"/>
  <c r="G85" i="3"/>
  <c r="O85" i="3" s="1"/>
  <c r="G86" i="3"/>
  <c r="O86" i="3" s="1"/>
  <c r="G87" i="3"/>
  <c r="O87" i="3" s="1"/>
  <c r="G88" i="3"/>
  <c r="O88" i="3" s="1"/>
  <c r="G89" i="3"/>
  <c r="O89" i="3" s="1"/>
  <c r="G90" i="3"/>
  <c r="O90" i="3" s="1"/>
  <c r="G91" i="3"/>
  <c r="O91" i="3" s="1"/>
  <c r="G92" i="3"/>
  <c r="O92" i="3" s="1"/>
  <c r="G93" i="3"/>
  <c r="O93" i="3" s="1"/>
  <c r="G94" i="3"/>
  <c r="O94" i="3" s="1"/>
  <c r="G95" i="3"/>
  <c r="O95" i="3" s="1"/>
  <c r="G96" i="3"/>
  <c r="O96" i="3" s="1"/>
  <c r="G97" i="3"/>
  <c r="O97" i="3" s="1"/>
  <c r="G98" i="3"/>
  <c r="O98" i="3" s="1"/>
  <c r="G99" i="3"/>
  <c r="O99" i="3" s="1"/>
  <c r="G100" i="3"/>
  <c r="O100" i="3" s="1"/>
  <c r="G101" i="3"/>
  <c r="O101" i="3" s="1"/>
  <c r="G102" i="3"/>
  <c r="O102" i="3" s="1"/>
  <c r="G103" i="3"/>
  <c r="O103" i="3" s="1"/>
  <c r="G104" i="3"/>
  <c r="O104" i="3" s="1"/>
  <c r="G105" i="3"/>
  <c r="O105" i="3" s="1"/>
  <c r="G106" i="3"/>
  <c r="O106" i="3" s="1"/>
  <c r="G107" i="3"/>
  <c r="O107" i="3" s="1"/>
  <c r="G108" i="3"/>
  <c r="O108" i="3" s="1"/>
  <c r="G109" i="3"/>
  <c r="O109" i="3" s="1"/>
  <c r="G110" i="3"/>
  <c r="O110" i="3" s="1"/>
  <c r="G111" i="3"/>
  <c r="O111" i="3" s="1"/>
  <c r="G112" i="3"/>
  <c r="O112" i="3" s="1"/>
  <c r="G113" i="3"/>
  <c r="O113" i="3" s="1"/>
  <c r="G114" i="3"/>
  <c r="O114" i="3" s="1"/>
  <c r="G115" i="3"/>
  <c r="O115" i="3" s="1"/>
  <c r="G116" i="3"/>
  <c r="O116" i="3" s="1"/>
  <c r="G117" i="3"/>
  <c r="O117" i="3" s="1"/>
  <c r="G118" i="3"/>
  <c r="O118" i="3" s="1"/>
  <c r="G119" i="3"/>
  <c r="O119" i="3" s="1"/>
  <c r="G120" i="3"/>
  <c r="O120" i="3" s="1"/>
  <c r="G121" i="3"/>
  <c r="O121" i="3" s="1"/>
  <c r="G122" i="3"/>
  <c r="O122" i="3" s="1"/>
  <c r="G123" i="3"/>
  <c r="O123" i="3" s="1"/>
  <c r="G124" i="3"/>
  <c r="O124" i="3" s="1"/>
  <c r="G125" i="3"/>
  <c r="O125" i="3" s="1"/>
  <c r="G126" i="3"/>
  <c r="O126" i="3" s="1"/>
  <c r="G127" i="3"/>
  <c r="O127" i="3" s="1"/>
  <c r="G128" i="3"/>
  <c r="O128" i="3" s="1"/>
  <c r="G4" i="3"/>
  <c r="O4" i="3" s="1"/>
  <c r="E4" i="3"/>
  <c r="B4" i="3"/>
  <c r="D4" i="3"/>
  <c r="F120" i="16" l="1"/>
  <c r="F116" i="16"/>
  <c r="F112" i="16"/>
  <c r="F108" i="16"/>
  <c r="F104" i="16"/>
  <c r="F100" i="16"/>
  <c r="F96" i="16"/>
  <c r="F92" i="16"/>
  <c r="F88" i="16"/>
  <c r="F84" i="16"/>
  <c r="F80" i="16"/>
  <c r="F76" i="16"/>
  <c r="F72" i="16"/>
  <c r="F68" i="16"/>
  <c r="F64" i="16"/>
  <c r="F60" i="16"/>
  <c r="F56" i="16"/>
  <c r="F52" i="16"/>
  <c r="F48" i="16"/>
  <c r="F44" i="16"/>
  <c r="F40" i="16"/>
  <c r="F36" i="16"/>
  <c r="F32" i="16"/>
  <c r="F28" i="16"/>
  <c r="F24" i="16"/>
  <c r="F20" i="16"/>
  <c r="F16" i="16"/>
  <c r="F12" i="16"/>
  <c r="F8" i="16"/>
  <c r="F4" i="16"/>
  <c r="J128" i="15"/>
  <c r="J124" i="15"/>
  <c r="J120" i="15"/>
  <c r="J116" i="15"/>
  <c r="J112" i="15"/>
  <c r="J108" i="15"/>
  <c r="J104" i="15"/>
  <c r="J100" i="15"/>
  <c r="J96" i="15"/>
  <c r="J92" i="15"/>
  <c r="J88" i="15"/>
  <c r="J84" i="15"/>
  <c r="J80" i="15"/>
  <c r="J76" i="15"/>
  <c r="J72" i="15"/>
  <c r="J68" i="15"/>
  <c r="J64" i="15"/>
  <c r="J60" i="15"/>
  <c r="J56" i="15"/>
  <c r="J52" i="15"/>
  <c r="J48" i="15"/>
  <c r="J44" i="15"/>
  <c r="J40" i="15"/>
  <c r="J36" i="15"/>
  <c r="J32" i="15"/>
  <c r="J28" i="15"/>
  <c r="J24" i="15"/>
  <c r="J20" i="15"/>
  <c r="J16" i="15"/>
  <c r="J12" i="15"/>
  <c r="J8" i="15"/>
  <c r="F124" i="3"/>
  <c r="M117" i="3"/>
  <c r="J127" i="15"/>
  <c r="J123" i="15"/>
  <c r="J119" i="15"/>
  <c r="J115" i="15"/>
  <c r="J111" i="15"/>
  <c r="J107" i="15"/>
  <c r="J103" i="15"/>
  <c r="J99" i="15"/>
  <c r="J95" i="15"/>
  <c r="J91" i="15"/>
  <c r="J87" i="15"/>
  <c r="J83" i="15"/>
  <c r="J79" i="15"/>
  <c r="J75" i="15"/>
  <c r="J71" i="15"/>
  <c r="J67" i="15"/>
  <c r="J63" i="15"/>
  <c r="J59" i="15"/>
  <c r="J55" i="15"/>
  <c r="J51" i="15"/>
  <c r="J47" i="15"/>
  <c r="J43" i="15"/>
  <c r="J39" i="15"/>
  <c r="J35" i="15"/>
  <c r="J31" i="15"/>
  <c r="J27" i="15"/>
  <c r="J23" i="15"/>
  <c r="J19" i="15"/>
  <c r="J15" i="15"/>
  <c r="J11" i="15"/>
  <c r="J7" i="15"/>
  <c r="J126" i="15"/>
  <c r="J122" i="15"/>
  <c r="J118" i="15"/>
  <c r="J114" i="15"/>
  <c r="J110" i="15"/>
  <c r="J106" i="15"/>
  <c r="J102" i="15"/>
  <c r="J98" i="15"/>
  <c r="J94" i="15"/>
  <c r="J90" i="15"/>
  <c r="J86" i="15"/>
  <c r="J82" i="15"/>
  <c r="J7" i="22"/>
  <c r="J11" i="22"/>
  <c r="J15" i="22"/>
  <c r="J19" i="22"/>
  <c r="J23" i="22"/>
  <c r="J27" i="22"/>
  <c r="J31" i="22"/>
  <c r="J35" i="22"/>
  <c r="J39" i="22"/>
  <c r="J43" i="22"/>
  <c r="J47" i="22"/>
  <c r="J51" i="22"/>
  <c r="J55" i="22"/>
  <c r="J59" i="22"/>
  <c r="J63" i="22"/>
  <c r="J67" i="22"/>
  <c r="J71" i="22"/>
  <c r="J75" i="22"/>
  <c r="J79" i="22"/>
  <c r="J83" i="22"/>
  <c r="J87" i="22"/>
  <c r="J91" i="22"/>
  <c r="J95" i="22"/>
  <c r="J99" i="22"/>
  <c r="J103" i="22"/>
  <c r="J107" i="22"/>
  <c r="J111" i="22"/>
  <c r="J115" i="22"/>
  <c r="J119" i="22"/>
  <c r="J123" i="22"/>
  <c r="J127" i="22"/>
  <c r="J8" i="22"/>
  <c r="J12" i="22"/>
  <c r="J16" i="22"/>
  <c r="J20" i="22"/>
  <c r="J24" i="22"/>
  <c r="J28" i="22"/>
  <c r="J32" i="22"/>
  <c r="J36" i="22"/>
  <c r="J40" i="22"/>
  <c r="J44" i="22"/>
  <c r="J48" i="22"/>
  <c r="J52" i="22"/>
  <c r="J56" i="22"/>
  <c r="J60" i="22"/>
  <c r="J64" i="22"/>
  <c r="J68" i="22"/>
  <c r="J72" i="22"/>
  <c r="J76" i="22"/>
  <c r="J80" i="22"/>
  <c r="J84" i="22"/>
  <c r="J88" i="22"/>
  <c r="J92" i="22"/>
  <c r="J96" i="22"/>
  <c r="J100" i="22"/>
  <c r="J104" i="22"/>
  <c r="J108" i="22"/>
  <c r="J112" i="22"/>
  <c r="J116" i="22"/>
  <c r="J120" i="22"/>
  <c r="J124" i="22"/>
  <c r="J128" i="22"/>
  <c r="J9" i="22"/>
  <c r="J13" i="22"/>
  <c r="J17" i="22"/>
  <c r="J21" i="22"/>
  <c r="J25" i="22"/>
  <c r="J29" i="22"/>
  <c r="J33" i="22"/>
  <c r="J37" i="22"/>
  <c r="J41" i="22"/>
  <c r="J45" i="22"/>
  <c r="J49" i="22"/>
  <c r="J53" i="22"/>
  <c r="J57" i="22"/>
  <c r="J61" i="22"/>
  <c r="J65" i="22"/>
  <c r="J69" i="22"/>
  <c r="J73" i="22"/>
  <c r="J77" i="22"/>
  <c r="J81" i="22"/>
  <c r="J85" i="22"/>
  <c r="J89" i="22"/>
  <c r="J93" i="22"/>
  <c r="J97" i="22"/>
  <c r="J101" i="22"/>
  <c r="J105" i="22"/>
  <c r="J109" i="22"/>
  <c r="J113" i="22"/>
  <c r="J117" i="22"/>
  <c r="J121" i="22"/>
  <c r="J125" i="22"/>
  <c r="J5" i="22"/>
  <c r="J6" i="22"/>
  <c r="J10" i="22"/>
  <c r="J14" i="22"/>
  <c r="J18" i="22"/>
  <c r="J22" i="22"/>
  <c r="J26" i="22"/>
  <c r="J30" i="22"/>
  <c r="J34" i="22"/>
  <c r="J38" i="22"/>
  <c r="J42" i="22"/>
  <c r="J46" i="22"/>
  <c r="J50" i="22"/>
  <c r="J54" i="22"/>
  <c r="J58" i="22"/>
  <c r="J62" i="22"/>
  <c r="J66" i="22"/>
  <c r="J70" i="22"/>
  <c r="J74" i="22"/>
  <c r="J78" i="22"/>
  <c r="J82" i="22"/>
  <c r="J86" i="22"/>
  <c r="J90" i="22"/>
  <c r="J94" i="22"/>
  <c r="J98" i="22"/>
  <c r="J102" i="22"/>
  <c r="J106" i="22"/>
  <c r="J110" i="22"/>
  <c r="J114" i="22"/>
  <c r="J118" i="22"/>
  <c r="J122" i="22"/>
  <c r="J126" i="22"/>
  <c r="M93" i="22"/>
  <c r="N45" i="22"/>
  <c r="F125" i="22"/>
  <c r="L125" i="22" s="1"/>
  <c r="F121" i="22"/>
  <c r="N121" i="22" s="1"/>
  <c r="F117" i="22"/>
  <c r="K117" i="22" s="1"/>
  <c r="F113" i="22"/>
  <c r="L113" i="22" s="1"/>
  <c r="F109" i="22"/>
  <c r="L109" i="22" s="1"/>
  <c r="F105" i="22"/>
  <c r="N105" i="22" s="1"/>
  <c r="F101" i="22"/>
  <c r="K101" i="22" s="1"/>
  <c r="F97" i="22"/>
  <c r="L97" i="22" s="1"/>
  <c r="F93" i="22"/>
  <c r="L93" i="22" s="1"/>
  <c r="F89" i="22"/>
  <c r="N89" i="22" s="1"/>
  <c r="F85" i="22"/>
  <c r="K85" i="22" s="1"/>
  <c r="F81" i="22"/>
  <c r="L81" i="22" s="1"/>
  <c r="F77" i="22"/>
  <c r="L77" i="22" s="1"/>
  <c r="F73" i="22"/>
  <c r="N73" i="22" s="1"/>
  <c r="F69" i="22"/>
  <c r="K69" i="22" s="1"/>
  <c r="F65" i="22"/>
  <c r="L65" i="22" s="1"/>
  <c r="F61" i="22"/>
  <c r="L61" i="22" s="1"/>
  <c r="F57" i="22"/>
  <c r="N57" i="22" s="1"/>
  <c r="F53" i="22"/>
  <c r="K53" i="22" s="1"/>
  <c r="F49" i="22"/>
  <c r="L49" i="22" s="1"/>
  <c r="F45" i="22"/>
  <c r="L45" i="22" s="1"/>
  <c r="F41" i="22"/>
  <c r="N41" i="22" s="1"/>
  <c r="F37" i="22"/>
  <c r="K37" i="22" s="1"/>
  <c r="F33" i="22"/>
  <c r="L33" i="22" s="1"/>
  <c r="F29" i="22"/>
  <c r="L29" i="22" s="1"/>
  <c r="F25" i="22"/>
  <c r="N25" i="22" s="1"/>
  <c r="F21" i="22"/>
  <c r="K21" i="22" s="1"/>
  <c r="F17" i="22"/>
  <c r="L17" i="22" s="1"/>
  <c r="F13" i="22"/>
  <c r="K13" i="22" s="1"/>
  <c r="F9" i="22"/>
  <c r="N9" i="22" s="1"/>
  <c r="F5" i="22"/>
  <c r="K5" i="22" s="1"/>
  <c r="J78" i="15"/>
  <c r="J74" i="15"/>
  <c r="J70" i="15"/>
  <c r="J66" i="15"/>
  <c r="J62" i="15"/>
  <c r="J58" i="15"/>
  <c r="J54" i="15"/>
  <c r="J50" i="15"/>
  <c r="J46" i="15"/>
  <c r="J42" i="15"/>
  <c r="J38" i="15"/>
  <c r="J34" i="15"/>
  <c r="J30" i="15"/>
  <c r="J26" i="15"/>
  <c r="J22" i="15"/>
  <c r="J18" i="15"/>
  <c r="J14" i="15"/>
  <c r="J10" i="15"/>
  <c r="J6" i="15"/>
  <c r="G8" i="22"/>
  <c r="G12" i="22"/>
  <c r="G16" i="22"/>
  <c r="G20" i="22"/>
  <c r="G24" i="22"/>
  <c r="G28" i="22"/>
  <c r="G32" i="22"/>
  <c r="G36" i="22"/>
  <c r="G40" i="22"/>
  <c r="G44" i="22"/>
  <c r="G48" i="22"/>
  <c r="G52" i="22"/>
  <c r="G56" i="22"/>
  <c r="G60" i="22"/>
  <c r="G64" i="22"/>
  <c r="G68" i="22"/>
  <c r="G72" i="22"/>
  <c r="G76" i="22"/>
  <c r="G80" i="22"/>
  <c r="G84" i="22"/>
  <c r="G10" i="22"/>
  <c r="G14" i="22"/>
  <c r="G18" i="22"/>
  <c r="G22" i="22"/>
  <c r="G26" i="22"/>
  <c r="G30" i="22"/>
  <c r="G34" i="22"/>
  <c r="G38" i="22"/>
  <c r="G42" i="22"/>
  <c r="G46" i="22"/>
  <c r="G50" i="22"/>
  <c r="G54" i="22"/>
  <c r="G58" i="22"/>
  <c r="G62" i="22"/>
  <c r="G66" i="22"/>
  <c r="G70" i="22"/>
  <c r="G74" i="22"/>
  <c r="G78" i="22"/>
  <c r="G82" i="22"/>
  <c r="G86" i="22"/>
  <c r="G6" i="22"/>
  <c r="G13" i="22"/>
  <c r="G21" i="22"/>
  <c r="G29" i="22"/>
  <c r="G37" i="22"/>
  <c r="G45" i="22"/>
  <c r="G53" i="22"/>
  <c r="G61" i="22"/>
  <c r="G69" i="22"/>
  <c r="G77" i="22"/>
  <c r="G85" i="22"/>
  <c r="G90" i="22"/>
  <c r="G94" i="22"/>
  <c r="G98" i="22"/>
  <c r="G102" i="22"/>
  <c r="G106" i="22"/>
  <c r="G110" i="22"/>
  <c r="G114" i="22"/>
  <c r="G118" i="22"/>
  <c r="G122" i="22"/>
  <c r="G126" i="22"/>
  <c r="G7" i="22"/>
  <c r="G15" i="22"/>
  <c r="G23" i="22"/>
  <c r="G31" i="22"/>
  <c r="G39" i="22"/>
  <c r="G47" i="22"/>
  <c r="G55" i="22"/>
  <c r="G63" i="22"/>
  <c r="G71" i="22"/>
  <c r="G79" i="22"/>
  <c r="G87" i="22"/>
  <c r="G91" i="22"/>
  <c r="G95" i="22"/>
  <c r="G99" i="22"/>
  <c r="G103" i="22"/>
  <c r="G107" i="22"/>
  <c r="G111" i="22"/>
  <c r="G115" i="22"/>
  <c r="G119" i="22"/>
  <c r="G123" i="22"/>
  <c r="G127" i="22"/>
  <c r="G9" i="22"/>
  <c r="G17" i="22"/>
  <c r="G25" i="22"/>
  <c r="G33" i="22"/>
  <c r="G41" i="22"/>
  <c r="G49" i="22"/>
  <c r="G57" i="22"/>
  <c r="G65" i="22"/>
  <c r="G73" i="22"/>
  <c r="G81" i="22"/>
  <c r="G88" i="22"/>
  <c r="G92" i="22"/>
  <c r="G96" i="22"/>
  <c r="G100" i="22"/>
  <c r="G104" i="22"/>
  <c r="G108" i="22"/>
  <c r="G112" i="22"/>
  <c r="G116" i="22"/>
  <c r="G120" i="22"/>
  <c r="G124" i="22"/>
  <c r="G128" i="22"/>
  <c r="G11" i="22"/>
  <c r="G19" i="22"/>
  <c r="G27" i="22"/>
  <c r="G35" i="22"/>
  <c r="G43" i="22"/>
  <c r="G51" i="22"/>
  <c r="G59" i="22"/>
  <c r="G67" i="22"/>
  <c r="G75" i="22"/>
  <c r="G83" i="22"/>
  <c r="G89" i="22"/>
  <c r="G93" i="22"/>
  <c r="G97" i="22"/>
  <c r="G101" i="22"/>
  <c r="G105" i="22"/>
  <c r="G109" i="22"/>
  <c r="G113" i="22"/>
  <c r="G117" i="22"/>
  <c r="G121" i="22"/>
  <c r="G125" i="22"/>
  <c r="F128" i="22"/>
  <c r="K128" i="22" s="1"/>
  <c r="F124" i="22"/>
  <c r="L124" i="22" s="1"/>
  <c r="F120" i="22"/>
  <c r="L120" i="22" s="1"/>
  <c r="F116" i="22"/>
  <c r="L116" i="22" s="1"/>
  <c r="F112" i="22"/>
  <c r="K112" i="22" s="1"/>
  <c r="F108" i="22"/>
  <c r="L108" i="22" s="1"/>
  <c r="F104" i="22"/>
  <c r="L104" i="22" s="1"/>
  <c r="F100" i="22"/>
  <c r="L100" i="22" s="1"/>
  <c r="F96" i="22"/>
  <c r="K96" i="22" s="1"/>
  <c r="F92" i="22"/>
  <c r="L92" i="22" s="1"/>
  <c r="F88" i="22"/>
  <c r="L88" i="22" s="1"/>
  <c r="F84" i="22"/>
  <c r="L84" i="22" s="1"/>
  <c r="F80" i="22"/>
  <c r="K80" i="22" s="1"/>
  <c r="F76" i="22"/>
  <c r="L76" i="22" s="1"/>
  <c r="F72" i="22"/>
  <c r="L72" i="22" s="1"/>
  <c r="F68" i="22"/>
  <c r="L68" i="22" s="1"/>
  <c r="F64" i="22"/>
  <c r="K64" i="22" s="1"/>
  <c r="F60" i="22"/>
  <c r="L60" i="22" s="1"/>
  <c r="F56" i="22"/>
  <c r="L56" i="22" s="1"/>
  <c r="F52" i="22"/>
  <c r="L52" i="22" s="1"/>
  <c r="F48" i="22"/>
  <c r="K48" i="22" s="1"/>
  <c r="F44" i="22"/>
  <c r="L44" i="22" s="1"/>
  <c r="F40" i="22"/>
  <c r="L40" i="22" s="1"/>
  <c r="F36" i="22"/>
  <c r="L36" i="22" s="1"/>
  <c r="F32" i="22"/>
  <c r="K32" i="22" s="1"/>
  <c r="F28" i="22"/>
  <c r="L28" i="22" s="1"/>
  <c r="F24" i="22"/>
  <c r="L24" i="22" s="1"/>
  <c r="F20" i="22"/>
  <c r="L20" i="22" s="1"/>
  <c r="F16" i="22"/>
  <c r="K16" i="22" s="1"/>
  <c r="F12" i="22"/>
  <c r="L12" i="22" s="1"/>
  <c r="F8" i="22"/>
  <c r="K8" i="22" s="1"/>
  <c r="F4" i="22"/>
  <c r="N4" i="22" s="1"/>
  <c r="H6" i="22"/>
  <c r="H10" i="22"/>
  <c r="H14" i="22"/>
  <c r="H18" i="22"/>
  <c r="H22" i="22"/>
  <c r="H26" i="22"/>
  <c r="H30" i="22"/>
  <c r="H34" i="22"/>
  <c r="H38" i="22"/>
  <c r="H42" i="22"/>
  <c r="H46" i="22"/>
  <c r="H50" i="22"/>
  <c r="H54" i="22"/>
  <c r="H58" i="22"/>
  <c r="H62" i="22"/>
  <c r="H66" i="22"/>
  <c r="H70" i="22"/>
  <c r="H74" i="22"/>
  <c r="H78" i="22"/>
  <c r="H82" i="22"/>
  <c r="H86" i="22"/>
  <c r="H90" i="22"/>
  <c r="H94" i="22"/>
  <c r="H98" i="22"/>
  <c r="H102" i="22"/>
  <c r="H106" i="22"/>
  <c r="H110" i="22"/>
  <c r="H114" i="22"/>
  <c r="H118" i="22"/>
  <c r="H122" i="22"/>
  <c r="H126" i="22"/>
  <c r="H7" i="22"/>
  <c r="H11" i="22"/>
  <c r="H15" i="22"/>
  <c r="H19" i="22"/>
  <c r="H23" i="22"/>
  <c r="H27" i="22"/>
  <c r="H31" i="22"/>
  <c r="H35" i="22"/>
  <c r="H39" i="22"/>
  <c r="H43" i="22"/>
  <c r="H47" i="22"/>
  <c r="H51" i="22"/>
  <c r="H55" i="22"/>
  <c r="H59" i="22"/>
  <c r="H63" i="22"/>
  <c r="H67" i="22"/>
  <c r="H71" i="22"/>
  <c r="H75" i="22"/>
  <c r="H79" i="22"/>
  <c r="H83" i="22"/>
  <c r="H87" i="22"/>
  <c r="H8" i="22"/>
  <c r="H12" i="22"/>
  <c r="H16" i="22"/>
  <c r="H20" i="22"/>
  <c r="H24" i="22"/>
  <c r="H28" i="22"/>
  <c r="H32" i="22"/>
  <c r="H36" i="22"/>
  <c r="H40" i="22"/>
  <c r="H44" i="22"/>
  <c r="H48" i="22"/>
  <c r="H52" i="22"/>
  <c r="H56" i="22"/>
  <c r="H60" i="22"/>
  <c r="H64" i="22"/>
  <c r="H68" i="22"/>
  <c r="H72" i="22"/>
  <c r="H76" i="22"/>
  <c r="H80" i="22"/>
  <c r="H84" i="22"/>
  <c r="H88" i="22"/>
  <c r="H92" i="22"/>
  <c r="H96" i="22"/>
  <c r="H100" i="22"/>
  <c r="H104" i="22"/>
  <c r="H108" i="22"/>
  <c r="H112" i="22"/>
  <c r="H116" i="22"/>
  <c r="H120" i="22"/>
  <c r="H124" i="22"/>
  <c r="H128" i="22"/>
  <c r="H21" i="22"/>
  <c r="H37" i="22"/>
  <c r="H53" i="22"/>
  <c r="H69" i="22"/>
  <c r="H85" i="22"/>
  <c r="H95" i="22"/>
  <c r="H103" i="22"/>
  <c r="H111" i="22"/>
  <c r="H119" i="22"/>
  <c r="H127" i="22"/>
  <c r="H9" i="22"/>
  <c r="H25" i="22"/>
  <c r="H41" i="22"/>
  <c r="H57" i="22"/>
  <c r="H73" i="22"/>
  <c r="H89" i="22"/>
  <c r="H97" i="22"/>
  <c r="H105" i="22"/>
  <c r="H113" i="22"/>
  <c r="H121" i="22"/>
  <c r="L4" i="22"/>
  <c r="H13" i="22"/>
  <c r="H29" i="22"/>
  <c r="H45" i="22"/>
  <c r="H61" i="22"/>
  <c r="H77" i="22"/>
  <c r="H91" i="22"/>
  <c r="H99" i="22"/>
  <c r="H107" i="22"/>
  <c r="H115" i="22"/>
  <c r="H123" i="22"/>
  <c r="H17" i="22"/>
  <c r="H33" i="22"/>
  <c r="H49" i="22"/>
  <c r="H65" i="22"/>
  <c r="H81" i="22"/>
  <c r="H93" i="22"/>
  <c r="H101" i="22"/>
  <c r="H109" i="22"/>
  <c r="H117" i="22"/>
  <c r="H125" i="22"/>
  <c r="F127" i="22"/>
  <c r="K127" i="22" s="1"/>
  <c r="F123" i="22"/>
  <c r="L123" i="22" s="1"/>
  <c r="F119" i="22"/>
  <c r="L119" i="22" s="1"/>
  <c r="F115" i="22"/>
  <c r="N115" i="22" s="1"/>
  <c r="F111" i="22"/>
  <c r="K111" i="22" s="1"/>
  <c r="F107" i="22"/>
  <c r="L107" i="22" s="1"/>
  <c r="F103" i="22"/>
  <c r="L103" i="22" s="1"/>
  <c r="F99" i="22"/>
  <c r="N99" i="22" s="1"/>
  <c r="F95" i="22"/>
  <c r="K95" i="22" s="1"/>
  <c r="F91" i="22"/>
  <c r="L91" i="22" s="1"/>
  <c r="F87" i="22"/>
  <c r="L87" i="22" s="1"/>
  <c r="F83" i="22"/>
  <c r="N83" i="22" s="1"/>
  <c r="F79" i="22"/>
  <c r="K79" i="22" s="1"/>
  <c r="F75" i="22"/>
  <c r="L75" i="22" s="1"/>
  <c r="F71" i="22"/>
  <c r="L71" i="22" s="1"/>
  <c r="F67" i="22"/>
  <c r="N67" i="22" s="1"/>
  <c r="F63" i="22"/>
  <c r="K63" i="22" s="1"/>
  <c r="F59" i="22"/>
  <c r="L59" i="22" s="1"/>
  <c r="F55" i="22"/>
  <c r="L55" i="22" s="1"/>
  <c r="F51" i="22"/>
  <c r="N51" i="22" s="1"/>
  <c r="F47" i="22"/>
  <c r="K47" i="22" s="1"/>
  <c r="F43" i="22"/>
  <c r="L43" i="22" s="1"/>
  <c r="F39" i="22"/>
  <c r="L39" i="22" s="1"/>
  <c r="F35" i="22"/>
  <c r="N35" i="22" s="1"/>
  <c r="F31" i="22"/>
  <c r="K31" i="22" s="1"/>
  <c r="F27" i="22"/>
  <c r="K27" i="22" s="1"/>
  <c r="F23" i="22"/>
  <c r="K23" i="22" s="1"/>
  <c r="F19" i="22"/>
  <c r="N19" i="22" s="1"/>
  <c r="F15" i="22"/>
  <c r="K15" i="22" s="1"/>
  <c r="F11" i="22"/>
  <c r="K11" i="22" s="1"/>
  <c r="F7" i="22"/>
  <c r="K7" i="22" s="1"/>
  <c r="K4" i="22"/>
  <c r="F3" i="16"/>
  <c r="K3" i="16"/>
  <c r="I7" i="22"/>
  <c r="I11" i="22"/>
  <c r="I15" i="22"/>
  <c r="I19" i="22"/>
  <c r="I23" i="22"/>
  <c r="I27" i="22"/>
  <c r="I31" i="22"/>
  <c r="I35" i="22"/>
  <c r="I39" i="22"/>
  <c r="I43" i="22"/>
  <c r="I47" i="22"/>
  <c r="I51" i="22"/>
  <c r="I55" i="22"/>
  <c r="I59" i="22"/>
  <c r="I63" i="22"/>
  <c r="I67" i="22"/>
  <c r="I71" i="22"/>
  <c r="I75" i="22"/>
  <c r="I79" i="22"/>
  <c r="I83" i="22"/>
  <c r="I87" i="22"/>
  <c r="I91" i="22"/>
  <c r="I95" i="22"/>
  <c r="I99" i="22"/>
  <c r="I103" i="22"/>
  <c r="I107" i="22"/>
  <c r="I111" i="22"/>
  <c r="I115" i="22"/>
  <c r="I119" i="22"/>
  <c r="I123" i="22"/>
  <c r="I127" i="22"/>
  <c r="M4" i="22"/>
  <c r="I8" i="22"/>
  <c r="I12" i="22"/>
  <c r="I16" i="22"/>
  <c r="I20" i="22"/>
  <c r="I24" i="22"/>
  <c r="I28" i="22"/>
  <c r="I32" i="22"/>
  <c r="I36" i="22"/>
  <c r="I40" i="22"/>
  <c r="I44" i="22"/>
  <c r="I48" i="22"/>
  <c r="I52" i="22"/>
  <c r="I56" i="22"/>
  <c r="I60" i="22"/>
  <c r="I64" i="22"/>
  <c r="I68" i="22"/>
  <c r="I72" i="22"/>
  <c r="I76" i="22"/>
  <c r="I80" i="22"/>
  <c r="I84" i="22"/>
  <c r="I88" i="22"/>
  <c r="I92" i="22"/>
  <c r="I96" i="22"/>
  <c r="I100" i="22"/>
  <c r="I104" i="22"/>
  <c r="I108" i="22"/>
  <c r="I112" i="22"/>
  <c r="I116" i="22"/>
  <c r="I120" i="22"/>
  <c r="I124" i="22"/>
  <c r="I128" i="22"/>
  <c r="I9" i="22"/>
  <c r="I13" i="22"/>
  <c r="I17" i="22"/>
  <c r="I21" i="22"/>
  <c r="I25" i="22"/>
  <c r="I29" i="22"/>
  <c r="I33" i="22"/>
  <c r="I37" i="22"/>
  <c r="I41" i="22"/>
  <c r="I45" i="22"/>
  <c r="I49" i="22"/>
  <c r="I53" i="22"/>
  <c r="I57" i="22"/>
  <c r="I61" i="22"/>
  <c r="I65" i="22"/>
  <c r="I69" i="22"/>
  <c r="I73" i="22"/>
  <c r="I77" i="22"/>
  <c r="I81" i="22"/>
  <c r="I85" i="22"/>
  <c r="I89" i="22"/>
  <c r="I93" i="22"/>
  <c r="I97" i="22"/>
  <c r="I101" i="22"/>
  <c r="I105" i="22"/>
  <c r="I109" i="22"/>
  <c r="I113" i="22"/>
  <c r="I117" i="22"/>
  <c r="I121" i="22"/>
  <c r="I125" i="22"/>
  <c r="I5" i="22"/>
  <c r="I6" i="22"/>
  <c r="I10" i="22"/>
  <c r="I14" i="22"/>
  <c r="I18" i="22"/>
  <c r="I22" i="22"/>
  <c r="I26" i="22"/>
  <c r="I30" i="22"/>
  <c r="I34" i="22"/>
  <c r="I38" i="22"/>
  <c r="I42" i="22"/>
  <c r="I46" i="22"/>
  <c r="I50" i="22"/>
  <c r="I54" i="22"/>
  <c r="I58" i="22"/>
  <c r="I62" i="22"/>
  <c r="I66" i="22"/>
  <c r="I70" i="22"/>
  <c r="I74" i="22"/>
  <c r="I78" i="22"/>
  <c r="I82" i="22"/>
  <c r="I86" i="22"/>
  <c r="I90" i="22"/>
  <c r="I94" i="22"/>
  <c r="I98" i="22"/>
  <c r="I102" i="22"/>
  <c r="I106" i="22"/>
  <c r="I110" i="22"/>
  <c r="I114" i="22"/>
  <c r="I118" i="22"/>
  <c r="I122" i="22"/>
  <c r="I126" i="22"/>
  <c r="F126" i="22"/>
  <c r="L126" i="22" s="1"/>
  <c r="F122" i="22"/>
  <c r="K122" i="22" s="1"/>
  <c r="F118" i="22"/>
  <c r="L118" i="22" s="1"/>
  <c r="F114" i="22"/>
  <c r="L114" i="22" s="1"/>
  <c r="F110" i="22"/>
  <c r="L110" i="22" s="1"/>
  <c r="F106" i="22"/>
  <c r="K106" i="22" s="1"/>
  <c r="F102" i="22"/>
  <c r="L102" i="22" s="1"/>
  <c r="F98" i="22"/>
  <c r="L98" i="22" s="1"/>
  <c r="F94" i="22"/>
  <c r="L94" i="22" s="1"/>
  <c r="F90" i="22"/>
  <c r="K90" i="22" s="1"/>
  <c r="F86" i="22"/>
  <c r="L86" i="22" s="1"/>
  <c r="F82" i="22"/>
  <c r="L82" i="22" s="1"/>
  <c r="F78" i="22"/>
  <c r="L78" i="22" s="1"/>
  <c r="F74" i="22"/>
  <c r="K74" i="22" s="1"/>
  <c r="F70" i="22"/>
  <c r="L70" i="22" s="1"/>
  <c r="F66" i="22"/>
  <c r="L66" i="22" s="1"/>
  <c r="F62" i="22"/>
  <c r="L62" i="22" s="1"/>
  <c r="F58" i="22"/>
  <c r="K58" i="22" s="1"/>
  <c r="F54" i="22"/>
  <c r="N54" i="22" s="1"/>
  <c r="F50" i="22"/>
  <c r="N50" i="22" s="1"/>
  <c r="F46" i="22"/>
  <c r="L46" i="22" s="1"/>
  <c r="F42" i="22"/>
  <c r="K42" i="22" s="1"/>
  <c r="F38" i="22"/>
  <c r="N38" i="22" s="1"/>
  <c r="F34" i="22"/>
  <c r="N34" i="22" s="1"/>
  <c r="F30" i="22"/>
  <c r="L30" i="22" s="1"/>
  <c r="F26" i="22"/>
  <c r="K26" i="22" s="1"/>
  <c r="F22" i="22"/>
  <c r="N22" i="22" s="1"/>
  <c r="F18" i="22"/>
  <c r="N18" i="22" s="1"/>
  <c r="F14" i="22"/>
  <c r="L14" i="22" s="1"/>
  <c r="F10" i="22"/>
  <c r="K10" i="22" s="1"/>
  <c r="F6" i="22"/>
  <c r="N6" i="22" s="1"/>
  <c r="M3" i="5"/>
  <c r="M126" i="5"/>
  <c r="M122" i="5"/>
  <c r="M118" i="5"/>
  <c r="M114" i="5"/>
  <c r="M110" i="5"/>
  <c r="M106" i="5"/>
  <c r="M102" i="5"/>
  <c r="M98" i="5"/>
  <c r="M94" i="5"/>
  <c r="M90" i="5"/>
  <c r="M86" i="5"/>
  <c r="M82" i="5"/>
  <c r="M78" i="5"/>
  <c r="M74" i="5"/>
  <c r="M70" i="5"/>
  <c r="M66" i="5"/>
  <c r="M62" i="5"/>
  <c r="M58" i="5"/>
  <c r="M54" i="5"/>
  <c r="M50" i="5"/>
  <c r="M46" i="5"/>
  <c r="M42" i="5"/>
  <c r="M38" i="5"/>
  <c r="M34" i="5"/>
  <c r="M30" i="5"/>
  <c r="M26" i="5"/>
  <c r="M22" i="5"/>
  <c r="M18" i="5"/>
  <c r="M14" i="5"/>
  <c r="M10" i="5"/>
  <c r="M6" i="5"/>
  <c r="N126" i="5"/>
  <c r="N3" i="5"/>
  <c r="M125" i="5"/>
  <c r="M121" i="5"/>
  <c r="M117" i="5"/>
  <c r="M113" i="5"/>
  <c r="M109" i="5"/>
  <c r="M105" i="5"/>
  <c r="M101" i="5"/>
  <c r="M97" i="5"/>
  <c r="M93" i="5"/>
  <c r="M89" i="5"/>
  <c r="M85" i="5"/>
  <c r="M81" i="5"/>
  <c r="M77" i="5"/>
  <c r="M73" i="5"/>
  <c r="M69" i="5"/>
  <c r="M65" i="5"/>
  <c r="M61" i="5"/>
  <c r="M57" i="5"/>
  <c r="M53" i="5"/>
  <c r="M49" i="5"/>
  <c r="M45" i="5"/>
  <c r="M41" i="5"/>
  <c r="M37" i="5"/>
  <c r="M33" i="5"/>
  <c r="M29" i="5"/>
  <c r="M25" i="5"/>
  <c r="M21" i="5"/>
  <c r="M17" i="5"/>
  <c r="M13" i="5"/>
  <c r="M9" i="5"/>
  <c r="M5" i="5"/>
  <c r="N125" i="5"/>
  <c r="O3" i="5"/>
  <c r="M124" i="5"/>
  <c r="M120" i="5"/>
  <c r="M116" i="5"/>
  <c r="M112" i="5"/>
  <c r="M108" i="5"/>
  <c r="M104" i="5"/>
  <c r="M100" i="5"/>
  <c r="M96" i="5"/>
  <c r="M92" i="5"/>
  <c r="M88" i="5"/>
  <c r="M84" i="5"/>
  <c r="M80" i="5"/>
  <c r="M76" i="5"/>
  <c r="M72" i="5"/>
  <c r="M68" i="5"/>
  <c r="M64" i="5"/>
  <c r="M60" i="5"/>
  <c r="M56" i="5"/>
  <c r="M52" i="5"/>
  <c r="M48" i="5"/>
  <c r="M44" i="5"/>
  <c r="M40" i="5"/>
  <c r="M36" i="5"/>
  <c r="M32" i="5"/>
  <c r="M28" i="5"/>
  <c r="M24" i="5"/>
  <c r="M20" i="5"/>
  <c r="M16" i="5"/>
  <c r="M12" i="5"/>
  <c r="M8" i="5"/>
  <c r="M4" i="5"/>
  <c r="N124" i="5"/>
  <c r="N120" i="5"/>
  <c r="M127" i="5"/>
  <c r="M123" i="5"/>
  <c r="M119" i="5"/>
  <c r="M115" i="5"/>
  <c r="M111" i="5"/>
  <c r="M107" i="5"/>
  <c r="M103" i="5"/>
  <c r="M99" i="5"/>
  <c r="M95" i="5"/>
  <c r="M91" i="5"/>
  <c r="M87" i="5"/>
  <c r="M83" i="5"/>
  <c r="M79" i="5"/>
  <c r="M75" i="5"/>
  <c r="M71" i="5"/>
  <c r="M67" i="5"/>
  <c r="M63" i="5"/>
  <c r="M59" i="5"/>
  <c r="M55" i="5"/>
  <c r="M51" i="5"/>
  <c r="M47" i="5"/>
  <c r="M43" i="5"/>
  <c r="M39" i="5"/>
  <c r="M35" i="5"/>
  <c r="M31" i="5"/>
  <c r="M27" i="5"/>
  <c r="M23" i="5"/>
  <c r="M19" i="5"/>
  <c r="M15" i="5"/>
  <c r="M11" i="5"/>
  <c r="M7" i="5"/>
  <c r="N127" i="5"/>
  <c r="N123" i="5"/>
  <c r="N119" i="5"/>
  <c r="N115" i="5"/>
  <c r="N122" i="5"/>
  <c r="N118" i="5"/>
  <c r="N114" i="5"/>
  <c r="N110" i="5"/>
  <c r="N106" i="5"/>
  <c r="N102" i="5"/>
  <c r="N98" i="5"/>
  <c r="N94" i="5"/>
  <c r="N90" i="5"/>
  <c r="N86" i="5"/>
  <c r="N82" i="5"/>
  <c r="N78" i="5"/>
  <c r="N74" i="5"/>
  <c r="N70" i="5"/>
  <c r="N66" i="5"/>
  <c r="N62" i="5"/>
  <c r="N58" i="5"/>
  <c r="N54" i="5"/>
  <c r="N50" i="5"/>
  <c r="N46" i="5"/>
  <c r="N42" i="5"/>
  <c r="N38" i="5"/>
  <c r="N34" i="5"/>
  <c r="N30" i="5"/>
  <c r="N26" i="5"/>
  <c r="N22" i="5"/>
  <c r="N18" i="5"/>
  <c r="N14" i="5"/>
  <c r="N10" i="5"/>
  <c r="N6" i="5"/>
  <c r="O126" i="5"/>
  <c r="O122" i="5"/>
  <c r="O118" i="5"/>
  <c r="O114" i="5"/>
  <c r="O110" i="5"/>
  <c r="O106" i="5"/>
  <c r="O102" i="5"/>
  <c r="O98" i="5"/>
  <c r="O94" i="5"/>
  <c r="O90" i="5"/>
  <c r="O86" i="5"/>
  <c r="O82" i="5"/>
  <c r="O78" i="5"/>
  <c r="O74" i="5"/>
  <c r="O70" i="5"/>
  <c r="O66" i="5"/>
  <c r="O62" i="5"/>
  <c r="O58" i="5"/>
  <c r="O54" i="5"/>
  <c r="O50" i="5"/>
  <c r="O46" i="5"/>
  <c r="O42" i="5"/>
  <c r="O38" i="5"/>
  <c r="O34" i="5"/>
  <c r="O30" i="5"/>
  <c r="O26" i="5"/>
  <c r="O22" i="5"/>
  <c r="O18" i="5"/>
  <c r="O14" i="5"/>
  <c r="O10" i="5"/>
  <c r="O6" i="5"/>
  <c r="N121" i="5"/>
  <c r="N117" i="5"/>
  <c r="N113" i="5"/>
  <c r="N109" i="5"/>
  <c r="N105" i="5"/>
  <c r="N101" i="5"/>
  <c r="N97" i="5"/>
  <c r="N93" i="5"/>
  <c r="N89" i="5"/>
  <c r="N85" i="5"/>
  <c r="N81" i="5"/>
  <c r="N77" i="5"/>
  <c r="N73" i="5"/>
  <c r="N69" i="5"/>
  <c r="N65" i="5"/>
  <c r="N61" i="5"/>
  <c r="N57" i="5"/>
  <c r="N53" i="5"/>
  <c r="N49" i="5"/>
  <c r="N45" i="5"/>
  <c r="N41" i="5"/>
  <c r="N37" i="5"/>
  <c r="N33" i="5"/>
  <c r="N29" i="5"/>
  <c r="N25" i="5"/>
  <c r="N21" i="5"/>
  <c r="N17" i="5"/>
  <c r="N13" i="5"/>
  <c r="N9" i="5"/>
  <c r="N5" i="5"/>
  <c r="O125" i="5"/>
  <c r="O121" i="5"/>
  <c r="O117" i="5"/>
  <c r="O113" i="5"/>
  <c r="O109" i="5"/>
  <c r="O105" i="5"/>
  <c r="O101" i="5"/>
  <c r="O97" i="5"/>
  <c r="O93" i="5"/>
  <c r="O89" i="5"/>
  <c r="O85" i="5"/>
  <c r="O81" i="5"/>
  <c r="O77" i="5"/>
  <c r="O73" i="5"/>
  <c r="O69" i="5"/>
  <c r="O65" i="5"/>
  <c r="O61" i="5"/>
  <c r="O57" i="5"/>
  <c r="O53" i="5"/>
  <c r="O49" i="5"/>
  <c r="O45" i="5"/>
  <c r="O41" i="5"/>
  <c r="O37" i="5"/>
  <c r="O33" i="5"/>
  <c r="O29" i="5"/>
  <c r="O25" i="5"/>
  <c r="O21" i="5"/>
  <c r="O17" i="5"/>
  <c r="O13" i="5"/>
  <c r="O9" i="5"/>
  <c r="O5" i="5"/>
  <c r="N116" i="5"/>
  <c r="N112" i="5"/>
  <c r="N108" i="5"/>
  <c r="N104" i="5"/>
  <c r="N100" i="5"/>
  <c r="N96" i="5"/>
  <c r="N92" i="5"/>
  <c r="N88" i="5"/>
  <c r="N84" i="5"/>
  <c r="N80" i="5"/>
  <c r="N76" i="5"/>
  <c r="N72" i="5"/>
  <c r="N68" i="5"/>
  <c r="N64" i="5"/>
  <c r="N60" i="5"/>
  <c r="N56" i="5"/>
  <c r="N52" i="5"/>
  <c r="N48" i="5"/>
  <c r="N44" i="5"/>
  <c r="N40" i="5"/>
  <c r="N36" i="5"/>
  <c r="N32" i="5"/>
  <c r="N28" i="5"/>
  <c r="N24" i="5"/>
  <c r="N20" i="5"/>
  <c r="N16" i="5"/>
  <c r="N12" i="5"/>
  <c r="N8" i="5"/>
  <c r="N4" i="5"/>
  <c r="O124" i="5"/>
  <c r="O120" i="5"/>
  <c r="O116" i="5"/>
  <c r="O112" i="5"/>
  <c r="O108" i="5"/>
  <c r="O104" i="5"/>
  <c r="O100" i="5"/>
  <c r="O96" i="5"/>
  <c r="O92" i="5"/>
  <c r="O88" i="5"/>
  <c r="O84" i="5"/>
  <c r="O80" i="5"/>
  <c r="O76" i="5"/>
  <c r="O72" i="5"/>
  <c r="O68" i="5"/>
  <c r="O64" i="5"/>
  <c r="O60" i="5"/>
  <c r="O56" i="5"/>
  <c r="O52" i="5"/>
  <c r="O48" i="5"/>
  <c r="O44" i="5"/>
  <c r="O40" i="5"/>
  <c r="O36" i="5"/>
  <c r="O32" i="5"/>
  <c r="O28" i="5"/>
  <c r="O24" i="5"/>
  <c r="O20" i="5"/>
  <c r="O16" i="5"/>
  <c r="O12" i="5"/>
  <c r="O8" i="5"/>
  <c r="O4" i="5"/>
  <c r="N111" i="5"/>
  <c r="N107" i="5"/>
  <c r="N103" i="5"/>
  <c r="N99" i="5"/>
  <c r="N95" i="5"/>
  <c r="N91" i="5"/>
  <c r="N87" i="5"/>
  <c r="N83" i="5"/>
  <c r="N79" i="5"/>
  <c r="N75" i="5"/>
  <c r="N71" i="5"/>
  <c r="N67" i="5"/>
  <c r="N63" i="5"/>
  <c r="N59" i="5"/>
  <c r="N55" i="5"/>
  <c r="N51" i="5"/>
  <c r="N47" i="5"/>
  <c r="N43" i="5"/>
  <c r="N39" i="5"/>
  <c r="N35" i="5"/>
  <c r="N31" i="5"/>
  <c r="N27" i="5"/>
  <c r="N23" i="5"/>
  <c r="N19" i="5"/>
  <c r="N15" i="5"/>
  <c r="N11" i="5"/>
  <c r="N7" i="5"/>
  <c r="O127" i="5"/>
  <c r="O123" i="5"/>
  <c r="O119" i="5"/>
  <c r="O115" i="5"/>
  <c r="O111" i="5"/>
  <c r="O107" i="5"/>
  <c r="O103" i="5"/>
  <c r="O99" i="5"/>
  <c r="O95" i="5"/>
  <c r="O91" i="5"/>
  <c r="O87" i="5"/>
  <c r="O83" i="5"/>
  <c r="O79" i="5"/>
  <c r="O75" i="5"/>
  <c r="O71" i="5"/>
  <c r="O67" i="5"/>
  <c r="O63" i="5"/>
  <c r="O59" i="5"/>
  <c r="O55" i="5"/>
  <c r="O51" i="5"/>
  <c r="O47" i="5"/>
  <c r="O43" i="5"/>
  <c r="O39" i="5"/>
  <c r="O35" i="5"/>
  <c r="O31" i="5"/>
  <c r="O27" i="5"/>
  <c r="O23" i="5"/>
  <c r="O19" i="5"/>
  <c r="O15" i="5"/>
  <c r="O11" i="5"/>
  <c r="O7" i="5"/>
  <c r="J4" i="15"/>
  <c r="J125" i="15"/>
  <c r="J121" i="15"/>
  <c r="J117" i="15"/>
  <c r="J113" i="15"/>
  <c r="J109" i="15"/>
  <c r="J105" i="15"/>
  <c r="J101" i="15"/>
  <c r="J97" i="15"/>
  <c r="J93" i="15"/>
  <c r="J89" i="15"/>
  <c r="J85" i="15"/>
  <c r="J81" i="15"/>
  <c r="J77" i="15"/>
  <c r="J73" i="15"/>
  <c r="J69" i="15"/>
  <c r="J65" i="15"/>
  <c r="J61" i="15"/>
  <c r="J57" i="15"/>
  <c r="J53" i="15"/>
  <c r="J49" i="15"/>
  <c r="J45" i="15"/>
  <c r="J41" i="15"/>
  <c r="J37" i="15"/>
  <c r="J33" i="15"/>
  <c r="J29" i="15"/>
  <c r="J25" i="15"/>
  <c r="J21" i="15"/>
  <c r="J17" i="15"/>
  <c r="J13" i="15"/>
  <c r="J9" i="15"/>
  <c r="J5" i="15"/>
  <c r="G127" i="15"/>
  <c r="G119" i="15"/>
  <c r="G111" i="15"/>
  <c r="G103" i="15"/>
  <c r="G95" i="15"/>
  <c r="G87" i="15"/>
  <c r="G79" i="15"/>
  <c r="G71" i="15"/>
  <c r="G63" i="15"/>
  <c r="G55" i="15"/>
  <c r="G47" i="15"/>
  <c r="G39" i="15"/>
  <c r="G15" i="15"/>
  <c r="G11" i="15"/>
  <c r="G123" i="15"/>
  <c r="G115" i="15"/>
  <c r="G107" i="15"/>
  <c r="G99" i="15"/>
  <c r="G91" i="15"/>
  <c r="G83" i="15"/>
  <c r="G75" i="15"/>
  <c r="G67" i="15"/>
  <c r="G59" i="15"/>
  <c r="G51" i="15"/>
  <c r="G43" i="15"/>
  <c r="G35" i="15"/>
  <c r="G31" i="15"/>
  <c r="G27" i="15"/>
  <c r="G23" i="15"/>
  <c r="G19" i="15"/>
  <c r="G7" i="15"/>
  <c r="G114" i="15"/>
  <c r="G102" i="15"/>
  <c r="G90" i="15"/>
  <c r="G78" i="15"/>
  <c r="G70" i="15"/>
  <c r="G58" i="15"/>
  <c r="G46" i="15"/>
  <c r="G34" i="15"/>
  <c r="G22" i="15"/>
  <c r="G14" i="15"/>
  <c r="G122" i="15"/>
  <c r="G110" i="15"/>
  <c r="G98" i="15"/>
  <c r="G86" i="15"/>
  <c r="G74" i="15"/>
  <c r="G62" i="15"/>
  <c r="G50" i="15"/>
  <c r="G42" i="15"/>
  <c r="G30" i="15"/>
  <c r="G18" i="15"/>
  <c r="G10" i="15"/>
  <c r="G4" i="15"/>
  <c r="G125" i="15"/>
  <c r="G121" i="15"/>
  <c r="G117" i="15"/>
  <c r="G113" i="15"/>
  <c r="G109" i="15"/>
  <c r="G105" i="15"/>
  <c r="G101" i="15"/>
  <c r="G97" i="15"/>
  <c r="G93" i="15"/>
  <c r="G89" i="15"/>
  <c r="G85" i="15"/>
  <c r="G81" i="15"/>
  <c r="G77" i="15"/>
  <c r="G73" i="15"/>
  <c r="G69" i="15"/>
  <c r="G65" i="15"/>
  <c r="G61" i="15"/>
  <c r="G57" i="15"/>
  <c r="G53" i="15"/>
  <c r="G49" i="15"/>
  <c r="G45" i="15"/>
  <c r="G41" i="15"/>
  <c r="G37" i="15"/>
  <c r="G33" i="15"/>
  <c r="G29" i="15"/>
  <c r="G25" i="15"/>
  <c r="G21" i="15"/>
  <c r="G17" i="15"/>
  <c r="G13" i="15"/>
  <c r="G9" i="15"/>
  <c r="G5" i="15"/>
  <c r="G126" i="15"/>
  <c r="G118" i="15"/>
  <c r="G106" i="15"/>
  <c r="G94" i="15"/>
  <c r="G82" i="15"/>
  <c r="G66" i="15"/>
  <c r="G54" i="15"/>
  <c r="G38" i="15"/>
  <c r="G26" i="15"/>
  <c r="G6" i="15"/>
  <c r="G128" i="15"/>
  <c r="G124" i="15"/>
  <c r="G120" i="15"/>
  <c r="G116" i="15"/>
  <c r="G112" i="15"/>
  <c r="G108" i="15"/>
  <c r="G104" i="15"/>
  <c r="G100" i="15"/>
  <c r="G96" i="15"/>
  <c r="G92" i="15"/>
  <c r="G88" i="15"/>
  <c r="G84" i="15"/>
  <c r="G80" i="15"/>
  <c r="G76" i="15"/>
  <c r="G72" i="15"/>
  <c r="G68" i="15"/>
  <c r="G64" i="15"/>
  <c r="G60" i="15"/>
  <c r="G56" i="15"/>
  <c r="G52" i="15"/>
  <c r="G48" i="15"/>
  <c r="G44" i="15"/>
  <c r="G40" i="15"/>
  <c r="G36" i="15"/>
  <c r="G32" i="15"/>
  <c r="G28" i="15"/>
  <c r="G24" i="15"/>
  <c r="G20" i="15"/>
  <c r="G16" i="15"/>
  <c r="G12" i="15"/>
  <c r="G8" i="15"/>
  <c r="D10" i="15"/>
  <c r="D4" i="15"/>
  <c r="K124" i="5"/>
  <c r="K113" i="5"/>
  <c r="K97" i="5"/>
  <c r="K81" i="5"/>
  <c r="K65" i="5"/>
  <c r="K49" i="5"/>
  <c r="J122" i="5"/>
  <c r="J110" i="5"/>
  <c r="J98" i="5"/>
  <c r="J114" i="5"/>
  <c r="J102" i="5"/>
  <c r="K33" i="5"/>
  <c r="K17" i="5"/>
  <c r="J57" i="5"/>
  <c r="J84" i="5"/>
  <c r="J68" i="5"/>
  <c r="J52" i="5"/>
  <c r="L126" i="5"/>
  <c r="L110" i="5"/>
  <c r="L94" i="5"/>
  <c r="L78" i="5"/>
  <c r="L62" i="5"/>
  <c r="L46" i="5"/>
  <c r="L30" i="5"/>
  <c r="J126" i="5"/>
  <c r="J118" i="5"/>
  <c r="J106" i="5"/>
  <c r="J94" i="5"/>
  <c r="J89" i="5"/>
  <c r="J73" i="5"/>
  <c r="J79" i="5"/>
  <c r="J63" i="5"/>
  <c r="J47" i="5"/>
  <c r="J39" i="5"/>
  <c r="J31" i="5"/>
  <c r="J23" i="5"/>
  <c r="J15" i="5"/>
  <c r="J7" i="5"/>
  <c r="J3" i="5"/>
  <c r="L3" i="5"/>
  <c r="J124" i="5"/>
  <c r="J120" i="5"/>
  <c r="J116" i="5"/>
  <c r="J112" i="5"/>
  <c r="J108" i="5"/>
  <c r="J104" i="5"/>
  <c r="J100" i="5"/>
  <c r="J96" i="5"/>
  <c r="J92" i="5"/>
  <c r="J88" i="5"/>
  <c r="J80" i="5"/>
  <c r="J76" i="5"/>
  <c r="J72" i="5"/>
  <c r="J64" i="5"/>
  <c r="J60" i="5"/>
  <c r="J56" i="5"/>
  <c r="J48" i="5"/>
  <c r="J44" i="5"/>
  <c r="J40" i="5"/>
  <c r="J36" i="5"/>
  <c r="J32" i="5"/>
  <c r="J28" i="5"/>
  <c r="J24" i="5"/>
  <c r="J20" i="5"/>
  <c r="J16" i="5"/>
  <c r="J12" i="5"/>
  <c r="J8" i="5"/>
  <c r="K127" i="5"/>
  <c r="K123" i="5"/>
  <c r="K119" i="5"/>
  <c r="K115" i="5"/>
  <c r="K111" i="5"/>
  <c r="K107" i="5"/>
  <c r="K103" i="5"/>
  <c r="K99" i="5"/>
  <c r="K95" i="5"/>
  <c r="K91" i="5"/>
  <c r="K87" i="5"/>
  <c r="K83" i="5"/>
  <c r="K79" i="5"/>
  <c r="K75" i="5"/>
  <c r="K71" i="5"/>
  <c r="K67" i="5"/>
  <c r="K63" i="5"/>
  <c r="K59" i="5"/>
  <c r="K55" i="5"/>
  <c r="K51" i="5"/>
  <c r="K47" i="5"/>
  <c r="K43" i="5"/>
  <c r="K39" i="5"/>
  <c r="K35" i="5"/>
  <c r="K31" i="5"/>
  <c r="K27" i="5"/>
  <c r="K23" i="5"/>
  <c r="K19" i="5"/>
  <c r="K15" i="5"/>
  <c r="K11" i="5"/>
  <c r="K7" i="5"/>
  <c r="L122" i="5"/>
  <c r="L118" i="5"/>
  <c r="L114" i="5"/>
  <c r="L106" i="5"/>
  <c r="L102" i="5"/>
  <c r="L98" i="5"/>
  <c r="L90" i="5"/>
  <c r="L86" i="5"/>
  <c r="L82" i="5"/>
  <c r="L74" i="5"/>
  <c r="L70" i="5"/>
  <c r="L66" i="5"/>
  <c r="L58" i="5"/>
  <c r="L54" i="5"/>
  <c r="L50" i="5"/>
  <c r="L42" i="5"/>
  <c r="L38" i="5"/>
  <c r="L34" i="5"/>
  <c r="L26" i="5"/>
  <c r="L22" i="5"/>
  <c r="L18" i="5"/>
  <c r="L14" i="5"/>
  <c r="L10" i="5"/>
  <c r="L6" i="5"/>
  <c r="K4" i="5"/>
  <c r="J127" i="5"/>
  <c r="J123" i="5"/>
  <c r="J119" i="5"/>
  <c r="J115" i="5"/>
  <c r="J111" i="5"/>
  <c r="J107" i="5"/>
  <c r="J103" i="5"/>
  <c r="J99" i="5"/>
  <c r="J95" i="5"/>
  <c r="J91" i="5"/>
  <c r="J87" i="5"/>
  <c r="J83" i="5"/>
  <c r="J75" i="5"/>
  <c r="J71" i="5"/>
  <c r="J67" i="5"/>
  <c r="J59" i="5"/>
  <c r="J55" i="5"/>
  <c r="J51" i="5"/>
  <c r="J43" i="5"/>
  <c r="J35" i="5"/>
  <c r="J27" i="5"/>
  <c r="J19" i="5"/>
  <c r="J11" i="5"/>
  <c r="K126" i="5"/>
  <c r="K122" i="5"/>
  <c r="K118" i="5"/>
  <c r="K114" i="5"/>
  <c r="K110" i="5"/>
  <c r="K106" i="5"/>
  <c r="K102" i="5"/>
  <c r="K98" i="5"/>
  <c r="K94" i="5"/>
  <c r="K90" i="5"/>
  <c r="K86" i="5"/>
  <c r="K82" i="5"/>
  <c r="K78" i="5"/>
  <c r="K74" i="5"/>
  <c r="K70" i="5"/>
  <c r="K66" i="5"/>
  <c r="K62" i="5"/>
  <c r="K58" i="5"/>
  <c r="K54" i="5"/>
  <c r="K50" i="5"/>
  <c r="K46" i="5"/>
  <c r="K42" i="5"/>
  <c r="K3" i="5"/>
  <c r="J90" i="5"/>
  <c r="J86" i="5"/>
  <c r="J82" i="5"/>
  <c r="J78" i="5"/>
  <c r="J74" i="5"/>
  <c r="J70" i="5"/>
  <c r="J66" i="5"/>
  <c r="J62" i="5"/>
  <c r="J58" i="5"/>
  <c r="J54" i="5"/>
  <c r="J50" i="5"/>
  <c r="J46" i="5"/>
  <c r="J42" i="5"/>
  <c r="J38" i="5"/>
  <c r="J34" i="5"/>
  <c r="J30" i="5"/>
  <c r="J26" i="5"/>
  <c r="J22" i="5"/>
  <c r="J18" i="5"/>
  <c r="J14" i="5"/>
  <c r="J10" i="5"/>
  <c r="J6" i="5"/>
  <c r="K125" i="5"/>
  <c r="K121" i="5"/>
  <c r="K117" i="5"/>
  <c r="K109" i="5"/>
  <c r="K105" i="5"/>
  <c r="K101" i="5"/>
  <c r="K93" i="5"/>
  <c r="K89" i="5"/>
  <c r="K85" i="5"/>
  <c r="K77" i="5"/>
  <c r="K73" i="5"/>
  <c r="K69" i="5"/>
  <c r="K61" i="5"/>
  <c r="K57" i="5"/>
  <c r="K53" i="5"/>
  <c r="K45" i="5"/>
  <c r="K41" i="5"/>
  <c r="K37" i="5"/>
  <c r="K29" i="5"/>
  <c r="K25" i="5"/>
  <c r="K21" i="5"/>
  <c r="K13" i="5"/>
  <c r="K9" i="5"/>
  <c r="K5" i="5"/>
  <c r="J4" i="5"/>
  <c r="L4" i="5"/>
  <c r="J125" i="5"/>
  <c r="J121" i="5"/>
  <c r="J117" i="5"/>
  <c r="J113" i="5"/>
  <c r="J109" i="5"/>
  <c r="J105" i="5"/>
  <c r="J101" i="5"/>
  <c r="J97" i="5"/>
  <c r="J93" i="5"/>
  <c r="J85" i="5"/>
  <c r="J81" i="5"/>
  <c r="J77" i="5"/>
  <c r="J69" i="5"/>
  <c r="J65" i="5"/>
  <c r="J61" i="5"/>
  <c r="J53" i="5"/>
  <c r="J49" i="5"/>
  <c r="J45" i="5"/>
  <c r="J41" i="5"/>
  <c r="J37" i="5"/>
  <c r="J33" i="5"/>
  <c r="J29" i="5"/>
  <c r="J25" i="5"/>
  <c r="J21" i="5"/>
  <c r="J17" i="5"/>
  <c r="J13" i="5"/>
  <c r="J9" i="5"/>
  <c r="J5" i="5"/>
  <c r="K120" i="5"/>
  <c r="K116" i="5"/>
  <c r="K112" i="5"/>
  <c r="K108" i="5"/>
  <c r="K104" i="5"/>
  <c r="K100" i="5"/>
  <c r="K96" i="5"/>
  <c r="K92" i="5"/>
  <c r="K88" i="5"/>
  <c r="K84" i="5"/>
  <c r="K80" i="5"/>
  <c r="K76" i="5"/>
  <c r="K72" i="5"/>
  <c r="K68" i="5"/>
  <c r="K64" i="5"/>
  <c r="K60" i="5"/>
  <c r="K56" i="5"/>
  <c r="K52" i="5"/>
  <c r="K48" i="5"/>
  <c r="K44" i="5"/>
  <c r="K40" i="5"/>
  <c r="K36" i="5"/>
  <c r="K32" i="5"/>
  <c r="K28" i="5"/>
  <c r="K24" i="5"/>
  <c r="K20" i="5"/>
  <c r="K16" i="5"/>
  <c r="K12" i="5"/>
  <c r="K8" i="5"/>
  <c r="L127" i="5"/>
  <c r="L123" i="5"/>
  <c r="L119" i="5"/>
  <c r="L115" i="5"/>
  <c r="L111" i="5"/>
  <c r="L107" i="5"/>
  <c r="L103" i="5"/>
  <c r="L99" i="5"/>
  <c r="L95" i="5"/>
  <c r="L91" i="5"/>
  <c r="L87" i="5"/>
  <c r="L83" i="5"/>
  <c r="L79" i="5"/>
  <c r="L75" i="5"/>
  <c r="L71" i="5"/>
  <c r="L67" i="5"/>
  <c r="L63" i="5"/>
  <c r="L59" i="5"/>
  <c r="L55" i="5"/>
  <c r="L51" i="5"/>
  <c r="L47" i="5"/>
  <c r="L43" i="5"/>
  <c r="L39" i="5"/>
  <c r="L35" i="5"/>
  <c r="L31" i="5"/>
  <c r="L27" i="5"/>
  <c r="L23" i="5"/>
  <c r="L19" i="5"/>
  <c r="L15" i="5"/>
  <c r="L11" i="5"/>
  <c r="L7" i="5"/>
  <c r="K38" i="5"/>
  <c r="K34" i="5"/>
  <c r="K30" i="5"/>
  <c r="K26" i="5"/>
  <c r="K22" i="5"/>
  <c r="K18" i="5"/>
  <c r="K14" i="5"/>
  <c r="K10" i="5"/>
  <c r="K6" i="5"/>
  <c r="L125" i="5"/>
  <c r="L121" i="5"/>
  <c r="L117" i="5"/>
  <c r="L113" i="5"/>
  <c r="L109" i="5"/>
  <c r="L105" i="5"/>
  <c r="L101" i="5"/>
  <c r="L97" i="5"/>
  <c r="L93" i="5"/>
  <c r="L89" i="5"/>
  <c r="L85" i="5"/>
  <c r="L81" i="5"/>
  <c r="L77" i="5"/>
  <c r="L73" i="5"/>
  <c r="L69" i="5"/>
  <c r="L65" i="5"/>
  <c r="L61" i="5"/>
  <c r="L57" i="5"/>
  <c r="L53" i="5"/>
  <c r="L49" i="5"/>
  <c r="L45" i="5"/>
  <c r="L41" i="5"/>
  <c r="L37" i="5"/>
  <c r="L33" i="5"/>
  <c r="L29" i="5"/>
  <c r="L25" i="5"/>
  <c r="L21" i="5"/>
  <c r="L17" i="5"/>
  <c r="L13" i="5"/>
  <c r="L9" i="5"/>
  <c r="L5" i="5"/>
  <c r="L124" i="5"/>
  <c r="L120" i="5"/>
  <c r="L116" i="5"/>
  <c r="L112" i="5"/>
  <c r="L108" i="5"/>
  <c r="L104" i="5"/>
  <c r="L100" i="5"/>
  <c r="L96" i="5"/>
  <c r="L92" i="5"/>
  <c r="L88" i="5"/>
  <c r="L84" i="5"/>
  <c r="L80" i="5"/>
  <c r="L76" i="5"/>
  <c r="L72" i="5"/>
  <c r="L68" i="5"/>
  <c r="L64" i="5"/>
  <c r="L60" i="5"/>
  <c r="L56" i="5"/>
  <c r="L52" i="5"/>
  <c r="L48" i="5"/>
  <c r="L44" i="5"/>
  <c r="L40" i="5"/>
  <c r="L36" i="5"/>
  <c r="L32" i="5"/>
  <c r="L28" i="5"/>
  <c r="L24" i="5"/>
  <c r="L20" i="5"/>
  <c r="L16" i="5"/>
  <c r="L12" i="5"/>
  <c r="L8" i="5"/>
  <c r="H5" i="22"/>
  <c r="G5" i="22"/>
  <c r="F127" i="3"/>
  <c r="F123" i="3"/>
  <c r="F119" i="3"/>
  <c r="F115" i="3"/>
  <c r="F111" i="3"/>
  <c r="F107" i="3"/>
  <c r="F103" i="3"/>
  <c r="F99" i="3"/>
  <c r="F95" i="3"/>
  <c r="F91" i="3"/>
  <c r="F87" i="3"/>
  <c r="F83" i="3"/>
  <c r="F79" i="3"/>
  <c r="F75" i="3"/>
  <c r="F71" i="3"/>
  <c r="F67" i="3"/>
  <c r="F63" i="3"/>
  <c r="F59" i="3"/>
  <c r="F55" i="3"/>
  <c r="F51" i="3"/>
  <c r="F47" i="3"/>
  <c r="F43" i="3"/>
  <c r="F39" i="3"/>
  <c r="F35" i="3"/>
  <c r="F31" i="3"/>
  <c r="F27" i="3"/>
  <c r="F23" i="3"/>
  <c r="F19" i="3"/>
  <c r="F15" i="3"/>
  <c r="F11" i="3"/>
  <c r="F125" i="3"/>
  <c r="F121" i="3"/>
  <c r="F117" i="3"/>
  <c r="F113" i="3"/>
  <c r="F109" i="3"/>
  <c r="F105" i="3"/>
  <c r="F101" i="3"/>
  <c r="F97" i="3"/>
  <c r="F93" i="3"/>
  <c r="F89" i="3"/>
  <c r="F85" i="3"/>
  <c r="F81" i="3"/>
  <c r="F77" i="3"/>
  <c r="F73" i="3"/>
  <c r="F69" i="3"/>
  <c r="F65" i="3"/>
  <c r="F61" i="3"/>
  <c r="F57" i="3"/>
  <c r="F53" i="3"/>
  <c r="F49" i="3"/>
  <c r="F45" i="3"/>
  <c r="F41" i="3"/>
  <c r="F37" i="3"/>
  <c r="F33" i="3"/>
  <c r="F29" i="3"/>
  <c r="F25" i="3"/>
  <c r="F21" i="3"/>
  <c r="F17" i="3"/>
  <c r="F13" i="3"/>
  <c r="F9" i="3"/>
  <c r="F7" i="3"/>
  <c r="F128" i="3"/>
  <c r="F120" i="3"/>
  <c r="F116" i="3"/>
  <c r="F112" i="3"/>
  <c r="F108" i="3"/>
  <c r="F104" i="3"/>
  <c r="F100" i="3"/>
  <c r="F96" i="3"/>
  <c r="F92" i="3"/>
  <c r="F88" i="3"/>
  <c r="F84" i="3"/>
  <c r="F80" i="3"/>
  <c r="F76" i="3"/>
  <c r="F72" i="3"/>
  <c r="F68" i="3"/>
  <c r="F64" i="3"/>
  <c r="F60" i="3"/>
  <c r="F56" i="3"/>
  <c r="F52" i="3"/>
  <c r="F48" i="3"/>
  <c r="F44" i="3"/>
  <c r="F40" i="3"/>
  <c r="F36" i="3"/>
  <c r="F32" i="3"/>
  <c r="F28" i="3"/>
  <c r="F24" i="3"/>
  <c r="F20" i="3"/>
  <c r="F16" i="3"/>
  <c r="F12" i="3"/>
  <c r="F8" i="3"/>
  <c r="F122" i="3"/>
  <c r="F114" i="3"/>
  <c r="F106" i="3"/>
  <c r="F98" i="3"/>
  <c r="F90" i="3"/>
  <c r="F82" i="3"/>
  <c r="F74" i="3"/>
  <c r="F66" i="3"/>
  <c r="F58" i="3"/>
  <c r="F54" i="3"/>
  <c r="F46" i="3"/>
  <c r="F14" i="3"/>
  <c r="F126" i="3"/>
  <c r="F118" i="3"/>
  <c r="F110" i="3"/>
  <c r="F102" i="3"/>
  <c r="F94" i="3"/>
  <c r="F86" i="3"/>
  <c r="F78" i="3"/>
  <c r="F70" i="3"/>
  <c r="F62" i="3"/>
  <c r="F50" i="3"/>
  <c r="F42" i="3"/>
  <c r="F38" i="3"/>
  <c r="F34" i="3"/>
  <c r="F30" i="3"/>
  <c r="F26" i="3"/>
  <c r="F22" i="3"/>
  <c r="F10" i="3"/>
  <c r="F18" i="3"/>
  <c r="M4" i="3"/>
  <c r="M5" i="3"/>
  <c r="M128" i="3"/>
  <c r="M124" i="3"/>
  <c r="M120" i="3"/>
  <c r="M116" i="3"/>
  <c r="M112" i="3"/>
  <c r="M108" i="3"/>
  <c r="M104" i="3"/>
  <c r="M100" i="3"/>
  <c r="M96" i="3"/>
  <c r="M92" i="3"/>
  <c r="M88" i="3"/>
  <c r="M84" i="3"/>
  <c r="M80" i="3"/>
  <c r="M76" i="3"/>
  <c r="M72" i="3"/>
  <c r="M68" i="3"/>
  <c r="M64" i="3"/>
  <c r="M60" i="3"/>
  <c r="M56" i="3"/>
  <c r="M52" i="3"/>
  <c r="M48" i="3"/>
  <c r="M44" i="3"/>
  <c r="M40" i="3"/>
  <c r="M36" i="3"/>
  <c r="M32" i="3"/>
  <c r="M28" i="3"/>
  <c r="M24" i="3"/>
  <c r="M20" i="3"/>
  <c r="M16" i="3"/>
  <c r="M12" i="3"/>
  <c r="M8" i="3"/>
  <c r="M122" i="3"/>
  <c r="M114" i="3"/>
  <c r="M106" i="3"/>
  <c r="M98" i="3"/>
  <c r="M86" i="3"/>
  <c r="M78" i="3"/>
  <c r="M66" i="3"/>
  <c r="M7" i="3"/>
  <c r="M126" i="3"/>
  <c r="M118" i="3"/>
  <c r="M110" i="3"/>
  <c r="M102" i="3"/>
  <c r="M94" i="3"/>
  <c r="M90" i="3"/>
  <c r="M82" i="3"/>
  <c r="M74" i="3"/>
  <c r="M70" i="3"/>
  <c r="M62" i="3"/>
  <c r="M58" i="3"/>
  <c r="M54" i="3"/>
  <c r="M50" i="3"/>
  <c r="M46" i="3"/>
  <c r="M42" i="3"/>
  <c r="M38" i="3"/>
  <c r="M34" i="3"/>
  <c r="M30" i="3"/>
  <c r="M26" i="3"/>
  <c r="M22" i="3"/>
  <c r="M18" i="3"/>
  <c r="M14" i="3"/>
  <c r="M10" i="3"/>
  <c r="M127" i="3"/>
  <c r="M123" i="3"/>
  <c r="M119" i="3"/>
  <c r="M115" i="3"/>
  <c r="M111" i="3"/>
  <c r="M107" i="3"/>
  <c r="M103" i="3"/>
  <c r="M99" i="3"/>
  <c r="M95" i="3"/>
  <c r="M91" i="3"/>
  <c r="M87" i="3"/>
  <c r="M83" i="3"/>
  <c r="M79" i="3"/>
  <c r="M75" i="3"/>
  <c r="M71" i="3"/>
  <c r="M67" i="3"/>
  <c r="M63" i="3"/>
  <c r="M59" i="3"/>
  <c r="M55" i="3"/>
  <c r="M51" i="3"/>
  <c r="M47" i="3"/>
  <c r="M43" i="3"/>
  <c r="M39" i="3"/>
  <c r="M35" i="3"/>
  <c r="M31" i="3"/>
  <c r="M27" i="3"/>
  <c r="M23" i="3"/>
  <c r="M19" i="3"/>
  <c r="M15" i="3"/>
  <c r="M11" i="3"/>
  <c r="M125" i="3"/>
  <c r="M121" i="3"/>
  <c r="M113" i="3"/>
  <c r="M109" i="3"/>
  <c r="M105" i="3"/>
  <c r="M101" i="3"/>
  <c r="M97" i="3"/>
  <c r="M93" i="3"/>
  <c r="M89" i="3"/>
  <c r="M85" i="3"/>
  <c r="M81" i="3"/>
  <c r="M77" i="3"/>
  <c r="M73" i="3"/>
  <c r="M69" i="3"/>
  <c r="M65" i="3"/>
  <c r="M61" i="3"/>
  <c r="M57" i="3"/>
  <c r="M53" i="3"/>
  <c r="M49" i="3"/>
  <c r="M45" i="3"/>
  <c r="M41" i="3"/>
  <c r="M37" i="3"/>
  <c r="M33" i="3"/>
  <c r="M29" i="3"/>
  <c r="M25" i="3"/>
  <c r="M21" i="3"/>
  <c r="M17" i="3"/>
  <c r="M13" i="3"/>
  <c r="M9" i="3"/>
  <c r="M6" i="3"/>
  <c r="N109" i="22" l="1"/>
  <c r="M125" i="22"/>
  <c r="M14" i="22"/>
  <c r="L18" i="22"/>
  <c r="N119" i="22"/>
  <c r="M59" i="22"/>
  <c r="M123" i="22"/>
  <c r="N116" i="22"/>
  <c r="L8" i="22"/>
  <c r="M29" i="22"/>
  <c r="M46" i="22"/>
  <c r="L50" i="22"/>
  <c r="N7" i="22"/>
  <c r="M7" i="22"/>
  <c r="M71" i="22"/>
  <c r="L11" i="22"/>
  <c r="M36" i="22"/>
  <c r="M61" i="22"/>
  <c r="M78" i="22"/>
  <c r="N55" i="22"/>
  <c r="M27" i="22"/>
  <c r="M91" i="22"/>
  <c r="N52" i="22"/>
  <c r="M68" i="22"/>
  <c r="M110" i="22"/>
  <c r="N71" i="22"/>
  <c r="M39" i="22"/>
  <c r="M103" i="22"/>
  <c r="N100" i="22"/>
  <c r="M100" i="22"/>
  <c r="N42" i="22"/>
  <c r="M58" i="22"/>
  <c r="L26" i="22"/>
  <c r="N58" i="22"/>
  <c r="N122" i="22"/>
  <c r="M30" i="22"/>
  <c r="M62" i="22"/>
  <c r="M94" i="22"/>
  <c r="M126" i="22"/>
  <c r="L34" i="22"/>
  <c r="N23" i="22"/>
  <c r="N87" i="22"/>
  <c r="M11" i="22"/>
  <c r="M43" i="22"/>
  <c r="M75" i="22"/>
  <c r="M107" i="22"/>
  <c r="L27" i="22"/>
  <c r="N68" i="22"/>
  <c r="M8" i="22"/>
  <c r="M40" i="22"/>
  <c r="M72" i="22"/>
  <c r="M104" i="22"/>
  <c r="N61" i="22"/>
  <c r="N125" i="22"/>
  <c r="M33" i="22"/>
  <c r="M65" i="22"/>
  <c r="M97" i="22"/>
  <c r="M26" i="22"/>
  <c r="M122" i="22"/>
  <c r="L58" i="22"/>
  <c r="N10" i="22"/>
  <c r="N74" i="22"/>
  <c r="M10" i="22"/>
  <c r="M42" i="22"/>
  <c r="M74" i="22"/>
  <c r="M106" i="22"/>
  <c r="L10" i="22"/>
  <c r="L42" i="22"/>
  <c r="N39" i="22"/>
  <c r="N103" i="22"/>
  <c r="M23" i="22"/>
  <c r="M55" i="22"/>
  <c r="M87" i="22"/>
  <c r="M119" i="22"/>
  <c r="N20" i="22"/>
  <c r="N84" i="22"/>
  <c r="M20" i="22"/>
  <c r="M52" i="22"/>
  <c r="M84" i="22"/>
  <c r="M116" i="22"/>
  <c r="N13" i="22"/>
  <c r="N77" i="22"/>
  <c r="M13" i="22"/>
  <c r="M45" i="22"/>
  <c r="M77" i="22"/>
  <c r="M109" i="22"/>
  <c r="N106" i="22"/>
  <c r="M90" i="22"/>
  <c r="N26" i="22"/>
  <c r="N90" i="22"/>
  <c r="N36" i="22"/>
  <c r="M24" i="22"/>
  <c r="M56" i="22"/>
  <c r="M88" i="22"/>
  <c r="M120" i="22"/>
  <c r="N29" i="22"/>
  <c r="N93" i="22"/>
  <c r="M17" i="22"/>
  <c r="M49" i="22"/>
  <c r="M81" i="22"/>
  <c r="M113" i="22"/>
  <c r="N11" i="22"/>
  <c r="N27" i="22"/>
  <c r="N43" i="22"/>
  <c r="N59" i="22"/>
  <c r="N75" i="22"/>
  <c r="N91" i="22"/>
  <c r="N107" i="22"/>
  <c r="N123" i="22"/>
  <c r="M15" i="22"/>
  <c r="M31" i="22"/>
  <c r="M47" i="22"/>
  <c r="M63" i="22"/>
  <c r="M79" i="22"/>
  <c r="M95" i="22"/>
  <c r="M111" i="22"/>
  <c r="M127" i="22"/>
  <c r="L19" i="22"/>
  <c r="N8" i="22"/>
  <c r="N24" i="22"/>
  <c r="N40" i="22"/>
  <c r="N56" i="22"/>
  <c r="N72" i="22"/>
  <c r="N88" i="22"/>
  <c r="N104" i="22"/>
  <c r="N120" i="22"/>
  <c r="M12" i="22"/>
  <c r="M28" i="22"/>
  <c r="M44" i="22"/>
  <c r="M60" i="22"/>
  <c r="M76" i="22"/>
  <c r="M92" i="22"/>
  <c r="M108" i="22"/>
  <c r="M124" i="22"/>
  <c r="N17" i="22"/>
  <c r="N33" i="22"/>
  <c r="N49" i="22"/>
  <c r="N65" i="22"/>
  <c r="N81" i="22"/>
  <c r="N97" i="22"/>
  <c r="N113" i="22"/>
  <c r="M5" i="22"/>
  <c r="M21" i="22"/>
  <c r="M37" i="22"/>
  <c r="M53" i="22"/>
  <c r="M69" i="22"/>
  <c r="M85" i="22"/>
  <c r="M101" i="22"/>
  <c r="M117" i="22"/>
  <c r="L9" i="22"/>
  <c r="L21" i="22"/>
  <c r="L37" i="22"/>
  <c r="L53" i="22"/>
  <c r="L69" i="22"/>
  <c r="L85" i="22"/>
  <c r="L101" i="22"/>
  <c r="L117" i="22"/>
  <c r="K9" i="22"/>
  <c r="K25" i="22"/>
  <c r="K41" i="22"/>
  <c r="K57" i="22"/>
  <c r="K73" i="22"/>
  <c r="K89" i="22"/>
  <c r="K105" i="22"/>
  <c r="K121" i="22"/>
  <c r="L74" i="22"/>
  <c r="L90" i="22"/>
  <c r="L106" i="22"/>
  <c r="L122" i="22"/>
  <c r="K14" i="22"/>
  <c r="K30" i="22"/>
  <c r="K46" i="22"/>
  <c r="K62" i="22"/>
  <c r="K78" i="22"/>
  <c r="K94" i="22"/>
  <c r="K110" i="22"/>
  <c r="K126" i="22"/>
  <c r="L47" i="22"/>
  <c r="L63" i="22"/>
  <c r="L79" i="22"/>
  <c r="L95" i="22"/>
  <c r="L111" i="22"/>
  <c r="L127" i="22"/>
  <c r="K19" i="22"/>
  <c r="K35" i="22"/>
  <c r="K51" i="22"/>
  <c r="K67" i="22"/>
  <c r="K83" i="22"/>
  <c r="K99" i="22"/>
  <c r="K115" i="22"/>
  <c r="L16" i="22"/>
  <c r="L32" i="22"/>
  <c r="L48" i="22"/>
  <c r="L64" i="22"/>
  <c r="L80" i="22"/>
  <c r="L96" i="22"/>
  <c r="L112" i="22"/>
  <c r="L128" i="22"/>
  <c r="K20" i="22"/>
  <c r="K36" i="22"/>
  <c r="K52" i="22"/>
  <c r="K68" i="22"/>
  <c r="K84" i="22"/>
  <c r="K100" i="22"/>
  <c r="K116" i="22"/>
  <c r="N14" i="22"/>
  <c r="N30" i="22"/>
  <c r="N46" i="22"/>
  <c r="N62" i="22"/>
  <c r="N78" i="22"/>
  <c r="N94" i="22"/>
  <c r="N110" i="22"/>
  <c r="N126" i="22"/>
  <c r="M18" i="22"/>
  <c r="M34" i="22"/>
  <c r="M50" i="22"/>
  <c r="M66" i="22"/>
  <c r="M82" i="22"/>
  <c r="M98" i="22"/>
  <c r="M114" i="22"/>
  <c r="L6" i="22"/>
  <c r="L22" i="22"/>
  <c r="L38" i="22"/>
  <c r="L54" i="22"/>
  <c r="N15" i="22"/>
  <c r="N31" i="22"/>
  <c r="N47" i="22"/>
  <c r="N63" i="22"/>
  <c r="N79" i="22"/>
  <c r="N95" i="22"/>
  <c r="N111" i="22"/>
  <c r="N127" i="22"/>
  <c r="M19" i="22"/>
  <c r="M35" i="22"/>
  <c r="M51" i="22"/>
  <c r="M67" i="22"/>
  <c r="M83" i="22"/>
  <c r="M99" i="22"/>
  <c r="M115" i="22"/>
  <c r="L7" i="22"/>
  <c r="L23" i="22"/>
  <c r="N12" i="22"/>
  <c r="N28" i="22"/>
  <c r="N44" i="22"/>
  <c r="N60" i="22"/>
  <c r="N76" i="22"/>
  <c r="N92" i="22"/>
  <c r="N108" i="22"/>
  <c r="N124" i="22"/>
  <c r="M16" i="22"/>
  <c r="M32" i="22"/>
  <c r="M48" i="22"/>
  <c r="M64" i="22"/>
  <c r="M80" i="22"/>
  <c r="M96" i="22"/>
  <c r="M112" i="22"/>
  <c r="M128" i="22"/>
  <c r="N5" i="22"/>
  <c r="N21" i="22"/>
  <c r="N37" i="22"/>
  <c r="N53" i="22"/>
  <c r="N69" i="22"/>
  <c r="N85" i="22"/>
  <c r="N101" i="22"/>
  <c r="N117" i="22"/>
  <c r="M9" i="22"/>
  <c r="M25" i="22"/>
  <c r="M41" i="22"/>
  <c r="M57" i="22"/>
  <c r="M73" i="22"/>
  <c r="M89" i="22"/>
  <c r="M105" i="22"/>
  <c r="M121" i="22"/>
  <c r="L13" i="22"/>
  <c r="L25" i="22"/>
  <c r="L41" i="22"/>
  <c r="L57" i="22"/>
  <c r="L73" i="22"/>
  <c r="L89" i="22"/>
  <c r="L105" i="22"/>
  <c r="L121" i="22"/>
  <c r="K29" i="22"/>
  <c r="K45" i="22"/>
  <c r="K61" i="22"/>
  <c r="K77" i="22"/>
  <c r="K93" i="22"/>
  <c r="K109" i="22"/>
  <c r="K125" i="22"/>
  <c r="K18" i="22"/>
  <c r="K34" i="22"/>
  <c r="K50" i="22"/>
  <c r="K66" i="22"/>
  <c r="K82" i="22"/>
  <c r="K98" i="22"/>
  <c r="K114" i="22"/>
  <c r="L35" i="22"/>
  <c r="L51" i="22"/>
  <c r="L67" i="22"/>
  <c r="L83" i="22"/>
  <c r="L99" i="22"/>
  <c r="L115" i="22"/>
  <c r="K39" i="22"/>
  <c r="K55" i="22"/>
  <c r="K71" i="22"/>
  <c r="K87" i="22"/>
  <c r="K103" i="22"/>
  <c r="K119" i="22"/>
  <c r="K24" i="22"/>
  <c r="K40" i="22"/>
  <c r="K56" i="22"/>
  <c r="K72" i="22"/>
  <c r="K88" i="22"/>
  <c r="K104" i="22"/>
  <c r="K120" i="22"/>
  <c r="N66" i="22"/>
  <c r="N82" i="22"/>
  <c r="N98" i="22"/>
  <c r="N114" i="22"/>
  <c r="M6" i="22"/>
  <c r="M22" i="22"/>
  <c r="M38" i="22"/>
  <c r="M54" i="22"/>
  <c r="M70" i="22"/>
  <c r="M86" i="22"/>
  <c r="M102" i="22"/>
  <c r="M118" i="22"/>
  <c r="N16" i="22"/>
  <c r="N32" i="22"/>
  <c r="N48" i="22"/>
  <c r="N64" i="22"/>
  <c r="N80" i="22"/>
  <c r="N96" i="22"/>
  <c r="N112" i="22"/>
  <c r="N128" i="22"/>
  <c r="K17" i="22"/>
  <c r="K33" i="22"/>
  <c r="K49" i="22"/>
  <c r="K65" i="22"/>
  <c r="K81" i="22"/>
  <c r="K97" i="22"/>
  <c r="K113" i="22"/>
  <c r="K6" i="22"/>
  <c r="K22" i="22"/>
  <c r="K38" i="22"/>
  <c r="K54" i="22"/>
  <c r="K70" i="22"/>
  <c r="K86" i="22"/>
  <c r="K102" i="22"/>
  <c r="K118" i="22"/>
  <c r="K43" i="22"/>
  <c r="K59" i="22"/>
  <c r="K75" i="22"/>
  <c r="K91" i="22"/>
  <c r="K107" i="22"/>
  <c r="K123" i="22"/>
  <c r="K12" i="22"/>
  <c r="K28" i="22"/>
  <c r="K44" i="22"/>
  <c r="K60" i="22"/>
  <c r="K76" i="22"/>
  <c r="K92" i="22"/>
  <c r="K108" i="22"/>
  <c r="K124" i="22"/>
  <c r="N70" i="22"/>
  <c r="N86" i="22"/>
  <c r="N102" i="22"/>
  <c r="N118" i="22"/>
  <c r="L15" i="22"/>
  <c r="L31" i="22"/>
  <c r="L5" i="22"/>
</calcChain>
</file>

<file path=xl/sharedStrings.xml><?xml version="1.0" encoding="utf-8"?>
<sst xmlns="http://schemas.openxmlformats.org/spreadsheetml/2006/main" count="1849" uniqueCount="273">
  <si>
    <t>Australia Production</t>
  </si>
  <si>
    <t>Quarter</t>
  </si>
  <si>
    <t>Row Labels</t>
  </si>
  <si>
    <t>Grand Total</t>
  </si>
  <si>
    <t>1990</t>
  </si>
  <si>
    <t>Qtr1</t>
  </si>
  <si>
    <t>Qtr2</t>
  </si>
  <si>
    <t>Qtr3</t>
  </si>
  <si>
    <t>Qtr4</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</si>
  <si>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</si>
  <si>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</si>
  <si>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</si>
  <si>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</si>
  <si>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</si>
  <si>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</si>
  <si>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</si>
  <si>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</si>
  <si>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</si>
  <si>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</si>
  <si>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</si>
  <si>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</si>
  <si>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</si>
  <si>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</si>
  <si>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</si>
  <si>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</si>
  <si>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</si>
  <si>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</si>
  <si>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</si>
  <si>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</si>
  <si>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</si>
  <si>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</si>
  <si>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</si>
  <si>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</si>
  <si>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</si>
  <si>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</si>
  <si>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</si>
  <si>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</si>
  <si>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</si>
  <si>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</si>
  <si>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</si>
  <si>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Chine Exports</t>
  </si>
  <si>
    <t>Hongkong Exports</t>
  </si>
  <si>
    <t>UK Exports</t>
  </si>
  <si>
    <t>Sinapore Exports</t>
  </si>
  <si>
    <t>Australia Exports (volumn Tn)</t>
  </si>
  <si>
    <t>Australia Exports by values(m$)</t>
  </si>
  <si>
    <t>Australia Inport by values(m$)</t>
  </si>
  <si>
    <t>Gold</t>
  </si>
  <si>
    <t>Australia Exports by value(m$)</t>
  </si>
  <si>
    <t>Austraila Production</t>
  </si>
  <si>
    <t>Australia Exports by volumn(kt)</t>
  </si>
  <si>
    <t>Years</t>
  </si>
  <si>
    <t>Quarters</t>
  </si>
  <si>
    <t>Column1</t>
  </si>
  <si>
    <t>AS Dollars Price(AS$/oz)</t>
  </si>
  <si>
    <t>US Dollars Price(US$/oz)</t>
  </si>
  <si>
    <t>Energy Total Exploration Expenditure</t>
  </si>
  <si>
    <t>Resources Total Exploration Expenditure</t>
  </si>
  <si>
    <t>Total Exploration Expenditure</t>
  </si>
  <si>
    <t>Mining</t>
  </si>
  <si>
    <t>Column2</t>
  </si>
  <si>
    <t>Column3</t>
  </si>
  <si>
    <t xml:space="preserve">Iron Ore </t>
  </si>
  <si>
    <t>Raw Coal Production</t>
  </si>
  <si>
    <t>Saleable Coal Production</t>
  </si>
  <si>
    <t>Metallurgical Coal Export Volumn</t>
  </si>
  <si>
    <t>Thermal Coal Export Volumn</t>
  </si>
  <si>
    <t>Metallurgical Coal Export Values</t>
  </si>
  <si>
    <t>Thermal Coal Export Values</t>
  </si>
  <si>
    <t>Crude Oil Production</t>
  </si>
  <si>
    <t>LPG Production</t>
  </si>
  <si>
    <t>Refinery Production</t>
  </si>
  <si>
    <t>Crudeoil Exports Volumn</t>
  </si>
  <si>
    <t>LPG Exports Volumn</t>
  </si>
  <si>
    <t>LNG Exports volumn</t>
  </si>
  <si>
    <t>Refinery Products Exports Volumn</t>
  </si>
  <si>
    <t>Crude Oil Export Values</t>
  </si>
  <si>
    <t>LPG Export values</t>
  </si>
  <si>
    <t>LNG Exports Values</t>
  </si>
  <si>
    <t>Refinery Products Exports Values</t>
  </si>
  <si>
    <t>Prices US Dollars</t>
  </si>
  <si>
    <t>Australia Production MA</t>
  </si>
  <si>
    <t>Gold Expenditure % of Export Value</t>
  </si>
  <si>
    <t>Exploration Expenditure(m$)</t>
  </si>
  <si>
    <t>Construction</t>
  </si>
  <si>
    <t>Electricity,Gas And Water</t>
  </si>
  <si>
    <t>Manufacturing</t>
  </si>
  <si>
    <t>Business Income (m$)</t>
  </si>
  <si>
    <t>Resouces Export Unit Values</t>
  </si>
  <si>
    <t>Energy Export Unit Values</t>
  </si>
  <si>
    <t>Total Export Unit Values</t>
  </si>
  <si>
    <t>Figure 10:</t>
  </si>
  <si>
    <t>Construction Income Index</t>
  </si>
  <si>
    <t>EGW Income Index</t>
  </si>
  <si>
    <t>Manufacturing Income Index</t>
  </si>
  <si>
    <t>Mining Income Index</t>
  </si>
  <si>
    <t>Share Of Construction</t>
  </si>
  <si>
    <t>Share Of EGW</t>
  </si>
  <si>
    <t>Share Of Manufacturing</t>
  </si>
  <si>
    <t>Share Of Mining</t>
  </si>
  <si>
    <t>Total business</t>
  </si>
  <si>
    <t>Figure 9:</t>
  </si>
  <si>
    <t>Show the production of raw coal and saleable coal in australia for each year .</t>
  </si>
  <si>
    <t>Figure 1:</t>
  </si>
  <si>
    <t xml:space="preserve"> Gold Pirce(US$/oz)</t>
  </si>
  <si>
    <t>Figure 2:</t>
  </si>
  <si>
    <t>Gold australia production and price (As$/oz) and expenditure % of export value</t>
  </si>
  <si>
    <t>Coal</t>
  </si>
  <si>
    <t>Figure 3:</t>
  </si>
  <si>
    <t xml:space="preserve">Raw and Saleable Cole Production </t>
  </si>
  <si>
    <t>Figure 4:</t>
  </si>
  <si>
    <t>Metallurgical &amp; Thermal Coal Export By Volumn And Price</t>
  </si>
  <si>
    <t>Problem Statement 3:</t>
  </si>
  <si>
    <t>Problem Statement 4:</t>
  </si>
  <si>
    <t>Petrolium</t>
  </si>
  <si>
    <t>Total Production</t>
  </si>
  <si>
    <t>Total Export By Volumn</t>
  </si>
  <si>
    <t>Price in Brent</t>
  </si>
  <si>
    <t>na</t>
  </si>
  <si>
    <t>Problem Statement 1:-</t>
  </si>
  <si>
    <t>Problem Statement 2:</t>
  </si>
  <si>
    <t>Figure 5:</t>
  </si>
  <si>
    <t>Petrolium Production In Australia</t>
  </si>
  <si>
    <t>Show the fluctutaions in petrolium production with respect to export and price from 1990 to 2020 in australia.</t>
  </si>
  <si>
    <t>Figure 6:</t>
  </si>
  <si>
    <t>Petrolium Production Fluctutaions With Respect To Total Export And Price.</t>
  </si>
  <si>
    <t xml:space="preserve">China Export </t>
  </si>
  <si>
    <t>Japan Export</t>
  </si>
  <si>
    <t>South Korea Export</t>
  </si>
  <si>
    <t>Chine Export %</t>
  </si>
  <si>
    <t>Japan Export %</t>
  </si>
  <si>
    <t>South Korea Export %</t>
  </si>
  <si>
    <t>Pellets, sinters and briquette s% In Iron</t>
  </si>
  <si>
    <t>Fines % In Iron</t>
  </si>
  <si>
    <t>Lump and run of mine % In Iron</t>
  </si>
  <si>
    <t>Figure 7:</t>
  </si>
  <si>
    <t>Share Of Different Export Destination In Total Export Of Iron Ore In Australia</t>
  </si>
  <si>
    <t>Problem Statement 7:</t>
  </si>
  <si>
    <t xml:space="preserve">Problem Statement 8: </t>
  </si>
  <si>
    <t xml:space="preserve">Show the share of different iron ore products in total exports. </t>
  </si>
  <si>
    <t>Figure 8:</t>
  </si>
  <si>
    <t>Share Of Different Iron Ore Products In Total Products</t>
  </si>
  <si>
    <t>Unit</t>
  </si>
  <si>
    <t>Copper</t>
  </si>
  <si>
    <t>Uranium</t>
  </si>
  <si>
    <t>Commodity</t>
  </si>
  <si>
    <t>Total coal production</t>
  </si>
  <si>
    <t>Export Volumn</t>
  </si>
  <si>
    <t>Total Coal Export Volumn</t>
  </si>
  <si>
    <t>Total Coal Export Values</t>
  </si>
  <si>
    <t>Iron ore</t>
  </si>
  <si>
    <t>Export Values(m$)</t>
  </si>
  <si>
    <t>Exoloration Expenditure(m$)</t>
  </si>
  <si>
    <t>US$/oz , t</t>
  </si>
  <si>
    <t>US$/t , kt</t>
  </si>
  <si>
    <t>US$/t, kt</t>
  </si>
  <si>
    <t xml:space="preserve">US$/lb , t </t>
  </si>
  <si>
    <t>Price(US$)</t>
  </si>
  <si>
    <t>Production(t,kt)</t>
  </si>
  <si>
    <t>Average of Price(US$)</t>
  </si>
  <si>
    <t>Average of Production(t,kt)</t>
  </si>
  <si>
    <t>Average of Export Volumn</t>
  </si>
  <si>
    <t>Average of Exoloration Expenditure(m$)</t>
  </si>
  <si>
    <t>Resoucrces And Energy Data</t>
  </si>
  <si>
    <t>Total Resources And Energy Exploration Expenditure</t>
  </si>
  <si>
    <t xml:space="preserve">Figure 9: </t>
  </si>
  <si>
    <t xml:space="preserve">Resources And Energy Exploration Expenditure </t>
  </si>
  <si>
    <t>Problem Statement 9:</t>
  </si>
  <si>
    <t>Show the exploration expenditure between total resources and energy.</t>
  </si>
  <si>
    <t>Problem Statement 10 :-</t>
  </si>
  <si>
    <t>Comparison Of Different Sectors In Total Business Income In Australia</t>
  </si>
  <si>
    <t>Problem Statement 11 :</t>
  </si>
  <si>
    <t>Show the share of different sectors in total business income of australia.</t>
  </si>
  <si>
    <t>Share Of Different Sectors In Total Business IncomeOf Australia.</t>
  </si>
  <si>
    <t>Show the relation between global gold price and total exports of gold</t>
  </si>
  <si>
    <t xml:space="preserve">Global gold price and total exports of gold </t>
  </si>
  <si>
    <t>Show the comparison of different sectors' business income index (March-90 =100)</t>
  </si>
  <si>
    <t>Australian Dollars Gold Price(RHS)</t>
  </si>
  <si>
    <t>EDA on Australian Resources and Energy Products</t>
  </si>
  <si>
    <t>About</t>
  </si>
  <si>
    <t>1) Raw Data</t>
  </si>
  <si>
    <t xml:space="preserve">2) Gold </t>
  </si>
  <si>
    <t>3) Coal</t>
  </si>
  <si>
    <t>6) Total Resources and Energy</t>
  </si>
  <si>
    <t>7) Australia's Business Income</t>
  </si>
  <si>
    <t>a) Data</t>
  </si>
  <si>
    <t>b) Problem Satetment</t>
  </si>
  <si>
    <t xml:space="preserve">c) Dashboard </t>
  </si>
  <si>
    <t>1) Pivot Table</t>
  </si>
  <si>
    <t>2) Dashboard</t>
  </si>
  <si>
    <t>4) Petrolium</t>
  </si>
  <si>
    <t>5) Iron Ore</t>
  </si>
  <si>
    <t>1) Relation between global gold price and total exports of gold</t>
  </si>
  <si>
    <t xml:space="preserve">2) Contribution of gold production , price and expenditure % of export value from 1990 to 2020 for australia.  </t>
  </si>
  <si>
    <t>3) Production of raw coal and saleable coal in australia for each year .</t>
  </si>
  <si>
    <t>5) Contribution of different products in petrolium production in australia.</t>
  </si>
  <si>
    <t>6) Fluctutaions in petrolium production with respect to export and price from 1990 to 2020 in australia.</t>
  </si>
  <si>
    <t xml:space="preserve">7) Share of different export destination in total export of iron ore in australia. </t>
  </si>
  <si>
    <t xml:space="preserve">8) Share of different iron ore products in total exports. </t>
  </si>
  <si>
    <t>9) Exploration expenditure between total resources and energy.</t>
  </si>
  <si>
    <t>10) Comparison of different sectors' business income index (March-90 =100)</t>
  </si>
  <si>
    <t>11) Share of different sectors in total business income of australia.</t>
  </si>
  <si>
    <t>Conclusion/Summary</t>
  </si>
  <si>
    <t xml:space="preserve">Gold:- </t>
  </si>
  <si>
    <t xml:space="preserve">of gold has been the highest price ever. When the export of gold is high then the price of gold remains low because there are so many countries who want to export gold, when the export of gold starts going  </t>
  </si>
  <si>
    <t>years gold production becomes high.</t>
  </si>
  <si>
    <t>From this entire analysis we have come to know about gold that, the global price of gold did not fluctuate so much from march 1990 to march 2007 and In 2012 It went up completely and after covid-19 the price</t>
  </si>
  <si>
    <t xml:space="preserve">About coal we learned that, when the coal is produced that happens in two parts one is raw coal &amp; second is saleable coal, when we convert raw coal into saleable coal then 15%-25% of coal is wasted. For an </t>
  </si>
  <si>
    <t>example, If we are producing 1.25 tonnes raw coal, so we get only 1 tonne saleable coal. This means we only get 70%-85% of saleable coal out of 100% coal production. There are two type of coal one is metallurgical</t>
  </si>
  <si>
    <t>coal and second is thermal coal. Now If we talk about the relation between export of metallurgical coal and thermal coal, the exports of metallurgical coal and thermal coal has been almost same since 1990 but after</t>
  </si>
  <si>
    <t>2010 metallurgical coal exports becomes high and the global price of coal goes down. So the conclusion is coal earnings of miners are majorly dependent on metallurgical coal demand.</t>
  </si>
  <si>
    <t>Iron Ore</t>
  </si>
  <si>
    <t>has been very less.</t>
  </si>
  <si>
    <t xml:space="preserve">Petrolium </t>
  </si>
  <si>
    <t>Total Resources &amp; Energy</t>
  </si>
  <si>
    <t xml:space="preserve">The exploration expenditure of resources and energy has remained almost same from march 1990 to may 2005 after that the exploration expenditure of energy starts getting high which means australia starts spending  </t>
  </si>
  <si>
    <t>resources starts getting high, the energy exploration expenditure starts to decrease.</t>
  </si>
  <si>
    <t xml:space="preserve">more money to find energy mines. Whereas after may 2005 the exploration expenditure of resources is not so high as compared to the exploration expenditure of energy, but when the exploration expenditure of </t>
  </si>
  <si>
    <t>Austraila's Business Income</t>
  </si>
  <si>
    <t>Australia's business income is very dependent on mining sector. In 1990, the share of both mining and manufacturing in australia business income was almost equal, but in 1998 the share of mining had gone down &amp; the</t>
  </si>
  <si>
    <t xml:space="preserve">share of manufacturing had gone up significantly. After 2004, the share of mining continued to increase significantly in total business of australia and share of manufacturing decreased day by day and If we talk about </t>
  </si>
  <si>
    <t>electricity, gas and water, the share of electricity gas and water in australia's business income has been very less and share of construction has been almost constant since 1990 to 2020.</t>
  </si>
  <si>
    <t>d) Conclusion</t>
  </si>
  <si>
    <t>Summary</t>
  </si>
  <si>
    <t>Back to table contents</t>
  </si>
  <si>
    <t>Back to table content</t>
  </si>
  <si>
    <t xml:space="preserve">Show the contribution of gold production , price and exploration expenditure % of export value from 1990 to 2020 for australia.  </t>
  </si>
  <si>
    <t xml:space="preserve">down similarly, the price of gold starts going high. When the exploration expenditure of gold is high that means the high amount of money is invested to find the gold mines in a particular year and after some </t>
  </si>
  <si>
    <t>Show export between Metallurgical and thermal coal by volumn.</t>
  </si>
  <si>
    <t>4) Export between Metallurgical and thermal coal by volumn for each quarter.</t>
  </si>
  <si>
    <t>In petroleum production, crude oil &amp; refinery production is highest in Australia but after march 2015 the production of both of them went down completely till 2021. If we look at the export of petroleum in Australia,</t>
  </si>
  <si>
    <t xml:space="preserve">then Australia's export was constant but the price went up. So the conclusion is Australian petroleum exports do not have a major role in global prices. </t>
  </si>
  <si>
    <t>Show the contribution of different products in petroleum production in Australia.</t>
  </si>
  <si>
    <t xml:space="preserve">About iron ore we found that, dependency of Australian iron ore exports on China has been increasing over the years whereas the dependency on Japan &amp; South Korea has been decreasing, that means China has become </t>
  </si>
  <si>
    <t xml:space="preserve">the most favorable destination of australian iron ore export. Now If we talk about the share of different iron ore products in total exports, so the share of fine product has been highest in iron ore export and It has </t>
  </si>
  <si>
    <t xml:space="preserve">Show the share of different export destination in total export of iron ore in Australia. </t>
  </si>
  <si>
    <t>been growing steadily for the last few years and the share of lump &amp; run product in iron ore export has been decreasing continuously for last few years and the share of pallets, slinters and briquettes in iron ore export</t>
  </si>
  <si>
    <t>Metallurgical Coal Export (RHS)</t>
  </si>
  <si>
    <t>Thermal Coal Export(RHS)</t>
  </si>
  <si>
    <t>Prices US$</t>
  </si>
  <si>
    <t>Export(RHS)</t>
  </si>
  <si>
    <t>Pirce(US$/oz)</t>
  </si>
  <si>
    <t>Total Export(RHS)</t>
  </si>
  <si>
    <t>Price(AS$)(RHS)</t>
  </si>
  <si>
    <t>Expenditure % of Export Value</t>
  </si>
  <si>
    <t>Production MA</t>
  </si>
  <si>
    <t>Raw coal  production</t>
  </si>
  <si>
    <t>Saleable Coal  Production</t>
  </si>
  <si>
    <t>Crude Oil  Production</t>
  </si>
  <si>
    <t>LPG  Production</t>
  </si>
  <si>
    <t>Natural Gas  Production</t>
  </si>
  <si>
    <t>Refinery  Production</t>
  </si>
  <si>
    <t>Problem Statement 5 :</t>
  </si>
  <si>
    <t>Total  Production</t>
  </si>
  <si>
    <t>Total  Export By Volumn</t>
  </si>
  <si>
    <t>Price  in Brent</t>
  </si>
  <si>
    <t>Average of Chine Export %</t>
  </si>
  <si>
    <t>Average of Japan Export %</t>
  </si>
  <si>
    <t>Average of South Korea Export %</t>
  </si>
  <si>
    <t>Pellets, sinters and briquette s% In  Iron</t>
  </si>
  <si>
    <t>Fines % In  Iron</t>
  </si>
  <si>
    <t>Lump and run of mine % In  Iron</t>
  </si>
  <si>
    <t>Energy Total Exploration  Expenditure</t>
  </si>
  <si>
    <t>Resources Total Exploration  Expenditure</t>
  </si>
  <si>
    <t>Construction Income  Index</t>
  </si>
  <si>
    <t>EGW Income  Index</t>
  </si>
  <si>
    <t>Share Of  Construction</t>
  </si>
  <si>
    <t>Share  Of Mining</t>
  </si>
  <si>
    <t>Share Of  Manufacturing</t>
  </si>
  <si>
    <t>Manufacturing Income  Index(RHS)</t>
  </si>
  <si>
    <t>Mining Income  Index(RHS)</t>
  </si>
  <si>
    <t>Share Of  EGW(RHS)</t>
  </si>
  <si>
    <t>Natural Gas Production(RHS)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</si>
</sst>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mmm\–yy"/>
    <numFmt numFmtId="165" formatCode="_(* #,##0.0_);_(* \(#,##0.0\);_(* &quot;-&quot;??_);_(@_)"/>
    <numFmt numFmtId="166" formatCode="#\ ##0.0;\–#\ ##0.0;\ 0.0"/>
    <numFmt numFmtId="167" formatCode="#,##0.0"/>
  </numFmts>
  <fonts count="37" x14ac:knownFonts="1">
    <font>
      <sz val="11"/>
      <color theme="1"/>
      <name val="Calibri"/>
      <family val="2"/>
      <scheme val="minor"/>
    </font>
    <font>
      <sz val="11"/>
      <color theme="1"/>
      <name val="Calibri"/>
      <family val="2"/>
      <scheme val="minor"/>
    </font>
    <font>
      <sz val="11"/>
      <name val="Arial"/>
      <family val="2"/>
    </font>
    <font>
      <sz val="11"/>
      <color theme="1"/>
      <name val="Times New Roman"/>
      <family val="1"/>
    </font>
    <font>
      <b/>
      <u/>
      <sz val="22"/>
      <color theme="1"/>
      <name val="Times New Roman"/>
      <family val="1"/>
    </font>
    <font>
      <b/>
      <sz val="11"/>
      <name val="Times New Roman"/>
      <family val="1"/>
    </font>
    <font>
      <sz val="11"/>
      <name val="Times New Roman"/>
      <family val="1"/>
    </font>
    <font>
      <b/>
      <sz val="12"/>
      <color theme="1"/>
      <name val="Times New Roman"/>
      <family val="1"/>
    </font>
    <font>
      <b/>
      <sz val="22"/>
      <color theme="1"/>
      <name val="Times New Roman"/>
      <family val="1"/>
    </font>
    <font>
      <sz val="14"/>
      <color theme="1"/>
      <name val="Times New Roman"/>
      <family val="1"/>
    </font>
    <font>
      <b/>
      <sz val="14"/>
      <color theme="1"/>
      <name val="Times New Roman"/>
      <family val="1"/>
    </font>
    <font>
      <b/>
      <sz val="20"/>
      <color theme="1"/>
      <name val="Times New Roman"/>
      <family val="1"/>
    </font>
    <font>
      <b/>
      <u/>
      <sz val="20"/>
      <color theme="1"/>
      <name val="Times New Roman"/>
      <family val="1"/>
    </font>
    <font>
      <b/>
      <sz val="11"/>
      <color theme="1"/>
      <name val="Times New Roman"/>
      <family val="1"/>
    </font>
    <font>
      <sz val="8"/>
      <name val="Calibri"/>
      <family val="2"/>
      <scheme val="minor"/>
    </font>
    <font>
      <b/>
      <sz val="14"/>
      <color rgb="FF0070C0"/>
      <name val="Times New Roman"/>
      <family val="1"/>
    </font>
    <font>
      <b/>
      <sz val="11"/>
      <color rgb="FF0070C0"/>
      <name val="Times New Roman"/>
      <family val="1"/>
    </font>
    <font>
      <b/>
      <sz val="12"/>
      <color rgb="FF0070C0"/>
      <name val="Times New Roman"/>
      <family val="1"/>
    </font>
    <font>
      <b/>
      <u/>
      <sz val="12"/>
      <color rgb="FF0070C0"/>
      <name val="Times New Roman"/>
      <family val="1"/>
    </font>
    <font>
      <u/>
      <sz val="11"/>
      <color rgb="FF0070C0"/>
      <name val="Times New Roman"/>
      <family val="1"/>
    </font>
    <font>
      <b/>
      <sz val="16"/>
      <color theme="1"/>
      <name val="Times New Roman"/>
      <family val="1"/>
    </font>
    <font>
      <b/>
      <sz val="16"/>
      <color rgb="FF0070C0"/>
      <name val="Times New Roman"/>
      <family val="1"/>
    </font>
    <font>
      <sz val="14"/>
      <color theme="0"/>
      <name val="Times New Roman"/>
      <family val="1"/>
    </font>
    <font>
      <u/>
      <sz val="11"/>
      <color theme="10"/>
      <name val="Calibri"/>
      <family val="2"/>
      <scheme val="minor"/>
    </font>
    <font>
      <sz val="12"/>
      <color theme="1"/>
      <name val="Times New Roman"/>
      <family val="1"/>
    </font>
    <font>
      <b/>
      <sz val="12"/>
      <color theme="8" tint="-0.249977111117893"/>
      <name val="Times New Roman"/>
      <family val="1"/>
    </font>
    <font>
      <sz val="12"/>
      <color theme="8" tint="-0.249977111117893"/>
      <name val="Times New Roman"/>
      <family val="1"/>
    </font>
    <font>
      <u/>
      <sz val="24"/>
      <color theme="1"/>
      <name val="Times New Roman"/>
      <family val="1"/>
    </font>
    <font>
      <b/>
      <u/>
      <sz val="14"/>
      <color theme="1"/>
      <name val="Times New Roman"/>
      <family val="1"/>
    </font>
    <font>
      <b/>
      <u/>
      <sz val="11"/>
      <color theme="1"/>
      <name val="Times New Roman"/>
      <family val="1"/>
    </font>
    <font>
      <b/>
      <sz val="14"/>
      <color theme="8" tint="-0.249977111117893"/>
      <name val="Times New Roman"/>
      <family val="1"/>
    </font>
    <font>
      <b/>
      <u/>
      <sz val="24"/>
      <color theme="8" tint="-0.249977111117893"/>
      <name val="Times New Roman"/>
      <family val="1"/>
    </font>
    <font>
      <u/>
      <sz val="11"/>
      <color theme="10"/>
      <name val="Times New Roman"/>
      <family val="1"/>
    </font>
    <font>
      <b/>
      <sz val="16"/>
      <color theme="8" tint="-0.249977111117893"/>
      <name val="Times New Roman"/>
      <family val="1"/>
    </font>
    <font>
      <b/>
      <sz val="11"/>
      <color theme="8" tint="-0.249977111117893"/>
      <name val="Times New Roman"/>
      <family val="1"/>
    </font>
    <font>
      <u/>
      <sz val="12"/>
      <color theme="8" tint="-0.249977111117893"/>
      <name val="Times New Roman"/>
      <family val="1"/>
    </font>
    <font>
      <u/>
      <sz val="14"/>
      <color theme="10"/>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rgb="FF999999"/>
      </left>
      <right/>
      <top style="thin">
        <color rgb="FF999999"/>
      </top>
      <bottom/>
      <diagonal/>
    </border>
    <border>
      <left style="thin">
        <color theme="4"/>
      </left>
      <right/>
      <top/>
      <bottom/>
      <diagonal/>
    </border>
    <border>
      <left style="thin">
        <color theme="4"/>
      </left>
      <right/>
      <top/>
      <bottom style="thin">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43" fontId="1" fillId="0" borderId="0" applyFont="0" applyFill="0" applyBorder="0" applyAlignment="0" applyProtection="0"/>
    <xf numFmtId="0" fontId="23" fillId="0" borderId="0" applyNumberFormat="0" applyFill="0" applyBorder="0" applyAlignment="0" applyProtection="0"/>
  </cellStyleXfs>
  <cellXfs count="111">
    <xf numFmtId="0" fontId="0" fillId="0" borderId="0" xfId="0"/>
    <xf numFmtId="3" fontId="2" fillId="0" borderId="0" xfId="0" applyNumberFormat="1" applyFont="1" applyAlignment="1">
      <alignment horizontal="right"/>
    </xf>
    <xf numFmtId="0" fontId="3" fillId="0" borderId="0" xfId="0" applyFont="1"/>
    <xf numFmtId="2" fontId="3" fillId="0" borderId="0" xfId="0" applyNumberFormat="1" applyFont="1"/>
    <xf numFmtId="0" fontId="3" fillId="0" borderId="0" xfId="0" applyFont="1" applyAlignment="1">
      <alignment horizontal="center"/>
    </xf>
    <xf numFmtId="2" fontId="3" fillId="0" borderId="0" xfId="0" applyNumberFormat="1" applyFont="1" applyAlignment="1">
      <alignment horizontal="center"/>
    </xf>
    <xf numFmtId="164" fontId="5" fillId="0" borderId="0" xfId="0" applyNumberFormat="1" applyFont="1" applyAlignment="1">
      <alignment horizontal="center"/>
    </xf>
    <xf numFmtId="1" fontId="6" fillId="0" borderId="0" xfId="0" applyNumberFormat="1"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1" fontId="3" fillId="0" borderId="0" xfId="0" applyNumberFormat="1" applyFont="1" applyAlignment="1">
      <alignment horizontal="center"/>
    </xf>
    <xf numFmtId="0" fontId="10" fillId="0" borderId="0" xfId="0" applyFont="1" applyAlignment="1">
      <alignment horizontal="center"/>
    </xf>
    <xf numFmtId="0" fontId="9" fillId="0" borderId="0" xfId="0" applyFont="1"/>
    <xf numFmtId="2" fontId="10" fillId="0" borderId="0" xfId="0" applyNumberFormat="1" applyFont="1" applyAlignment="1">
      <alignment horizontal="center"/>
    </xf>
    <xf numFmtId="164" fontId="5" fillId="0" borderId="2" xfId="0" applyNumberFormat="1" applyFont="1" applyBorder="1" applyAlignment="1">
      <alignment horizontal="center"/>
    </xf>
    <xf numFmtId="164" fontId="5" fillId="0" borderId="3" xfId="0" applyNumberFormat="1" applyFont="1" applyBorder="1" applyAlignment="1">
      <alignment horizontal="center"/>
    </xf>
    <xf numFmtId="3" fontId="2" fillId="0" borderId="0" xfId="0" applyNumberFormat="1" applyFont="1"/>
    <xf numFmtId="3" fontId="2" fillId="0" borderId="0" xfId="0" applyNumberFormat="1" applyFont="1" applyAlignment="1">
      <alignment horizontal="center"/>
    </xf>
    <xf numFmtId="10" fontId="7" fillId="0" borderId="0" xfId="0" applyNumberFormat="1" applyFont="1" applyAlignment="1">
      <alignment horizontal="center"/>
    </xf>
    <xf numFmtId="0" fontId="13" fillId="0" borderId="0" xfId="0" applyFont="1" applyAlignment="1">
      <alignment horizontal="center"/>
    </xf>
    <xf numFmtId="165" fontId="3" fillId="0" borderId="0" xfId="1" applyNumberFormat="1" applyFont="1" applyAlignment="1">
      <alignment horizontal="center"/>
    </xf>
    <xf numFmtId="10" fontId="3" fillId="0" borderId="0" xfId="0" applyNumberFormat="1" applyFont="1" applyAlignment="1">
      <alignment horizontal="center"/>
    </xf>
    <xf numFmtId="1" fontId="3" fillId="0" borderId="0" xfId="1" applyNumberFormat="1" applyFont="1" applyAlignment="1">
      <alignment horizontal="center"/>
    </xf>
    <xf numFmtId="0" fontId="8" fillId="0" borderId="0" xfId="0" applyFont="1" applyAlignment="1"/>
    <xf numFmtId="2" fontId="10" fillId="0" borderId="0" xfId="0" applyNumberFormat="1" applyFont="1" applyAlignment="1" applyProtection="1">
      <alignment horizontal="center"/>
      <protection locked="0"/>
    </xf>
    <xf numFmtId="0" fontId="15" fillId="0" borderId="0" xfId="0" applyFont="1" applyAlignment="1">
      <alignment horizontal="left"/>
    </xf>
    <xf numFmtId="0" fontId="16" fillId="0" borderId="0" xfId="0" applyFont="1"/>
    <xf numFmtId="0" fontId="15" fillId="0" borderId="0" xfId="0" applyFont="1" applyAlignment="1">
      <alignment horizontal="center"/>
    </xf>
    <xf numFmtId="0" fontId="3" fillId="0" borderId="0" xfId="0" pivotButton="1" applyFont="1"/>
    <xf numFmtId="0" fontId="17" fillId="0" borderId="0" xfId="0" applyFont="1"/>
    <xf numFmtId="0" fontId="3" fillId="0" borderId="0" xfId="0" applyFont="1" applyAlignment="1">
      <alignment horizontal="left"/>
    </xf>
    <xf numFmtId="0" fontId="3" fillId="0" borderId="0" xfId="0" applyNumberFormat="1" applyFont="1"/>
    <xf numFmtId="0" fontId="15" fillId="0" borderId="0" xfId="0" applyFont="1"/>
    <xf numFmtId="0" fontId="15" fillId="0" borderId="0" xfId="0" applyFont="1" applyAlignment="1">
      <alignment horizontal="center"/>
    </xf>
    <xf numFmtId="10" fontId="15" fillId="0" borderId="0" xfId="0" applyNumberFormat="1" applyFont="1"/>
    <xf numFmtId="10" fontId="3" fillId="0" borderId="0" xfId="0" applyNumberFormat="1" applyFont="1"/>
    <xf numFmtId="0" fontId="3" fillId="0" borderId="0" xfId="0" pivotButton="1" applyFont="1" applyAlignment="1">
      <alignment horizontal="center"/>
    </xf>
    <xf numFmtId="0" fontId="18" fillId="0" borderId="0" xfId="0" applyFont="1" applyAlignment="1">
      <alignment horizontal="center"/>
    </xf>
    <xf numFmtId="0" fontId="18" fillId="0" borderId="0" xfId="0" applyFont="1" applyAlignment="1"/>
    <xf numFmtId="0" fontId="19" fillId="0" borderId="0" xfId="0" applyFont="1" applyAlignment="1">
      <alignment horizontal="center"/>
    </xf>
    <xf numFmtId="0" fontId="3" fillId="0" borderId="0" xfId="0" applyNumberFormat="1" applyFont="1" applyAlignment="1">
      <alignment horizontal="center"/>
    </xf>
    <xf numFmtId="0" fontId="17" fillId="0" borderId="0" xfId="0" applyFont="1" applyAlignment="1">
      <alignment horizontal="center"/>
    </xf>
    <xf numFmtId="2" fontId="15" fillId="0" borderId="0" xfId="0" applyNumberFormat="1" applyFont="1"/>
    <xf numFmtId="2" fontId="17" fillId="0" borderId="0" xfId="0" applyNumberFormat="1" applyFont="1"/>
    <xf numFmtId="164" fontId="5" fillId="0" borderId="0" xfId="0" applyNumberFormat="1" applyFont="1" applyBorder="1" applyAlignment="1">
      <alignment horizontal="center"/>
    </xf>
    <xf numFmtId="0" fontId="11" fillId="0" borderId="0" xfId="0" applyFont="1" applyAlignment="1">
      <alignment horizontal="center"/>
    </xf>
    <xf numFmtId="164" fontId="3" fillId="0" borderId="0" xfId="0" applyNumberFormat="1" applyFont="1" applyAlignment="1">
      <alignment horizontal="center"/>
    </xf>
    <xf numFmtId="3" fontId="6" fillId="0" borderId="0" xfId="0" applyNumberFormat="1" applyFont="1" applyAlignment="1">
      <alignment horizontal="center"/>
    </xf>
    <xf numFmtId="0" fontId="3" fillId="0" borderId="0" xfId="0" applyFont="1" applyBorder="1" applyAlignment="1">
      <alignment horizontal="center"/>
    </xf>
    <xf numFmtId="0" fontId="3" fillId="0" borderId="4" xfId="0" applyFont="1" applyBorder="1" applyAlignment="1">
      <alignment horizontal="center"/>
    </xf>
    <xf numFmtId="1" fontId="6" fillId="0" borderId="4" xfId="0" applyNumberFormat="1" applyFont="1" applyBorder="1" applyAlignment="1">
      <alignment horizontal="center"/>
    </xf>
    <xf numFmtId="166" fontId="6" fillId="0" borderId="4" xfId="0" applyNumberFormat="1" applyFont="1" applyBorder="1" applyAlignment="1">
      <alignment horizontal="center"/>
    </xf>
    <xf numFmtId="3" fontId="6" fillId="0" borderId="4" xfId="0" applyNumberFormat="1" applyFont="1" applyBorder="1" applyAlignment="1">
      <alignment horizontal="center"/>
    </xf>
    <xf numFmtId="167" fontId="6" fillId="0" borderId="4" xfId="0" applyNumberFormat="1" applyFont="1" applyBorder="1" applyAlignment="1">
      <alignment horizontal="center"/>
    </xf>
    <xf numFmtId="3" fontId="6" fillId="2" borderId="4" xfId="0" applyNumberFormat="1" applyFont="1" applyFill="1" applyBorder="1" applyAlignment="1">
      <alignment horizontal="center"/>
    </xf>
    <xf numFmtId="0" fontId="20" fillId="0" borderId="0" xfId="0" applyFont="1" applyAlignment="1">
      <alignment horizontal="center"/>
    </xf>
    <xf numFmtId="0" fontId="21" fillId="0" borderId="0" xfId="0" applyFont="1" applyAlignment="1">
      <alignment horizontal="center"/>
    </xf>
    <xf numFmtId="3" fontId="6" fillId="0" borderId="5" xfId="0" applyNumberFormat="1" applyFont="1" applyBorder="1" applyAlignment="1">
      <alignment horizontal="center"/>
    </xf>
    <xf numFmtId="0" fontId="3" fillId="0" borderId="11" xfId="0" applyFont="1" applyBorder="1" applyAlignment="1">
      <alignment horizontal="center"/>
    </xf>
    <xf numFmtId="3" fontId="6" fillId="0" borderId="11" xfId="0" applyNumberFormat="1" applyFont="1" applyBorder="1" applyAlignment="1">
      <alignment horizontal="center"/>
    </xf>
    <xf numFmtId="3" fontId="6" fillId="0" borderId="12" xfId="0" applyNumberFormat="1" applyFont="1" applyBorder="1" applyAlignment="1">
      <alignment horizontal="center"/>
    </xf>
    <xf numFmtId="164" fontId="5" fillId="0" borderId="6" xfId="0" applyNumberFormat="1" applyFont="1" applyBorder="1" applyAlignment="1">
      <alignment horizontal="center"/>
    </xf>
    <xf numFmtId="164" fontId="5" fillId="0" borderId="10" xfId="0" applyNumberFormat="1" applyFont="1" applyBorder="1" applyAlignment="1">
      <alignment horizontal="center"/>
    </xf>
    <xf numFmtId="0" fontId="22" fillId="0" borderId="8" xfId="0" applyFont="1" applyBorder="1" applyAlignment="1">
      <alignment horizontal="center"/>
    </xf>
    <xf numFmtId="0" fontId="22" fillId="0" borderId="9" xfId="0" applyFont="1" applyBorder="1" applyAlignment="1">
      <alignment horizontal="center"/>
    </xf>
    <xf numFmtId="0" fontId="22" fillId="0" borderId="7" xfId="0" applyFont="1" applyBorder="1" applyAlignment="1">
      <alignment horizontal="center"/>
    </xf>
    <xf numFmtId="0" fontId="6" fillId="0" borderId="0" xfId="0" applyFont="1" applyAlignment="1">
      <alignment horizontal="center"/>
    </xf>
    <xf numFmtId="0" fontId="13" fillId="0" borderId="0" xfId="0" applyFont="1" applyBorder="1" applyAlignment="1">
      <alignment horizontal="center"/>
    </xf>
    <xf numFmtId="2" fontId="3" fillId="0" borderId="0" xfId="0" applyNumberFormat="1" applyFont="1" applyBorder="1" applyAlignment="1">
      <alignment horizontal="center"/>
    </xf>
    <xf numFmtId="165" fontId="3" fillId="0" borderId="0" xfId="1" applyNumberFormat="1" applyFont="1" applyBorder="1" applyAlignment="1">
      <alignment horizontal="center"/>
    </xf>
    <xf numFmtId="0" fontId="4" fillId="0" borderId="0" xfId="0" applyFont="1" applyAlignment="1"/>
    <xf numFmtId="0" fontId="11" fillId="0" borderId="0" xfId="0" applyFont="1" applyAlignment="1"/>
    <xf numFmtId="0" fontId="18" fillId="0" borderId="0" xfId="0" applyFont="1"/>
    <xf numFmtId="0" fontId="23" fillId="0" borderId="0" xfId="2"/>
    <xf numFmtId="2" fontId="3" fillId="0" borderId="0" xfId="0" pivotButton="1" applyNumberFormat="1" applyFont="1"/>
    <xf numFmtId="2" fontId="3" fillId="0" borderId="0" xfId="0" applyNumberFormat="1" applyFont="1" applyAlignment="1">
      <alignment horizontal="left"/>
    </xf>
    <xf numFmtId="0" fontId="24" fillId="0" borderId="0" xfId="0" applyFont="1"/>
    <xf numFmtId="0" fontId="25" fillId="0" borderId="0" xfId="0" applyFont="1"/>
    <xf numFmtId="0" fontId="26" fillId="0" borderId="0" xfId="0" applyFont="1"/>
    <xf numFmtId="2" fontId="26" fillId="0" borderId="0" xfId="0" applyNumberFormat="1" applyFont="1"/>
    <xf numFmtId="2" fontId="23" fillId="0" borderId="0" xfId="2" applyNumberFormat="1"/>
    <xf numFmtId="0" fontId="23" fillId="0" borderId="0" xfId="2" applyAlignment="1"/>
    <xf numFmtId="0" fontId="28" fillId="0" borderId="0" xfId="0" applyFont="1"/>
    <xf numFmtId="0" fontId="29" fillId="0" borderId="0" xfId="0" applyFont="1"/>
    <xf numFmtId="0" fontId="3" fillId="0" borderId="1" xfId="0" applyFont="1" applyBorder="1"/>
    <xf numFmtId="0" fontId="30" fillId="0" borderId="0" xfId="0" applyFont="1"/>
    <xf numFmtId="0" fontId="30" fillId="0" borderId="0" xfId="0" applyFont="1" applyAlignment="1"/>
    <xf numFmtId="43" fontId="3" fillId="0" borderId="0" xfId="0" applyNumberFormat="1" applyFont="1"/>
    <xf numFmtId="0" fontId="30" fillId="0" borderId="0" xfId="0" applyFont="1" applyAlignment="1">
      <alignment horizontal="left"/>
    </xf>
    <xf numFmtId="0" fontId="32" fillId="0" borderId="0" xfId="2" applyFont="1"/>
    <xf numFmtId="0" fontId="33" fillId="0" borderId="0" xfId="0" applyFont="1"/>
    <xf numFmtId="0" fontId="34" fillId="0" borderId="0" xfId="0" applyFont="1"/>
    <xf numFmtId="0" fontId="34" fillId="0" borderId="0" xfId="0" applyFont="1" applyAlignment="1"/>
    <xf numFmtId="10" fontId="32" fillId="0" borderId="0" xfId="2" applyNumberFormat="1" applyFont="1"/>
    <xf numFmtId="0" fontId="32" fillId="0" borderId="0" xfId="2" applyFont="1" applyAlignment="1">
      <alignment horizontal="left"/>
    </xf>
    <xf numFmtId="2" fontId="32" fillId="0" borderId="0" xfId="2" applyNumberFormat="1" applyFont="1"/>
    <xf numFmtId="0" fontId="32" fillId="0" borderId="0" xfId="2" applyFont="1" applyAlignment="1"/>
    <xf numFmtId="0" fontId="23" fillId="0" borderId="0" xfId="2" applyAlignment="1">
      <alignment horizontal="center"/>
    </xf>
    <xf numFmtId="2" fontId="23" fillId="0" borderId="0" xfId="2" applyNumberFormat="1" applyAlignment="1">
      <alignment horizontal="center"/>
    </xf>
    <xf numFmtId="2" fontId="36" fillId="0" borderId="0" xfId="2" applyNumberFormat="1" applyFont="1" applyAlignment="1">
      <alignment horizontal="center"/>
    </xf>
    <xf numFmtId="0" fontId="15" fillId="0" borderId="0" xfId="0" applyFont="1" applyAlignment="1"/>
    <xf numFmtId="0" fontId="35" fillId="0" borderId="0" xfId="0" applyFont="1" applyAlignment="1"/>
    <xf numFmtId="0" fontId="23" fillId="0" borderId="0" xfId="2" applyAlignment="1">
      <alignment horizontal="left"/>
    </xf>
    <xf numFmtId="0" fontId="31"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2" fontId="4" fillId="0" borderId="0" xfId="0" applyNumberFormat="1" applyFont="1" applyAlignment="1">
      <alignment horizontal="center"/>
    </xf>
    <xf numFmtId="0" fontId="8" fillId="0" borderId="0" xfId="0" applyFont="1" applyAlignment="1">
      <alignment horizontal="center"/>
    </xf>
    <xf numFmtId="0" fontId="27" fillId="0" borderId="0" xfId="0" applyFont="1" applyAlignment="1">
      <alignment horizontal="center"/>
    </xf>
    <xf numFmtId="165" fontId="3" fillId="0" borderId="0" xfId="0" applyNumberFormat="1" applyFont="1" applyAlignment="1">
      <alignment horizontal="center"/>
    </xf>
    <xf numFmtId="9" fontId="3" fillId="0" borderId="0" xfId="0" applyNumberFormat="1" applyFont="1" applyAlignment="1">
      <alignment horizontal="center"/>
    </xf>
  </cellXfs>
  <cellStyles count="3">
    <cellStyle name="Comma" xfId="1" builtinId="3"/>
    <cellStyle name="Hyperlink" xfId="2" builtinId="8"/>
    <cellStyle name="Normal" xfId="0" builtinId="0"/>
  </cellStyles>
  <dxfs count="716">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2" formatCode="0.00"/>
    </dxf>
    <dxf>
      <numFmt numFmtId="2" formatCode="0.00"/>
    </dxf>
    <dxf>
      <numFmt numFmtId="2" formatCode="0.00"/>
    </dxf>
    <dxf>
      <numFmt numFmtId="2" formatCode="0.00"/>
    </dxf>
    <dxf>
      <numFmt numFmtId="2" formatCode="0.00"/>
    </dxf>
    <dxf>
      <numFmt numFmtId="2"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2" formatCode="0.00"/>
    </dxf>
    <dxf>
      <numFmt numFmtId="2" formatCode="0.00"/>
    </dxf>
    <dxf>
      <numFmt numFmtId="2" formatCode="0.00"/>
    </dxf>
    <dxf>
      <numFmt numFmtId="2" formatCode="0.00"/>
    </dxf>
    <dxf>
      <numFmt numFmtId="2" formatCode="0.00"/>
    </dxf>
    <dxf>
      <numFmt numFmtId="2"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35" formatCode="_(* #,##0.00_);_(* \(#,##0.00\);_(* &quot;-&quot;??_);_(@_)"/>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35" formatCode="_(* #,##0.00_);_(* \(#,##0.00\);_(* &quot;-&quot;??_);_(@_)"/>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35" formatCode="_(* #,##0.00_);_(* \(#,##0.00\);_(* &quot;-&quot;??_);_(@_)"/>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35" formatCode="_(* #,##0.00_);_(* \(#,##0.00\);_(* &quot;-&quot;??_);_(@_)"/>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35" formatCode="_(* #,##0.00_);_(* \(#,##0.00\);_(* &quot;-&quot;??_);_(@_)"/>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35" formatCode="_(* #,##0.00_);_(* \(#,##0.00\);_(* &quot;-&quot;??_);_(@_)"/>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numFmt numFmtId="1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numFmt numFmtId="1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numFmt numFmtId="14" formatCode="0.00%"/>
    </dxf>
    <dxf>
      <alignment horizontal="center"/>
    </dxf>
    <dxf>
      <alignment horizontal="center"/>
    </dxf>
    <dxf>
      <alignment horizontal="center"/>
    </dxf>
    <dxf>
      <alignment horizontal="center"/>
    </dxf>
    <dxf>
      <alignment horizontal="center"/>
    </dxf>
    <dxf>
      <alignment horizontal="center"/>
    </dxf>
    <dxf>
      <numFmt numFmtId="0" formatCode="General"/>
    </dxf>
    <dxf>
      <numFmt numFmtId="13" formatCode="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0" formatCode="General"/>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0" formatCode="General"/>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0" formatCode="General"/>
    </dxf>
    <dxf>
      <numFmt numFmtId="13" formatCode="0%"/>
    </dxf>
    <dxf>
      <numFmt numFmtId="0" formatCode="General"/>
    </dxf>
    <dxf>
      <numFmt numFmtId="13" formatCode="0%"/>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35" formatCode="_(* #,##0.00_);_(* \(#,##0.00\);_(* &quot;-&quot;??_);_(@_)"/>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numFmt numFmtId="14" formatCode="0.00%"/>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165" formatCode="_(* #,##0.0_);_(* \(#,##0.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2" formatCode="0.00"/>
    </dxf>
    <dxf>
      <numFmt numFmtId="2" formatCode="0.00"/>
    </dxf>
    <dxf>
      <numFmt numFmtId="2" formatCode="0.00"/>
    </dxf>
    <dxf>
      <numFmt numFmtId="2" formatCode="0.00"/>
    </dxf>
    <dxf>
      <numFmt numFmtId="2" formatCode="0.00"/>
    </dxf>
    <dxf>
      <numFmt numFmtId="2"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2" formatCode="0.00"/>
    </dxf>
    <dxf>
      <numFmt numFmtId="2" formatCode="0.00"/>
    </dxf>
    <dxf>
      <numFmt numFmtId="2" formatCode="0.00"/>
    </dxf>
    <dxf>
      <numFmt numFmtId="2" formatCode="0.00"/>
    </dxf>
    <dxf>
      <numFmt numFmtId="2" formatCode="0.00"/>
    </dxf>
    <dxf>
      <numFmt numFmtId="2"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numFmt numFmtId="2" formatCode="0.00"/>
    </dxf>
    <dxf>
      <numFmt numFmtId="2" formatCode="0.00"/>
    </dxf>
    <dxf>
      <numFmt numFmtId="14" formatCode="0.00%"/>
    </dxf>
    <dxf>
      <numFmt numFmtId="14" formatCode="0.0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i val="0"/>
        <strike val="0"/>
        <condense val="0"/>
        <extend val="0"/>
        <outline val="0"/>
        <shadow val="0"/>
        <u val="none"/>
        <vertAlign val="baseline"/>
        <sz val="11"/>
        <color auto="1"/>
        <name val="Times New Roman"/>
        <family val="1"/>
        <scheme val="none"/>
      </font>
      <numFmt numFmtId="164" formatCode="mmm\–yy"/>
      <alignment horizontal="center"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i val="0"/>
        <strike val="0"/>
        <condense val="0"/>
        <extend val="0"/>
        <outline val="0"/>
        <shadow val="0"/>
        <u val="none"/>
        <vertAlign val="baseline"/>
        <sz val="11"/>
        <color auto="1"/>
        <name val="Times New Roman"/>
        <family val="1"/>
        <scheme val="none"/>
      </font>
      <numFmt numFmtId="164" formatCode="mmm\–yy"/>
      <alignment horizontal="center"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i val="0"/>
        <strike val="0"/>
        <condense val="0"/>
        <extend val="0"/>
        <outline val="0"/>
        <shadow val="0"/>
        <u val="none"/>
        <vertAlign val="baseline"/>
        <sz val="11"/>
        <color auto="1"/>
        <name val="Times New Roman"/>
        <family val="1"/>
        <scheme val="none"/>
      </font>
      <numFmt numFmtId="164" formatCode="mmm\–yy"/>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i val="0"/>
        <strike val="0"/>
        <condense val="0"/>
        <extend val="0"/>
        <outline val="0"/>
        <shadow val="0"/>
        <u val="none"/>
        <vertAlign val="baseline"/>
        <sz val="14"/>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i val="0"/>
        <strike val="0"/>
        <condense val="0"/>
        <extend val="0"/>
        <outline val="0"/>
        <shadow val="0"/>
        <u val="none"/>
        <vertAlign val="baseline"/>
        <sz val="11"/>
        <color auto="1"/>
        <name val="Times New Roman"/>
        <family val="1"/>
        <scheme val="none"/>
      </font>
      <numFmt numFmtId="164" formatCode="mmm\–yy"/>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i val="0"/>
        <strike val="0"/>
        <condense val="0"/>
        <extend val="0"/>
        <outline val="0"/>
        <shadow val="0"/>
        <u val="none"/>
        <vertAlign val="baseline"/>
        <sz val="14"/>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165" formatCode="_(* #,##0.0_);_(* \(#,##0.0\);_(* &quot;-&quot;??_);_(@_)"/>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numFmt numFmtId="2" formatCode="0.00"/>
      <alignment horizontal="center" vertical="bottom" textRotation="0" wrapText="0" indent="0" justifyLastLine="0" shrinkToFit="0" readingOrder="0"/>
    </dxf>
    <dxf>
      <font>
        <b/>
        <i val="0"/>
        <strike val="0"/>
        <condense val="0"/>
        <extend val="0"/>
        <outline val="0"/>
        <shadow val="0"/>
        <u val="none"/>
        <vertAlign val="baseline"/>
        <sz val="11"/>
        <color auto="1"/>
        <name val="Times New Roman"/>
        <family val="1"/>
        <scheme val="none"/>
      </font>
      <numFmt numFmtId="164" formatCode="mmm\–yy"/>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auto="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auto="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auto="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auto="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auto="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auto="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auto="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auto="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auto="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auto="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auto="1"/>
        <name val="Times New Roman"/>
        <family val="1"/>
        <scheme val="none"/>
      </font>
      <numFmt numFmtId="1" formatCode="0"/>
      <alignment horizontal="center" vertical="bottom" textRotation="0" wrapText="0" indent="0" justifyLastLine="0" shrinkToFit="0" readingOrder="0"/>
    </dxf>
    <dxf>
      <font>
        <b val="0"/>
        <i val="0"/>
        <strike val="0"/>
        <condense val="0"/>
        <extend val="0"/>
        <outline val="0"/>
        <shadow val="0"/>
        <u val="none"/>
        <vertAlign val="baseline"/>
        <sz val="11"/>
        <color auto="1"/>
        <name val="Times New Roman"/>
        <family val="1"/>
        <scheme val="none"/>
      </font>
      <numFmt numFmtId="1" formatCode="0"/>
      <alignment horizontal="center" vertical="bottom" textRotation="0" wrapText="0" indent="0" justifyLastLine="0" shrinkToFit="0" readingOrder="0"/>
    </dxf>
    <dxf>
      <font>
        <b/>
        <i val="0"/>
        <strike val="0"/>
        <condense val="0"/>
        <extend val="0"/>
        <outline val="0"/>
        <shadow val="0"/>
        <u val="none"/>
        <vertAlign val="baseline"/>
        <sz val="11"/>
        <color auto="1"/>
        <name val="Times New Roman"/>
        <family val="1"/>
        <scheme val="none"/>
      </font>
      <numFmt numFmtId="164" formatCode="mmm\–yy"/>
      <alignment horizontal="center" vertical="bottom" textRotation="0" wrapText="0" indent="0" justifyLastLine="0" shrinkToFit="0" readingOrder="0"/>
    </dxf>
    <dxf>
      <font>
        <b val="0"/>
        <i val="0"/>
        <strike val="0"/>
        <condense val="0"/>
        <extend val="0"/>
        <outline val="0"/>
        <shadow val="0"/>
        <u val="none"/>
        <vertAlign val="baseline"/>
        <sz val="11"/>
        <color auto="1"/>
        <name val="Times New Roman"/>
        <family val="1"/>
        <scheme val="none"/>
      </font>
      <alignment horizontal="center" vertical="bottom" textRotation="0" wrapText="0" indent="0" justifyLastLine="0" shrinkToFit="0" readingOrder="0"/>
    </dxf>
    <dxf>
      <font>
        <b/>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1"/>
        <color auto="1"/>
        <name val="Times New Roman"/>
        <family val="1"/>
        <scheme val="none"/>
      </font>
      <numFmt numFmtId="3" formatCode="#,##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Times New Roman"/>
        <family val="1"/>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Times New Roman"/>
        <family val="1"/>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Times New Roman"/>
        <family val="1"/>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Times New Roman"/>
        <family val="1"/>
        <scheme val="none"/>
      </font>
      <numFmt numFmtId="3"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Times New Roman"/>
        <family val="1"/>
        <scheme val="none"/>
      </font>
      <numFmt numFmtId="164" formatCode="mmm\–yy"/>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auto="1"/>
        <name val="Times New Roman"/>
        <family val="1"/>
        <scheme val="none"/>
      </font>
      <alignment horizontal="center"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4"/>
        <color theme="0"/>
        <name val="Times New Roman"/>
        <family val="1"/>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AF09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21" Type="http://schemas.openxmlformats.org/officeDocument/2006/relationships/worksheet" Target="worksheets/sheet21.xml"/><Relationship Id="rId34"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microsoft.com/office/2007/relationships/slicerCache" Target="slicerCaches/slicerCache2.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microsoft.com/office/2007/relationships/slicerCache" Target="slicerCaches/slicerCache1.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pivotCacheDefinition" Target="pivotCache/pivotCacheDefinition5.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4.xml"/><Relationship Id="rId30" Type="http://schemas.openxmlformats.org/officeDocument/2006/relationships/pivotCacheDefinition" Target="pivotCache/pivotCacheDefinition7.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Gold!$B$3</c:f>
              <c:strCache>
                <c:ptCount val="1"/>
                <c:pt idx="0">
                  <c:v> Gold Pirce(US$/oz)</c:v>
                </c:pt>
              </c:strCache>
            </c:strRef>
          </c:tx>
          <c:spPr>
            <a:ln w="12700" cap="sq" cmpd="sng">
              <a:solidFill>
                <a:schemeClr val="accent6">
                  <a:lumMod val="75000"/>
                </a:schemeClr>
              </a:solidFill>
              <a:prstDash val="solid"/>
              <a:round/>
              <a:headEnd type="none"/>
            </a:ln>
            <a:effectLst/>
          </c:spPr>
          <c:marker>
            <c:symbol val="none"/>
          </c:marker>
          <c:cat>
            <c:numRef>
              <c:f>Gold!$A$4:$A$128</c:f>
              <c:numCache>
                <c:formatCode>mmm\–yy</c:formatCode>
                <c:ptCount val="125"/>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pt idx="121">
                  <c:v>43983</c:v>
                </c:pt>
                <c:pt idx="122">
                  <c:v>44075</c:v>
                </c:pt>
                <c:pt idx="123">
                  <c:v>44166</c:v>
                </c:pt>
                <c:pt idx="124">
                  <c:v>44256</c:v>
                </c:pt>
              </c:numCache>
            </c:numRef>
          </c:cat>
          <c:val>
            <c:numRef>
              <c:f>Gold!$B$4:$B$128</c:f>
              <c:numCache>
                <c:formatCode>0</c:formatCode>
                <c:ptCount val="125"/>
                <c:pt idx="0">
                  <c:v>407.33</c:v>
                </c:pt>
                <c:pt idx="1">
                  <c:v>366.52666666666698</c:v>
                </c:pt>
                <c:pt idx="2">
                  <c:v>382.46</c:v>
                </c:pt>
                <c:pt idx="3">
                  <c:v>381.09666666666698</c:v>
                </c:pt>
                <c:pt idx="4">
                  <c:v>370.66333333333301</c:v>
                </c:pt>
                <c:pt idx="5">
                  <c:v>360.57333333333298</c:v>
                </c:pt>
                <c:pt idx="6">
                  <c:v>357.72333333333302</c:v>
                </c:pt>
                <c:pt idx="7">
                  <c:v>360.21333333333303</c:v>
                </c:pt>
                <c:pt idx="8">
                  <c:v>350.84666666666698</c:v>
                </c:pt>
                <c:pt idx="9">
                  <c:v>338.95</c:v>
                </c:pt>
                <c:pt idx="10">
                  <c:v>347.25714285714298</c:v>
                </c:pt>
                <c:pt idx="11">
                  <c:v>338.27619047618998</c:v>
                </c:pt>
                <c:pt idx="12">
                  <c:v>329.84643211289102</c:v>
                </c:pt>
                <c:pt idx="13">
                  <c:v>360.64557226399302</c:v>
                </c:pt>
                <c:pt idx="14">
                  <c:v>375.15515873015897</c:v>
                </c:pt>
                <c:pt idx="15">
                  <c:v>373.667715311005</c:v>
                </c:pt>
                <c:pt idx="16">
                  <c:v>384.31094202898601</c:v>
                </c:pt>
                <c:pt idx="17">
                  <c:v>381.92434761145302</c:v>
                </c:pt>
                <c:pt idx="18">
                  <c:v>385.64545454545498</c:v>
                </c:pt>
                <c:pt idx="19">
                  <c:v>384.47809042809001</c:v>
                </c:pt>
                <c:pt idx="20">
                  <c:v>379.110262249828</c:v>
                </c:pt>
                <c:pt idx="21">
                  <c:v>387.93604617604598</c:v>
                </c:pt>
                <c:pt idx="22">
                  <c:v>384.32135642135597</c:v>
                </c:pt>
                <c:pt idx="23">
                  <c:v>385.302450980392</c:v>
                </c:pt>
                <c:pt idx="24">
                  <c:v>400.13853535353599</c:v>
                </c:pt>
                <c:pt idx="25">
                  <c:v>390.06194444444401</c:v>
                </c:pt>
                <c:pt idx="26">
                  <c:v>383.50921325051797</c:v>
                </c:pt>
                <c:pt idx="27">
                  <c:v>375.96988727858297</c:v>
                </c:pt>
                <c:pt idx="28">
                  <c:v>351.17861642743202</c:v>
                </c:pt>
                <c:pt idx="29">
                  <c:v>343.02329004328999</c:v>
                </c:pt>
                <c:pt idx="30">
                  <c:v>323.64569169960498</c:v>
                </c:pt>
                <c:pt idx="31">
                  <c:v>306.583781464531</c:v>
                </c:pt>
                <c:pt idx="32">
                  <c:v>294.17621572871599</c:v>
                </c:pt>
                <c:pt idx="33">
                  <c:v>299.90106060606098</c:v>
                </c:pt>
                <c:pt idx="34">
                  <c:v>288.66176548089601</c:v>
                </c:pt>
                <c:pt idx="35">
                  <c:v>294.27827080327103</c:v>
                </c:pt>
                <c:pt idx="36">
                  <c:v>286.76514492753603</c:v>
                </c:pt>
                <c:pt idx="37">
                  <c:v>273.60487878787899</c:v>
                </c:pt>
                <c:pt idx="38">
                  <c:v>259.20064935064897</c:v>
                </c:pt>
                <c:pt idx="39">
                  <c:v>295.65794410268097</c:v>
                </c:pt>
                <c:pt idx="40">
                  <c:v>290.15124819624799</c:v>
                </c:pt>
                <c:pt idx="41">
                  <c:v>280.20399230399198</c:v>
                </c:pt>
                <c:pt idx="42">
                  <c:v>276.52539682539702</c:v>
                </c:pt>
                <c:pt idx="43">
                  <c:v>269.15909090909099</c:v>
                </c:pt>
                <c:pt idx="44">
                  <c:v>263.459545454546</c:v>
                </c:pt>
                <c:pt idx="45">
                  <c:v>267.76548245613998</c:v>
                </c:pt>
                <c:pt idx="46">
                  <c:v>274.39159090909101</c:v>
                </c:pt>
                <c:pt idx="47">
                  <c:v>278.41366106719403</c:v>
                </c:pt>
                <c:pt idx="48">
                  <c:v>290.35378787878801</c:v>
                </c:pt>
                <c:pt idx="49">
                  <c:v>312.784764309764</c:v>
                </c:pt>
                <c:pt idx="50">
                  <c:v>314.22170462387902</c:v>
                </c:pt>
                <c:pt idx="51">
                  <c:v>322.51421095007998</c:v>
                </c:pt>
                <c:pt idx="52">
                  <c:v>352.12484848484797</c:v>
                </c:pt>
                <c:pt idx="53">
                  <c:v>346.81320593149502</c:v>
                </c:pt>
                <c:pt idx="54">
                  <c:v>363.24417325428198</c:v>
                </c:pt>
                <c:pt idx="55">
                  <c:v>391.92739893211302</c:v>
                </c:pt>
                <c:pt idx="56">
                  <c:v>408.44432884748102</c:v>
                </c:pt>
                <c:pt idx="57">
                  <c:v>393.30389154704898</c:v>
                </c:pt>
                <c:pt idx="58">
                  <c:v>401.44196969696998</c:v>
                </c:pt>
                <c:pt idx="59">
                  <c:v>433.71906470722303</c:v>
                </c:pt>
                <c:pt idx="60">
                  <c:v>427.24214285714299</c:v>
                </c:pt>
                <c:pt idx="61">
                  <c:v>427.25421717171702</c:v>
                </c:pt>
                <c:pt idx="62">
                  <c:v>439.48528138528098</c:v>
                </c:pt>
                <c:pt idx="63">
                  <c:v>485.692228677755</c:v>
                </c:pt>
                <c:pt idx="64">
                  <c:v>553.984254658385</c:v>
                </c:pt>
                <c:pt idx="65">
                  <c:v>627.39702982203005</c:v>
                </c:pt>
                <c:pt idx="66">
                  <c:v>621.49613997114</c:v>
                </c:pt>
                <c:pt idx="67">
                  <c:v>614.46599821746895</c:v>
                </c:pt>
                <c:pt idx="68">
                  <c:v>650.26878787878798</c:v>
                </c:pt>
                <c:pt idx="69">
                  <c:v>667.23947368421102</c:v>
                </c:pt>
                <c:pt idx="70">
                  <c:v>681.11977272727302</c:v>
                </c:pt>
                <c:pt idx="71">
                  <c:v>788.01833875842794</c:v>
                </c:pt>
                <c:pt idx="72">
                  <c:v>926.77576137312997</c:v>
                </c:pt>
                <c:pt idx="73">
                  <c:v>895.95171356421395</c:v>
                </c:pt>
                <c:pt idx="74">
                  <c:v>869.57618577075095</c:v>
                </c:pt>
                <c:pt idx="75">
                  <c:v>794.52472349351603</c:v>
                </c:pt>
                <c:pt idx="76">
                  <c:v>908.70856782106796</c:v>
                </c:pt>
                <c:pt idx="77">
                  <c:v>921.50506379585295</c:v>
                </c:pt>
                <c:pt idx="78">
                  <c:v>960.06472332015801</c:v>
                </c:pt>
                <c:pt idx="79">
                  <c:v>1101.63262056657</c:v>
                </c:pt>
                <c:pt idx="80">
                  <c:v>1108.9039855072499</c:v>
                </c:pt>
                <c:pt idx="81">
                  <c:v>1195.68072169059</c:v>
                </c:pt>
                <c:pt idx="82">
                  <c:v>1226.58423520923</c:v>
                </c:pt>
                <c:pt idx="83">
                  <c:v>1367.4876015797099</c:v>
                </c:pt>
                <c:pt idx="84">
                  <c:v>1384.37028985507</c:v>
                </c:pt>
                <c:pt idx="85">
                  <c:v>1504.29524410774</c:v>
                </c:pt>
                <c:pt idx="86">
                  <c:v>1699.1486291486301</c:v>
                </c:pt>
                <c:pt idx="87">
                  <c:v>1652.2009001924</c:v>
                </c:pt>
                <c:pt idx="88">
                  <c:v>1690.8369408369399</c:v>
                </c:pt>
                <c:pt idx="89">
                  <c:v>1610.7559011164301</c:v>
                </c:pt>
                <c:pt idx="90">
                  <c:v>1654.7977272727301</c:v>
                </c:pt>
                <c:pt idx="91">
                  <c:v>1718.8922149887601</c:v>
                </c:pt>
                <c:pt idx="92">
                  <c:v>1630.46818181818</c:v>
                </c:pt>
                <c:pt idx="93">
                  <c:v>1413.6486111111101</c:v>
                </c:pt>
                <c:pt idx="94">
                  <c:v>1327.53892339545</c:v>
                </c:pt>
                <c:pt idx="95">
                  <c:v>1272.46966298597</c:v>
                </c:pt>
                <c:pt idx="96">
                  <c:v>1293.9512626262599</c:v>
                </c:pt>
                <c:pt idx="97">
                  <c:v>1288.5400793650799</c:v>
                </c:pt>
                <c:pt idx="98">
                  <c:v>1281.9243577075099</c:v>
                </c:pt>
                <c:pt idx="99">
                  <c:v>1200.3595347063299</c:v>
                </c:pt>
                <c:pt idx="100">
                  <c:v>1219.22076118326</c:v>
                </c:pt>
                <c:pt idx="101">
                  <c:v>1192.8223923445</c:v>
                </c:pt>
                <c:pt idx="102">
                  <c:v>1124.0145915678499</c:v>
                </c:pt>
                <c:pt idx="103">
                  <c:v>1104.5446001367</c:v>
                </c:pt>
                <c:pt idx="104">
                  <c:v>1180.9552631578899</c:v>
                </c:pt>
                <c:pt idx="105">
                  <c:v>1259.35465007215</c:v>
                </c:pt>
                <c:pt idx="106">
                  <c:v>1334.8147907647899</c:v>
                </c:pt>
                <c:pt idx="107">
                  <c:v>1217.9837902837901</c:v>
                </c:pt>
                <c:pt idx="108">
                  <c:v>1219.5911594202901</c:v>
                </c:pt>
                <c:pt idx="109">
                  <c:v>1257.5510056707401</c:v>
                </c:pt>
                <c:pt idx="110">
                  <c:v>1277.83863636364</c:v>
                </c:pt>
                <c:pt idx="111">
                  <c:v>1274.35120320856</c:v>
                </c:pt>
                <c:pt idx="112">
                  <c:v>1329.2826839826801</c:v>
                </c:pt>
                <c:pt idx="113">
                  <c:v>1306.4442857142899</c:v>
                </c:pt>
                <c:pt idx="114">
                  <c:v>1212.74765151515</c:v>
                </c:pt>
                <c:pt idx="115">
                  <c:v>1228.08748740603</c:v>
                </c:pt>
                <c:pt idx="116">
                  <c:v>1304.2360245310199</c:v>
                </c:pt>
                <c:pt idx="117">
                  <c:v>1309.81170634921</c:v>
                </c:pt>
                <c:pt idx="118">
                  <c:v>1474.3633885438301</c:v>
                </c:pt>
                <c:pt idx="119">
                  <c:v>1480.2870370370399</c:v>
                </c:pt>
                <c:pt idx="120">
                  <c:v>1583.23416666667</c:v>
                </c:pt>
                <c:pt idx="121">
                  <c:v>1710.5099202551801</c:v>
                </c:pt>
                <c:pt idx="122">
                  <c:v>1911.36389328063</c:v>
                </c:pt>
                <c:pt idx="123">
                  <c:v>1873.2410401002501</c:v>
                </c:pt>
                <c:pt idx="124">
                  <c:v>1797.79608695652</c:v>
                </c:pt>
              </c:numCache>
            </c:numRef>
          </c:val>
          <c:smooth val="0"/>
          <c:extLst>
            <c:ext xmlns:c16="http://schemas.microsoft.com/office/drawing/2014/chart" uri="{C3380CC4-5D6E-409C-BE32-E72D297353CC}">
              <c16:uniqueId val="{00000000-E8D4-4272-BF2B-ABD8FD8B159C}"/>
            </c:ext>
          </c:extLst>
        </c:ser>
        <c:dLbls>
          <c:showLegendKey val="0"/>
          <c:showVal val="0"/>
          <c:showCatName val="0"/>
          <c:showSerName val="0"/>
          <c:showPercent val="0"/>
          <c:showBubbleSize val="0"/>
        </c:dLbls>
        <c:marker val="1"/>
        <c:smooth val="0"/>
        <c:axId val="617406271"/>
        <c:axId val="617388383"/>
      </c:lineChart>
      <c:lineChart>
        <c:grouping val="standard"/>
        <c:varyColors val="0"/>
        <c:ser>
          <c:idx val="1"/>
          <c:order val="1"/>
          <c:tx>
            <c:strRef>
              <c:f>Gold!$M$3</c:f>
              <c:strCache>
                <c:ptCount val="1"/>
                <c:pt idx="0">
                  <c:v>Total Export(RHS)</c:v>
                </c:pt>
              </c:strCache>
            </c:strRef>
          </c:tx>
          <c:spPr>
            <a:ln w="12700" cap="rnd">
              <a:solidFill>
                <a:srgbClr val="AF0915"/>
              </a:solidFill>
              <a:round/>
            </a:ln>
            <a:effectLst/>
          </c:spPr>
          <c:marker>
            <c:symbol val="none"/>
          </c:marker>
          <c:cat>
            <c:numRef>
              <c:f>Gold!$A$4:$A$128</c:f>
              <c:numCache>
                <c:formatCode>mmm\–yy</c:formatCode>
                <c:ptCount val="125"/>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pt idx="121">
                  <c:v>43983</c:v>
                </c:pt>
                <c:pt idx="122">
                  <c:v>44075</c:v>
                </c:pt>
                <c:pt idx="123">
                  <c:v>44166</c:v>
                </c:pt>
                <c:pt idx="124">
                  <c:v>44256</c:v>
                </c:pt>
              </c:numCache>
            </c:numRef>
          </c:cat>
          <c:val>
            <c:numRef>
              <c:f>Gold!$M$4:$M$128</c:f>
              <c:numCache>
                <c:formatCode>0</c:formatCode>
                <c:ptCount val="125"/>
                <c:pt idx="0">
                  <c:v>75.660888</c:v>
                </c:pt>
                <c:pt idx="1">
                  <c:v>72.757389000000003</c:v>
                </c:pt>
                <c:pt idx="2">
                  <c:v>69.321139000000002</c:v>
                </c:pt>
                <c:pt idx="3">
                  <c:v>97.509265999999997</c:v>
                </c:pt>
                <c:pt idx="4">
                  <c:v>107.34994999999999</c:v>
                </c:pt>
                <c:pt idx="5">
                  <c:v>79.341456999999991</c:v>
                </c:pt>
                <c:pt idx="6">
                  <c:v>109.375444</c:v>
                </c:pt>
                <c:pt idx="7">
                  <c:v>88.769891999999999</c:v>
                </c:pt>
                <c:pt idx="8">
                  <c:v>110.19031200000001</c:v>
                </c:pt>
                <c:pt idx="9">
                  <c:v>123.100729</c:v>
                </c:pt>
                <c:pt idx="10">
                  <c:v>121.10565</c:v>
                </c:pt>
                <c:pt idx="11">
                  <c:v>128.436632</c:v>
                </c:pt>
                <c:pt idx="12">
                  <c:v>118.45724899999999</c:v>
                </c:pt>
                <c:pt idx="13">
                  <c:v>76.331090000000003</c:v>
                </c:pt>
                <c:pt idx="14">
                  <c:v>121.98509000000001</c:v>
                </c:pt>
                <c:pt idx="15">
                  <c:v>102.45943</c:v>
                </c:pt>
                <c:pt idx="16">
                  <c:v>122.96843799999999</c:v>
                </c:pt>
                <c:pt idx="17">
                  <c:v>90.136599000000004</c:v>
                </c:pt>
                <c:pt idx="18">
                  <c:v>82.279650000000004</c:v>
                </c:pt>
                <c:pt idx="19">
                  <c:v>94.826409999999996</c:v>
                </c:pt>
                <c:pt idx="20">
                  <c:v>116.351315</c:v>
                </c:pt>
                <c:pt idx="21">
                  <c:v>95.004125999999999</c:v>
                </c:pt>
                <c:pt idx="22">
                  <c:v>108.86362700000001</c:v>
                </c:pt>
                <c:pt idx="23">
                  <c:v>105.217646</c:v>
                </c:pt>
                <c:pt idx="24">
                  <c:v>117.202853</c:v>
                </c:pt>
                <c:pt idx="25">
                  <c:v>100.979141</c:v>
                </c:pt>
                <c:pt idx="26">
                  <c:v>93.192215000000004</c:v>
                </c:pt>
                <c:pt idx="27">
                  <c:v>87.195500999999993</c:v>
                </c:pt>
                <c:pt idx="28">
                  <c:v>113.214034</c:v>
                </c:pt>
                <c:pt idx="29">
                  <c:v>115.94311999999999</c:v>
                </c:pt>
                <c:pt idx="30">
                  <c:v>114.374849</c:v>
                </c:pt>
                <c:pt idx="31">
                  <c:v>147.88499100000001</c:v>
                </c:pt>
                <c:pt idx="32">
                  <c:v>163.991275</c:v>
                </c:pt>
                <c:pt idx="33">
                  <c:v>175.20390400000002</c:v>
                </c:pt>
                <c:pt idx="34">
                  <c:v>200.74042900000001</c:v>
                </c:pt>
                <c:pt idx="35">
                  <c:v>190.51664399999999</c:v>
                </c:pt>
                <c:pt idx="36">
                  <c:v>132.10511600000001</c:v>
                </c:pt>
                <c:pt idx="37">
                  <c:v>130.41695200000001</c:v>
                </c:pt>
                <c:pt idx="38">
                  <c:v>151.733003</c:v>
                </c:pt>
                <c:pt idx="39">
                  <c:v>134.36638500000001</c:v>
                </c:pt>
                <c:pt idx="40">
                  <c:v>136.64028199999998</c:v>
                </c:pt>
                <c:pt idx="41">
                  <c:v>117.10443100000001</c:v>
                </c:pt>
                <c:pt idx="42">
                  <c:v>107.598658</c:v>
                </c:pt>
                <c:pt idx="43">
                  <c:v>104.99814000000001</c:v>
                </c:pt>
                <c:pt idx="44">
                  <c:v>122.60337799999999</c:v>
                </c:pt>
                <c:pt idx="45">
                  <c:v>138.197452</c:v>
                </c:pt>
                <c:pt idx="46">
                  <c:v>116.96261200000001</c:v>
                </c:pt>
                <c:pt idx="47">
                  <c:v>96.344134000000011</c:v>
                </c:pt>
                <c:pt idx="48">
                  <c:v>104.717719</c:v>
                </c:pt>
                <c:pt idx="49">
                  <c:v>119.764242</c:v>
                </c:pt>
                <c:pt idx="50">
                  <c:v>92.72160599999998</c:v>
                </c:pt>
                <c:pt idx="51">
                  <c:v>88.528644999999997</c:v>
                </c:pt>
                <c:pt idx="52">
                  <c:v>135.89929699999999</c:v>
                </c:pt>
                <c:pt idx="53">
                  <c:v>123.23599</c:v>
                </c:pt>
                <c:pt idx="54">
                  <c:v>121.347757</c:v>
                </c:pt>
                <c:pt idx="55">
                  <c:v>107.52556799999999</c:v>
                </c:pt>
                <c:pt idx="56">
                  <c:v>90.957875999999999</c:v>
                </c:pt>
                <c:pt idx="57">
                  <c:v>87.427965999999998</c:v>
                </c:pt>
                <c:pt idx="58">
                  <c:v>109.232775</c:v>
                </c:pt>
                <c:pt idx="59">
                  <c:v>96.288832999999997</c:v>
                </c:pt>
                <c:pt idx="60">
                  <c:v>80.258811999999992</c:v>
                </c:pt>
                <c:pt idx="61">
                  <c:v>85.450209999999998</c:v>
                </c:pt>
                <c:pt idx="62">
                  <c:v>87.510093999999995</c:v>
                </c:pt>
                <c:pt idx="63">
                  <c:v>102.864249</c:v>
                </c:pt>
                <c:pt idx="64">
                  <c:v>102.89590899999999</c:v>
                </c:pt>
                <c:pt idx="65">
                  <c:v>137.79271299999999</c:v>
                </c:pt>
                <c:pt idx="66">
                  <c:v>119.20393800000001</c:v>
                </c:pt>
                <c:pt idx="67">
                  <c:v>119.16969999999999</c:v>
                </c:pt>
                <c:pt idx="68">
                  <c:v>118.755844</c:v>
                </c:pt>
                <c:pt idx="69">
                  <c:v>131.57777300000001</c:v>
                </c:pt>
                <c:pt idx="70">
                  <c:v>123.168251</c:v>
                </c:pt>
                <c:pt idx="71">
                  <c:v>147.01051999999999</c:v>
                </c:pt>
                <c:pt idx="72">
                  <c:v>135.365589</c:v>
                </c:pt>
                <c:pt idx="73">
                  <c:v>119.06504855</c:v>
                </c:pt>
                <c:pt idx="74">
                  <c:v>168.49991890000001</c:v>
                </c:pt>
                <c:pt idx="75">
                  <c:v>148.69146850000001</c:v>
                </c:pt>
                <c:pt idx="76">
                  <c:v>212.9622775</c:v>
                </c:pt>
                <c:pt idx="77">
                  <c:v>96.585144450000001</c:v>
                </c:pt>
                <c:pt idx="78">
                  <c:v>94.167824469999999</c:v>
                </c:pt>
                <c:pt idx="79">
                  <c:v>98.571543259999999</c:v>
                </c:pt>
                <c:pt idx="80">
                  <c:v>86.621865509999992</c:v>
                </c:pt>
                <c:pt idx="81">
                  <c:v>162.22558541000001</c:v>
                </c:pt>
                <c:pt idx="82">
                  <c:v>101.26663999</c:v>
                </c:pt>
                <c:pt idx="83">
                  <c:v>132.44112747</c:v>
                </c:pt>
                <c:pt idx="84">
                  <c:v>99.127593110000007</c:v>
                </c:pt>
                <c:pt idx="85">
                  <c:v>101.54118249999999</c:v>
                </c:pt>
                <c:pt idx="86">
                  <c:v>115.21211170000001</c:v>
                </c:pt>
                <c:pt idx="87">
                  <c:v>134.61590821999999</c:v>
                </c:pt>
                <c:pt idx="88">
                  <c:v>97.731551550000006</c:v>
                </c:pt>
                <c:pt idx="89">
                  <c:v>154.06525826999999</c:v>
                </c:pt>
                <c:pt idx="90">
                  <c:v>122.72930612</c:v>
                </c:pt>
                <c:pt idx="91">
                  <c:v>115.88703319999999</c:v>
                </c:pt>
                <c:pt idx="92">
                  <c:v>108.86973021</c:v>
                </c:pt>
                <c:pt idx="93">
                  <c:v>125.95742466999999</c:v>
                </c:pt>
                <c:pt idx="94">
                  <c:v>119.04143256</c:v>
                </c:pt>
                <c:pt idx="95">
                  <c:v>137.05046501999999</c:v>
                </c:pt>
                <c:pt idx="96">
                  <c:v>152.92648333</c:v>
                </c:pt>
                <c:pt idx="97">
                  <c:v>114.98481454</c:v>
                </c:pt>
                <c:pt idx="98">
                  <c:v>140.10712799000001</c:v>
                </c:pt>
                <c:pt idx="99">
                  <c:v>130.40410299999999</c:v>
                </c:pt>
                <c:pt idx="100">
                  <c:v>140.79601499</c:v>
                </c:pt>
                <c:pt idx="101">
                  <c:v>98.813163979999999</c:v>
                </c:pt>
                <c:pt idx="102">
                  <c:v>151.39029593999999</c:v>
                </c:pt>
                <c:pt idx="103">
                  <c:v>129.57291762</c:v>
                </c:pt>
                <c:pt idx="104">
                  <c:v>133.38591818999998</c:v>
                </c:pt>
                <c:pt idx="105">
                  <c:v>168.96425620000002</c:v>
                </c:pt>
                <c:pt idx="106">
                  <c:v>181.45763579999999</c:v>
                </c:pt>
                <c:pt idx="107">
                  <c:v>153.34274178999999</c:v>
                </c:pt>
                <c:pt idx="108">
                  <c:v>141.65521283999999</c:v>
                </c:pt>
                <c:pt idx="109">
                  <c:v>157.42058134999999</c:v>
                </c:pt>
                <c:pt idx="110">
                  <c:v>136.88676509000001</c:v>
                </c:pt>
                <c:pt idx="111">
                  <c:v>138.67847764999999</c:v>
                </c:pt>
                <c:pt idx="112">
                  <c:v>186.50541211000001</c:v>
                </c:pt>
                <c:pt idx="113">
                  <c:v>171.42608884000001</c:v>
                </c:pt>
                <c:pt idx="114">
                  <c:v>150.20956192</c:v>
                </c:pt>
                <c:pt idx="115">
                  <c:v>115.28137365000001</c:v>
                </c:pt>
                <c:pt idx="116">
                  <c:v>175.48139452999999</c:v>
                </c:pt>
                <c:pt idx="117">
                  <c:v>152.48331122000002</c:v>
                </c:pt>
                <c:pt idx="118">
                  <c:v>208.26516277000002</c:v>
                </c:pt>
                <c:pt idx="119">
                  <c:v>151.50615736</c:v>
                </c:pt>
                <c:pt idx="120">
                  <c:v>130.78113819999999</c:v>
                </c:pt>
                <c:pt idx="121">
                  <c:v>116.20126819000001</c:v>
                </c:pt>
                <c:pt idx="122">
                  <c:v>115.70019508999999</c:v>
                </c:pt>
                <c:pt idx="123">
                  <c:v>126.08424968</c:v>
                </c:pt>
                <c:pt idx="124">
                  <c:v>120.72886726</c:v>
                </c:pt>
              </c:numCache>
            </c:numRef>
          </c:val>
          <c:smooth val="0"/>
          <c:extLst>
            <c:ext xmlns:c16="http://schemas.microsoft.com/office/drawing/2014/chart" uri="{C3380CC4-5D6E-409C-BE32-E72D297353CC}">
              <c16:uniqueId val="{00000001-E8D4-4272-BF2B-ABD8FD8B159C}"/>
            </c:ext>
          </c:extLst>
        </c:ser>
        <c:dLbls>
          <c:showLegendKey val="0"/>
          <c:showVal val="0"/>
          <c:showCatName val="0"/>
          <c:showSerName val="0"/>
          <c:showPercent val="0"/>
          <c:showBubbleSize val="0"/>
        </c:dLbls>
        <c:marker val="1"/>
        <c:smooth val="0"/>
        <c:axId val="1623084319"/>
        <c:axId val="1623042719"/>
      </c:lineChart>
      <c:dateAx>
        <c:axId val="61740627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617388383"/>
        <c:crosses val="autoZero"/>
        <c:auto val="1"/>
        <c:lblOffset val="100"/>
        <c:baseTimeUnit val="months"/>
      </c:dateAx>
      <c:valAx>
        <c:axId val="617388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US$/oz</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406271"/>
        <c:crosses val="autoZero"/>
        <c:crossBetween val="between"/>
      </c:valAx>
      <c:valAx>
        <c:axId val="162304271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Tonnes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3084319"/>
        <c:crosses val="max"/>
        <c:crossBetween val="between"/>
      </c:valAx>
      <c:dateAx>
        <c:axId val="1623084319"/>
        <c:scaling>
          <c:orientation val="minMax"/>
        </c:scaling>
        <c:delete val="1"/>
        <c:axPos val="b"/>
        <c:numFmt formatCode="mmm\–yy" sourceLinked="1"/>
        <c:majorTickMark val="out"/>
        <c:minorTickMark val="none"/>
        <c:tickLblPos val="nextTo"/>
        <c:crossAx val="1623042719"/>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2"/>
          <c:order val="2"/>
          <c:tx>
            <c:strRef>
              <c:f>Gold!$O$3</c:f>
              <c:strCache>
                <c:ptCount val="1"/>
                <c:pt idx="0">
                  <c:v>Gold Expenditure % of Export Value</c:v>
                </c:pt>
              </c:strCache>
            </c:strRef>
          </c:tx>
          <c:spPr>
            <a:solidFill>
              <a:schemeClr val="accent3"/>
            </a:solidFill>
            <a:ln w="12700">
              <a:solidFill>
                <a:schemeClr val="accent6">
                  <a:lumMod val="60000"/>
                  <a:lumOff val="40000"/>
                </a:schemeClr>
              </a:solidFill>
            </a:ln>
            <a:effectLst/>
          </c:spPr>
          <c:cat>
            <c:numRef>
              <c:f>Gold!$A$4:$A$128</c:f>
              <c:numCache>
                <c:formatCode>mmm\–yy</c:formatCode>
                <c:ptCount val="125"/>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pt idx="121">
                  <c:v>43983</c:v>
                </c:pt>
                <c:pt idx="122">
                  <c:v>44075</c:v>
                </c:pt>
                <c:pt idx="123">
                  <c:v>44166</c:v>
                </c:pt>
                <c:pt idx="124">
                  <c:v>44256</c:v>
                </c:pt>
              </c:numCache>
            </c:numRef>
          </c:cat>
          <c:val>
            <c:numRef>
              <c:f>Gold!$O$4:$O$128</c:f>
              <c:numCache>
                <c:formatCode>0</c:formatCode>
                <c:ptCount val="125"/>
                <c:pt idx="0">
                  <c:v>8.2250380090029651</c:v>
                </c:pt>
                <c:pt idx="1">
                  <c:v>12.112664439320195</c:v>
                </c:pt>
                <c:pt idx="2">
                  <c:v>9.0415254321916638</c:v>
                </c:pt>
                <c:pt idx="3">
                  <c:v>7.6605852371582213</c:v>
                </c:pt>
                <c:pt idx="4">
                  <c:v>6.162679127239822</c:v>
                </c:pt>
                <c:pt idx="5">
                  <c:v>11.531614076884489</c:v>
                </c:pt>
                <c:pt idx="6">
                  <c:v>7.6020726658573112</c:v>
                </c:pt>
                <c:pt idx="7">
                  <c:v>9.1759160632500301</c:v>
                </c:pt>
                <c:pt idx="8">
                  <c:v>6.6868059849872319</c:v>
                </c:pt>
                <c:pt idx="9">
                  <c:v>7.1042948691709071</c:v>
                </c:pt>
                <c:pt idx="10">
                  <c:v>6.6931081375783892</c:v>
                </c:pt>
                <c:pt idx="11">
                  <c:v>6.7867934506633327</c:v>
                </c:pt>
                <c:pt idx="12">
                  <c:v>6.4818638008830964</c:v>
                </c:pt>
                <c:pt idx="13">
                  <c:v>10.39061764865227</c:v>
                </c:pt>
                <c:pt idx="14">
                  <c:v>6.71698928569751</c:v>
                </c:pt>
                <c:pt idx="15">
                  <c:v>8.9935304603462658</c:v>
                </c:pt>
                <c:pt idx="16">
                  <c:v>7.499269372653032</c:v>
                </c:pt>
                <c:pt idx="17">
                  <c:v>12.276770307517451</c:v>
                </c:pt>
                <c:pt idx="18">
                  <c:v>13.560173515273839</c:v>
                </c:pt>
                <c:pt idx="19">
                  <c:v>12.85657970183486</c:v>
                </c:pt>
                <c:pt idx="20">
                  <c:v>8.8117351942401196</c:v>
                </c:pt>
                <c:pt idx="21">
                  <c:v>12.506288628739862</c:v>
                </c:pt>
                <c:pt idx="22">
                  <c:v>9.7122339016246571</c:v>
                </c:pt>
                <c:pt idx="23">
                  <c:v>10.783981172684785</c:v>
                </c:pt>
                <c:pt idx="24">
                  <c:v>8.2603324499087538</c:v>
                </c:pt>
                <c:pt idx="25">
                  <c:v>10.887830965316276</c:v>
                </c:pt>
                <c:pt idx="26">
                  <c:v>13.535783950894958</c:v>
                </c:pt>
                <c:pt idx="27">
                  <c:v>16.017753295729918</c:v>
                </c:pt>
                <c:pt idx="28">
                  <c:v>13.03582811813361</c:v>
                </c:pt>
                <c:pt idx="29">
                  <c:v>19.200155029140205</c:v>
                </c:pt>
                <c:pt idx="30">
                  <c:v>16.88529417066766</c:v>
                </c:pt>
                <c:pt idx="31">
                  <c:v>11.456162877419057</c:v>
                </c:pt>
                <c:pt idx="32">
                  <c:v>8.3389089447512053</c:v>
                </c:pt>
                <c:pt idx="33">
                  <c:v>7.4536737226800991</c:v>
                </c:pt>
                <c:pt idx="34">
                  <c:v>6.4864123426332618</c:v>
                </c:pt>
                <c:pt idx="35">
                  <c:v>7.3423097183714789</c:v>
                </c:pt>
                <c:pt idx="36">
                  <c:v>8.1085270053105152</c:v>
                </c:pt>
                <c:pt idx="37">
                  <c:v>9.9286056608028854</c:v>
                </c:pt>
                <c:pt idx="38">
                  <c:v>8.2288112164777285</c:v>
                </c:pt>
                <c:pt idx="39">
                  <c:v>7.5472382134138147</c:v>
                </c:pt>
                <c:pt idx="40">
                  <c:v>5.4820130500883693</c:v>
                </c:pt>
                <c:pt idx="41">
                  <c:v>8.6277887087547693</c:v>
                </c:pt>
                <c:pt idx="42">
                  <c:v>7.675252992933788</c:v>
                </c:pt>
                <c:pt idx="43">
                  <c:v>8.380140356607205</c:v>
                </c:pt>
                <c:pt idx="44">
                  <c:v>6.1740290542543725</c:v>
                </c:pt>
                <c:pt idx="45">
                  <c:v>6.9516158916237334</c:v>
                </c:pt>
                <c:pt idx="46">
                  <c:v>6.9096728221934853</c:v>
                </c:pt>
                <c:pt idx="47">
                  <c:v>7.22520412059741</c:v>
                </c:pt>
                <c:pt idx="48">
                  <c:v>5.5952590968388689</c:v>
                </c:pt>
                <c:pt idx="49">
                  <c:v>6.2355784289215901</c:v>
                </c:pt>
                <c:pt idx="50">
                  <c:v>7.2490639798427292</c:v>
                </c:pt>
                <c:pt idx="51">
                  <c:v>7.7522466291779573</c:v>
                </c:pt>
                <c:pt idx="52">
                  <c:v>5.3293822830166571</c:v>
                </c:pt>
                <c:pt idx="53">
                  <c:v>7.0818953805074578</c:v>
                </c:pt>
                <c:pt idx="54">
                  <c:v>6.8453295314736495</c:v>
                </c:pt>
                <c:pt idx="55">
                  <c:v>6.377253958555384</c:v>
                </c:pt>
                <c:pt idx="56">
                  <c:v>6.5217950954956709</c:v>
                </c:pt>
                <c:pt idx="57">
                  <c:v>8.4093628585749425</c:v>
                </c:pt>
                <c:pt idx="58">
                  <c:v>8.0465955725419995</c:v>
                </c:pt>
                <c:pt idx="59">
                  <c:v>6.4706271628639467</c:v>
                </c:pt>
                <c:pt idx="60">
                  <c:v>6.0684602338024352</c:v>
                </c:pt>
                <c:pt idx="61">
                  <c:v>7.2088475143460258</c:v>
                </c:pt>
                <c:pt idx="62">
                  <c:v>6.790253812897272</c:v>
                </c:pt>
                <c:pt idx="63">
                  <c:v>6.3152716140330298</c:v>
                </c:pt>
                <c:pt idx="64">
                  <c:v>5.3246750173347754</c:v>
                </c:pt>
                <c:pt idx="65">
                  <c:v>4.3961237725664368</c:v>
                </c:pt>
                <c:pt idx="66">
                  <c:v>4.1432705619236208</c:v>
                </c:pt>
                <c:pt idx="67">
                  <c:v>5.1374747133494614</c:v>
                </c:pt>
                <c:pt idx="68">
                  <c:v>4.0535538633576724</c:v>
                </c:pt>
                <c:pt idx="69">
                  <c:v>4.0291025681761825</c:v>
                </c:pt>
                <c:pt idx="70">
                  <c:v>4.4609604007154049</c:v>
                </c:pt>
                <c:pt idx="71">
                  <c:v>5.1527906031645223</c:v>
                </c:pt>
                <c:pt idx="72">
                  <c:v>4.324707808891648</c:v>
                </c:pt>
                <c:pt idx="73">
                  <c:v>5.7947833620739928</c:v>
                </c:pt>
                <c:pt idx="74">
                  <c:v>3.3619961170459263</c:v>
                </c:pt>
                <c:pt idx="75">
                  <c:v>2.9769116272629721</c:v>
                </c:pt>
                <c:pt idx="76">
                  <c:v>1.537905139639451</c:v>
                </c:pt>
                <c:pt idx="77">
                  <c:v>2.9755666225752742</c:v>
                </c:pt>
                <c:pt idx="78">
                  <c:v>4.540993701498766</c:v>
                </c:pt>
                <c:pt idx="79">
                  <c:v>4.509738711008195</c:v>
                </c:pt>
                <c:pt idx="80">
                  <c:v>4.0096882406082708</c:v>
                </c:pt>
                <c:pt idx="81">
                  <c:v>3.7906031474130559</c:v>
                </c:pt>
                <c:pt idx="82">
                  <c:v>5.2348104773278497</c:v>
                </c:pt>
                <c:pt idx="83">
                  <c:v>4.4703527169751025</c:v>
                </c:pt>
                <c:pt idx="84">
                  <c:v>4.1534141830583255</c:v>
                </c:pt>
                <c:pt idx="85">
                  <c:v>5.4358353326246212</c:v>
                </c:pt>
                <c:pt idx="86">
                  <c:v>4.6316784679755392</c:v>
                </c:pt>
                <c:pt idx="87">
                  <c:v>4.654471795413623</c:v>
                </c:pt>
                <c:pt idx="88">
                  <c:v>5.2437961356204736</c:v>
                </c:pt>
                <c:pt idx="89">
                  <c:v>4.9752510187694234</c:v>
                </c:pt>
                <c:pt idx="90">
                  <c:v>5.0452646402212444</c:v>
                </c:pt>
                <c:pt idx="91">
                  <c:v>3.9374547295559092</c:v>
                </c:pt>
                <c:pt idx="92">
                  <c:v>4.1997290129605211</c:v>
                </c:pt>
                <c:pt idx="93">
                  <c:v>4.131060368837594</c:v>
                </c:pt>
                <c:pt idx="94">
                  <c:v>4.1625550153120301</c:v>
                </c:pt>
                <c:pt idx="95">
                  <c:v>3.4193221934849145</c:v>
                </c:pt>
                <c:pt idx="96">
                  <c:v>2.2245723484295663</c:v>
                </c:pt>
                <c:pt idx="97">
                  <c:v>3.4567850302244114</c:v>
                </c:pt>
                <c:pt idx="98">
                  <c:v>2.5409401930436961</c:v>
                </c:pt>
                <c:pt idx="99">
                  <c:v>3.1391669570730496</c:v>
                </c:pt>
                <c:pt idx="100">
                  <c:v>2.3200005065503286</c:v>
                </c:pt>
                <c:pt idx="101">
                  <c:v>4.0491955646178122</c:v>
                </c:pt>
                <c:pt idx="102">
                  <c:v>3.1379179480222779</c:v>
                </c:pt>
                <c:pt idx="103">
                  <c:v>3.9271337663599781</c:v>
                </c:pt>
                <c:pt idx="104">
                  <c:v>3.1024944002966746</c:v>
                </c:pt>
                <c:pt idx="105">
                  <c:v>3.1633121914938958</c:v>
                </c:pt>
                <c:pt idx="106">
                  <c:v>2.9122659296004096</c:v>
                </c:pt>
                <c:pt idx="107">
                  <c:v>3.9731586218740804</c:v>
                </c:pt>
                <c:pt idx="108">
                  <c:v>3.7656247952805462</c:v>
                </c:pt>
                <c:pt idx="109">
                  <c:v>4.0075440039151582</c:v>
                </c:pt>
                <c:pt idx="110">
                  <c:v>4.6085305357554116</c:v>
                </c:pt>
                <c:pt idx="111">
                  <c:v>4.6355850944969239</c:v>
                </c:pt>
                <c:pt idx="112">
                  <c:v>3.3981699567322656</c:v>
                </c:pt>
                <c:pt idx="113">
                  <c:v>4.3435421320637362</c:v>
                </c:pt>
                <c:pt idx="114">
                  <c:v>4.7597649148732826</c:v>
                </c:pt>
                <c:pt idx="115">
                  <c:v>6.9729230059039891</c:v>
                </c:pt>
                <c:pt idx="116">
                  <c:v>4.1124654174853186</c:v>
                </c:pt>
                <c:pt idx="117">
                  <c:v>5.2936595488204601</c:v>
                </c:pt>
                <c:pt idx="118">
                  <c:v>3.8375320180861943</c:v>
                </c:pt>
                <c:pt idx="119">
                  <c:v>5.3207311899721628</c:v>
                </c:pt>
                <c:pt idx="120">
                  <c:v>4.647061635869556</c:v>
                </c:pt>
                <c:pt idx="121">
                  <c:v>5.5422304644745912</c:v>
                </c:pt>
                <c:pt idx="122">
                  <c:v>5.1098438853568506</c:v>
                </c:pt>
                <c:pt idx="123">
                  <c:v>5.3481791460281629</c:v>
                </c:pt>
                <c:pt idx="124">
                  <c:v>5.2228731946065858</c:v>
                </c:pt>
              </c:numCache>
            </c:numRef>
          </c:val>
          <c:extLst>
            <c:ext xmlns:c16="http://schemas.microsoft.com/office/drawing/2014/chart" uri="{C3380CC4-5D6E-409C-BE32-E72D297353CC}">
              <c16:uniqueId val="{00000002-F9DC-4D4F-9DC1-F45F6C2F321E}"/>
            </c:ext>
          </c:extLst>
        </c:ser>
        <c:dLbls>
          <c:showLegendKey val="0"/>
          <c:showVal val="0"/>
          <c:showCatName val="0"/>
          <c:showSerName val="0"/>
          <c:showPercent val="0"/>
          <c:showBubbleSize val="0"/>
        </c:dLbls>
        <c:axId val="617405855"/>
        <c:axId val="617402527"/>
      </c:areaChart>
      <c:lineChart>
        <c:grouping val="standard"/>
        <c:varyColors val="0"/>
        <c:ser>
          <c:idx val="1"/>
          <c:order val="1"/>
          <c:tx>
            <c:strRef>
              <c:f>Gold!$F$3</c:f>
              <c:strCache>
                <c:ptCount val="1"/>
                <c:pt idx="0">
                  <c:v>Australia Production MA</c:v>
                </c:pt>
              </c:strCache>
            </c:strRef>
          </c:tx>
          <c:spPr>
            <a:ln w="12700" cap="sq" cmpd="thickThin">
              <a:solidFill>
                <a:schemeClr val="accent2"/>
              </a:solidFill>
              <a:round/>
            </a:ln>
            <a:effectLst/>
          </c:spPr>
          <c:marker>
            <c:symbol val="none"/>
          </c:marker>
          <c:cat>
            <c:numRef>
              <c:f>Gold!$A$4:$A$128</c:f>
              <c:numCache>
                <c:formatCode>mmm\–yy</c:formatCode>
                <c:ptCount val="125"/>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pt idx="121">
                  <c:v>43983</c:v>
                </c:pt>
                <c:pt idx="122">
                  <c:v>44075</c:v>
                </c:pt>
                <c:pt idx="123">
                  <c:v>44166</c:v>
                </c:pt>
                <c:pt idx="124">
                  <c:v>44256</c:v>
                </c:pt>
              </c:numCache>
            </c:numRef>
          </c:cat>
          <c:val>
            <c:numRef>
              <c:f>Gold!$F$4:$F$128</c:f>
              <c:numCache>
                <c:formatCode>0</c:formatCode>
                <c:ptCount val="125"/>
                <c:pt idx="3">
                  <c:v>62.363250000000008</c:v>
                </c:pt>
                <c:pt idx="4">
                  <c:v>62.232750000000003</c:v>
                </c:pt>
                <c:pt idx="5">
                  <c:v>63.829499999999996</c:v>
                </c:pt>
                <c:pt idx="6">
                  <c:v>65.899249999999995</c:v>
                </c:pt>
                <c:pt idx="7">
                  <c:v>65.41</c:v>
                </c:pt>
                <c:pt idx="8">
                  <c:v>69.352249999999998</c:v>
                </c:pt>
                <c:pt idx="9">
                  <c:v>70.458749999999995</c:v>
                </c:pt>
                <c:pt idx="10">
                  <c:v>72.71875</c:v>
                </c:pt>
                <c:pt idx="11">
                  <c:v>72.637249999999995</c:v>
                </c:pt>
                <c:pt idx="12">
                  <c:v>71.787999999999997</c:v>
                </c:pt>
                <c:pt idx="13">
                  <c:v>72.046999999999997</c:v>
                </c:pt>
                <c:pt idx="14">
                  <c:v>73.197999999999993</c:v>
                </c:pt>
                <c:pt idx="15">
                  <c:v>74.209000000000003</c:v>
                </c:pt>
                <c:pt idx="16">
                  <c:v>75.509500000000003</c:v>
                </c:pt>
                <c:pt idx="17">
                  <c:v>76.834000000000003</c:v>
                </c:pt>
                <c:pt idx="18">
                  <c:v>76.242500000000007</c:v>
                </c:pt>
                <c:pt idx="19">
                  <c:v>75.652999999999992</c:v>
                </c:pt>
                <c:pt idx="20">
                  <c:v>75.432000000000002</c:v>
                </c:pt>
                <c:pt idx="21">
                  <c:v>74.156000000000006</c:v>
                </c:pt>
                <c:pt idx="22">
                  <c:v>73.468250000000012</c:v>
                </c:pt>
                <c:pt idx="23">
                  <c:v>74.437749999999994</c:v>
                </c:pt>
                <c:pt idx="24">
                  <c:v>77.089500000000001</c:v>
                </c:pt>
                <c:pt idx="25">
                  <c:v>79.487750000000005</c:v>
                </c:pt>
                <c:pt idx="26">
                  <c:v>80.872750000000011</c:v>
                </c:pt>
                <c:pt idx="27">
                  <c:v>82.302750000000003</c:v>
                </c:pt>
                <c:pt idx="28">
                  <c:v>82.386500000000012</c:v>
                </c:pt>
                <c:pt idx="29">
                  <c:v>81.620249999999999</c:v>
                </c:pt>
                <c:pt idx="30">
                  <c:v>82.736249999999998</c:v>
                </c:pt>
                <c:pt idx="31">
                  <c:v>85.434750000000008</c:v>
                </c:pt>
                <c:pt idx="32">
                  <c:v>84.871749999999992</c:v>
                </c:pt>
                <c:pt idx="33">
                  <c:v>87.0535</c:v>
                </c:pt>
                <c:pt idx="34">
                  <c:v>98.466750000000005</c:v>
                </c:pt>
                <c:pt idx="35">
                  <c:v>102.04774999999999</c:v>
                </c:pt>
                <c:pt idx="36">
                  <c:v>105.46000000000001</c:v>
                </c:pt>
                <c:pt idx="37">
                  <c:v>104.68749999999999</c:v>
                </c:pt>
                <c:pt idx="38">
                  <c:v>91.582999999999998</c:v>
                </c:pt>
                <c:pt idx="39">
                  <c:v>93.944749999999999</c:v>
                </c:pt>
                <c:pt idx="40">
                  <c:v>91.981499999999997</c:v>
                </c:pt>
                <c:pt idx="41">
                  <c:v>95.741500000000002</c:v>
                </c:pt>
                <c:pt idx="42">
                  <c:v>95.742750000000001</c:v>
                </c:pt>
                <c:pt idx="43">
                  <c:v>87.316750000000013</c:v>
                </c:pt>
                <c:pt idx="44">
                  <c:v>88.22475</c:v>
                </c:pt>
                <c:pt idx="45">
                  <c:v>90.141999999999996</c:v>
                </c:pt>
                <c:pt idx="46">
                  <c:v>91.725999999999999</c:v>
                </c:pt>
                <c:pt idx="47">
                  <c:v>93.27061175</c:v>
                </c:pt>
                <c:pt idx="48">
                  <c:v>91.731936499999989</c:v>
                </c:pt>
                <c:pt idx="49">
                  <c:v>86.527863999999994</c:v>
                </c:pt>
                <c:pt idx="50">
                  <c:v>86.297307500000002</c:v>
                </c:pt>
                <c:pt idx="51">
                  <c:v>87.32401625</c:v>
                </c:pt>
                <c:pt idx="52">
                  <c:v>94.386586249999993</c:v>
                </c:pt>
                <c:pt idx="53">
                  <c:v>96.535239500000003</c:v>
                </c:pt>
                <c:pt idx="54">
                  <c:v>100.837932</c:v>
                </c:pt>
                <c:pt idx="55">
                  <c:v>102.83173550000001</c:v>
                </c:pt>
                <c:pt idx="56">
                  <c:v>100.0023525</c:v>
                </c:pt>
                <c:pt idx="57">
                  <c:v>99.13388574999999</c:v>
                </c:pt>
                <c:pt idx="58">
                  <c:v>95.786616750000007</c:v>
                </c:pt>
                <c:pt idx="59">
                  <c:v>92.561769249999983</c:v>
                </c:pt>
                <c:pt idx="60">
                  <c:v>88.497242999999997</c:v>
                </c:pt>
                <c:pt idx="61">
                  <c:v>86.34928124999999</c:v>
                </c:pt>
                <c:pt idx="62">
                  <c:v>84.970080749999994</c:v>
                </c:pt>
                <c:pt idx="63">
                  <c:v>85.271345249999996</c:v>
                </c:pt>
                <c:pt idx="64">
                  <c:v>88.478880000000004</c:v>
                </c:pt>
                <c:pt idx="65">
                  <c:v>95.041391250000004</c:v>
                </c:pt>
                <c:pt idx="66">
                  <c:v>95.229772999999994</c:v>
                </c:pt>
                <c:pt idx="67">
                  <c:v>94.837260749999999</c:v>
                </c:pt>
                <c:pt idx="68">
                  <c:v>92.916095999999996</c:v>
                </c:pt>
                <c:pt idx="69">
                  <c:v>90.099665250000001</c:v>
                </c:pt>
                <c:pt idx="70">
                  <c:v>90.41587475</c:v>
                </c:pt>
                <c:pt idx="71">
                  <c:v>93.713841000000002</c:v>
                </c:pt>
                <c:pt idx="72">
                  <c:v>95.414713750000004</c:v>
                </c:pt>
                <c:pt idx="73">
                  <c:v>90.891450000000006</c:v>
                </c:pt>
                <c:pt idx="74">
                  <c:v>92.973383425000009</c:v>
                </c:pt>
                <c:pt idx="75">
                  <c:v>90.224641950000006</c:v>
                </c:pt>
                <c:pt idx="76">
                  <c:v>97.871247923561498</c:v>
                </c:pt>
                <c:pt idx="77">
                  <c:v>96.577102456220899</c:v>
                </c:pt>
                <c:pt idx="78">
                  <c:v>95.188650202227791</c:v>
                </c:pt>
                <c:pt idx="79">
                  <c:v>94.816313650240332</c:v>
                </c:pt>
                <c:pt idx="80">
                  <c:v>81.839874464215143</c:v>
                </c:pt>
                <c:pt idx="81">
                  <c:v>88.940536716100496</c:v>
                </c:pt>
                <c:pt idx="82">
                  <c:v>86.878868597740549</c:v>
                </c:pt>
                <c:pt idx="83">
                  <c:v>87.59096380202979</c:v>
                </c:pt>
                <c:pt idx="84">
                  <c:v>87.669062005597524</c:v>
                </c:pt>
                <c:pt idx="85">
                  <c:v>80.266700063900586</c:v>
                </c:pt>
                <c:pt idx="86">
                  <c:v>80.770902945368775</c:v>
                </c:pt>
                <c:pt idx="87">
                  <c:v>79.797208698957121</c:v>
                </c:pt>
                <c:pt idx="88">
                  <c:v>79.766387435410053</c:v>
                </c:pt>
                <c:pt idx="89">
                  <c:v>80.36276488266175</c:v>
                </c:pt>
                <c:pt idx="90">
                  <c:v>79.810009152443953</c:v>
                </c:pt>
                <c:pt idx="91">
                  <c:v>77.119785699221922</c:v>
                </c:pt>
                <c:pt idx="92">
                  <c:v>75.679934536748931</c:v>
                </c:pt>
                <c:pt idx="93">
                  <c:v>75.469899589696695</c:v>
                </c:pt>
                <c:pt idx="94">
                  <c:v>75.191879628069501</c:v>
                </c:pt>
                <c:pt idx="95">
                  <c:v>76.636216249555019</c:v>
                </c:pt>
                <c:pt idx="96">
                  <c:v>77.680034569667242</c:v>
                </c:pt>
                <c:pt idx="97">
                  <c:v>77.213854563542256</c:v>
                </c:pt>
                <c:pt idx="98">
                  <c:v>76.574466563661105</c:v>
                </c:pt>
                <c:pt idx="99">
                  <c:v>75.875020385868126</c:v>
                </c:pt>
                <c:pt idx="100">
                  <c:v>74.73784703405849</c:v>
                </c:pt>
                <c:pt idx="101">
                  <c:v>75.098413100645899</c:v>
                </c:pt>
                <c:pt idx="102">
                  <c:v>75.507262567538689</c:v>
                </c:pt>
                <c:pt idx="103">
                  <c:v>75.567845529869118</c:v>
                </c:pt>
                <c:pt idx="104">
                  <c:v>78.796902496482545</c:v>
                </c:pt>
                <c:pt idx="105">
                  <c:v>81.516255592972882</c:v>
                </c:pt>
                <c:pt idx="106">
                  <c:v>84.718888133691067</c:v>
                </c:pt>
                <c:pt idx="107">
                  <c:v>86.063126499999996</c:v>
                </c:pt>
                <c:pt idx="108">
                  <c:v>85.944719000000006</c:v>
                </c:pt>
                <c:pt idx="109">
                  <c:v>84.276284750000002</c:v>
                </c:pt>
                <c:pt idx="110">
                  <c:v>82.066835499999996</c:v>
                </c:pt>
                <c:pt idx="111">
                  <c:v>81.902366999999998</c:v>
                </c:pt>
                <c:pt idx="112">
                  <c:v>82.78961224999999</c:v>
                </c:pt>
                <c:pt idx="113">
                  <c:v>85.977576499999998</c:v>
                </c:pt>
                <c:pt idx="114">
                  <c:v>87.355540499999989</c:v>
                </c:pt>
                <c:pt idx="115">
                  <c:v>85.676560499999994</c:v>
                </c:pt>
                <c:pt idx="116">
                  <c:v>83.727834999999999</c:v>
                </c:pt>
                <c:pt idx="117">
                  <c:v>79.379112249999991</c:v>
                </c:pt>
                <c:pt idx="118">
                  <c:v>80.531867250000005</c:v>
                </c:pt>
                <c:pt idx="119">
                  <c:v>80.927111249999996</c:v>
                </c:pt>
                <c:pt idx="120">
                  <c:v>80.578676999999999</c:v>
                </c:pt>
                <c:pt idx="121">
                  <c:v>82.011911249999997</c:v>
                </c:pt>
                <c:pt idx="122">
                  <c:v>78.268947249999997</c:v>
                </c:pt>
                <c:pt idx="123">
                  <c:v>75.978952499999991</c:v>
                </c:pt>
                <c:pt idx="124">
                  <c:v>56.44875175</c:v>
                </c:pt>
              </c:numCache>
            </c:numRef>
          </c:val>
          <c:smooth val="0"/>
          <c:extLst>
            <c:ext xmlns:c16="http://schemas.microsoft.com/office/drawing/2014/chart" uri="{C3380CC4-5D6E-409C-BE32-E72D297353CC}">
              <c16:uniqueId val="{00000001-F9DC-4D4F-9DC1-F45F6C2F321E}"/>
            </c:ext>
          </c:extLst>
        </c:ser>
        <c:dLbls>
          <c:showLegendKey val="0"/>
          <c:showVal val="0"/>
          <c:showCatName val="0"/>
          <c:showSerName val="0"/>
          <c:showPercent val="0"/>
          <c:showBubbleSize val="0"/>
        </c:dLbls>
        <c:marker val="1"/>
        <c:smooth val="0"/>
        <c:axId val="617405855"/>
        <c:axId val="617402527"/>
      </c:lineChart>
      <c:lineChart>
        <c:grouping val="standard"/>
        <c:varyColors val="0"/>
        <c:ser>
          <c:idx val="0"/>
          <c:order val="0"/>
          <c:tx>
            <c:strRef>
              <c:f>Gold!$C$3</c:f>
              <c:strCache>
                <c:ptCount val="1"/>
                <c:pt idx="0">
                  <c:v>Australian Dollars Gold Price(RHS)</c:v>
                </c:pt>
              </c:strCache>
            </c:strRef>
          </c:tx>
          <c:spPr>
            <a:ln w="12700" cap="rnd">
              <a:solidFill>
                <a:schemeClr val="accent1"/>
              </a:solidFill>
              <a:round/>
            </a:ln>
            <a:effectLst/>
          </c:spPr>
          <c:marker>
            <c:symbol val="none"/>
          </c:marker>
          <c:cat>
            <c:numRef>
              <c:f>Gold!$A$4:$A$128</c:f>
              <c:numCache>
                <c:formatCode>mmm\–yy</c:formatCode>
                <c:ptCount val="125"/>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pt idx="121">
                  <c:v>43983</c:v>
                </c:pt>
                <c:pt idx="122">
                  <c:v>44075</c:v>
                </c:pt>
                <c:pt idx="123">
                  <c:v>44166</c:v>
                </c:pt>
                <c:pt idx="124">
                  <c:v>44256</c:v>
                </c:pt>
              </c:numCache>
            </c:numRef>
          </c:cat>
          <c:val>
            <c:numRef>
              <c:f>Gold!$C$4:$C$128</c:f>
              <c:numCache>
                <c:formatCode>0</c:formatCode>
                <c:ptCount val="125"/>
                <c:pt idx="0">
                  <c:v>530.02698849936098</c:v>
                </c:pt>
                <c:pt idx="1">
                  <c:v>474.91279765406603</c:v>
                </c:pt>
                <c:pt idx="2">
                  <c:v>472.55767303903798</c:v>
                </c:pt>
                <c:pt idx="3">
                  <c:v>485.638490820784</c:v>
                </c:pt>
                <c:pt idx="4">
                  <c:v>475.08891399439801</c:v>
                </c:pt>
                <c:pt idx="5">
                  <c:v>467.53487017908998</c:v>
                </c:pt>
                <c:pt idx="6">
                  <c:v>456.75083319592801</c:v>
                </c:pt>
                <c:pt idx="7">
                  <c:v>459.57960330909498</c:v>
                </c:pt>
                <c:pt idx="8">
                  <c:v>466.02308339607401</c:v>
                </c:pt>
                <c:pt idx="9">
                  <c:v>446.88140502435499</c:v>
                </c:pt>
                <c:pt idx="10">
                  <c:v>475.877293858766</c:v>
                </c:pt>
                <c:pt idx="11">
                  <c:v>486.49589145504098</c:v>
                </c:pt>
                <c:pt idx="12">
                  <c:v>481.71959523326097</c:v>
                </c:pt>
                <c:pt idx="13">
                  <c:v>521.55781145817195</c:v>
                </c:pt>
                <c:pt idx="14">
                  <c:v>560.79036942921198</c:v>
                </c:pt>
                <c:pt idx="15">
                  <c:v>565.41777556366196</c:v>
                </c:pt>
                <c:pt idx="16">
                  <c:v>546.44028115786398</c:v>
                </c:pt>
                <c:pt idx="17">
                  <c:v>530.53772800787203</c:v>
                </c:pt>
                <c:pt idx="18">
                  <c:v>525.22911740234304</c:v>
                </c:pt>
                <c:pt idx="19">
                  <c:v>512.15153174944805</c:v>
                </c:pt>
                <c:pt idx="20">
                  <c:v>509.314514838798</c:v>
                </c:pt>
                <c:pt idx="21">
                  <c:v>536.09955823777</c:v>
                </c:pt>
                <c:pt idx="22">
                  <c:v>522.26865087804504</c:v>
                </c:pt>
                <c:pt idx="23">
                  <c:v>517.89461022720297</c:v>
                </c:pt>
                <c:pt idx="24">
                  <c:v>532.56322910142399</c:v>
                </c:pt>
                <c:pt idx="25">
                  <c:v>494.778039902687</c:v>
                </c:pt>
                <c:pt idx="26">
                  <c:v>490.13743234474401</c:v>
                </c:pt>
                <c:pt idx="27">
                  <c:v>474.94736915562402</c:v>
                </c:pt>
                <c:pt idx="28">
                  <c:v>453.118245233675</c:v>
                </c:pt>
                <c:pt idx="29">
                  <c:v>447.27323938260503</c:v>
                </c:pt>
                <c:pt idx="30">
                  <c:v>441.45023318821501</c:v>
                </c:pt>
                <c:pt idx="31">
                  <c:v>442.783692238458</c:v>
                </c:pt>
                <c:pt idx="32">
                  <c:v>443.61506515510501</c:v>
                </c:pt>
                <c:pt idx="33">
                  <c:v>478.112451102965</c:v>
                </c:pt>
                <c:pt idx="34">
                  <c:v>483.52033476124302</c:v>
                </c:pt>
                <c:pt idx="35">
                  <c:v>472.17284885935402</c:v>
                </c:pt>
                <c:pt idx="36">
                  <c:v>453.947196835716</c:v>
                </c:pt>
                <c:pt idx="37">
                  <c:v>420.12459723458602</c:v>
                </c:pt>
                <c:pt idx="38">
                  <c:v>398.59180581874898</c:v>
                </c:pt>
                <c:pt idx="39">
                  <c:v>459.44669570555999</c:v>
                </c:pt>
                <c:pt idx="40">
                  <c:v>459.33415367646103</c:v>
                </c:pt>
                <c:pt idx="41">
                  <c:v>474.87106734597398</c:v>
                </c:pt>
                <c:pt idx="42">
                  <c:v>481.152538969006</c:v>
                </c:pt>
                <c:pt idx="43">
                  <c:v>505.85039485966399</c:v>
                </c:pt>
                <c:pt idx="44">
                  <c:v>495.59407941350202</c:v>
                </c:pt>
                <c:pt idx="45">
                  <c:v>522.34808475401996</c:v>
                </c:pt>
                <c:pt idx="46">
                  <c:v>534.29115518447202</c:v>
                </c:pt>
                <c:pt idx="47">
                  <c:v>544.00197769747899</c:v>
                </c:pt>
                <c:pt idx="48">
                  <c:v>561.79167854541902</c:v>
                </c:pt>
                <c:pt idx="49">
                  <c:v>568.46880362428499</c:v>
                </c:pt>
                <c:pt idx="50">
                  <c:v>574.01739875297903</c:v>
                </c:pt>
                <c:pt idx="51">
                  <c:v>579.37884755160701</c:v>
                </c:pt>
                <c:pt idx="52">
                  <c:v>593.97100018147</c:v>
                </c:pt>
                <c:pt idx="53">
                  <c:v>543.56402145645495</c:v>
                </c:pt>
                <c:pt idx="54">
                  <c:v>553.24172826275299</c:v>
                </c:pt>
                <c:pt idx="55">
                  <c:v>549.63149162073205</c:v>
                </c:pt>
                <c:pt idx="56">
                  <c:v>534.97500745409798</c:v>
                </c:pt>
                <c:pt idx="57">
                  <c:v>551.49201363944496</c:v>
                </c:pt>
                <c:pt idx="58">
                  <c:v>567.92770299034203</c:v>
                </c:pt>
                <c:pt idx="59">
                  <c:v>575.38569618859799</c:v>
                </c:pt>
                <c:pt idx="60">
                  <c:v>550.67194955353898</c:v>
                </c:pt>
                <c:pt idx="61">
                  <c:v>557.41615100462104</c:v>
                </c:pt>
                <c:pt idx="62">
                  <c:v>579.97060436567699</c:v>
                </c:pt>
                <c:pt idx="63">
                  <c:v>654.49467875845198</c:v>
                </c:pt>
                <c:pt idx="64">
                  <c:v>754.29872780421397</c:v>
                </c:pt>
                <c:pt idx="65">
                  <c:v>841.09967527933304</c:v>
                </c:pt>
                <c:pt idx="66">
                  <c:v>821.62196201388099</c:v>
                </c:pt>
                <c:pt idx="67">
                  <c:v>799.77797986069299</c:v>
                </c:pt>
                <c:pt idx="68">
                  <c:v>828.47916591216494</c:v>
                </c:pt>
                <c:pt idx="69">
                  <c:v>804.84777325142295</c:v>
                </c:pt>
                <c:pt idx="70">
                  <c:v>805.72964198966599</c:v>
                </c:pt>
                <c:pt idx="71">
                  <c:v>888.70950946339406</c:v>
                </c:pt>
                <c:pt idx="72">
                  <c:v>1022.6023139415501</c:v>
                </c:pt>
                <c:pt idx="73">
                  <c:v>952.49644665457799</c:v>
                </c:pt>
                <c:pt idx="74">
                  <c:v>977.66643138289203</c:v>
                </c:pt>
                <c:pt idx="75">
                  <c:v>1184.1587689842199</c:v>
                </c:pt>
                <c:pt idx="76">
                  <c:v>1368.8391226169499</c:v>
                </c:pt>
                <c:pt idx="77">
                  <c:v>1214.6219774476299</c:v>
                </c:pt>
                <c:pt idx="78">
                  <c:v>1153.2383217546401</c:v>
                </c:pt>
                <c:pt idx="79">
                  <c:v>1208.9586398393899</c:v>
                </c:pt>
                <c:pt idx="80">
                  <c:v>1227.3971302915099</c:v>
                </c:pt>
                <c:pt idx="81">
                  <c:v>1356.33362176474</c:v>
                </c:pt>
                <c:pt idx="82">
                  <c:v>1359.85609078168</c:v>
                </c:pt>
                <c:pt idx="83">
                  <c:v>1390.69868587259</c:v>
                </c:pt>
                <c:pt idx="84">
                  <c:v>1382.0455813185299</c:v>
                </c:pt>
                <c:pt idx="85">
                  <c:v>1425.68354793771</c:v>
                </c:pt>
                <c:pt idx="86">
                  <c:v>1624.1742678509499</c:v>
                </c:pt>
                <c:pt idx="87">
                  <c:v>1665.52536514813</c:v>
                </c:pt>
                <c:pt idx="88">
                  <c:v>1603.02644960881</c:v>
                </c:pt>
                <c:pt idx="89">
                  <c:v>1596.0750355047901</c:v>
                </c:pt>
                <c:pt idx="90">
                  <c:v>1595.0094523855601</c:v>
                </c:pt>
                <c:pt idx="91">
                  <c:v>1653.3095458161999</c:v>
                </c:pt>
                <c:pt idx="92">
                  <c:v>1570.0248280957201</c:v>
                </c:pt>
                <c:pt idx="93">
                  <c:v>1425.1865067647</c:v>
                </c:pt>
                <c:pt idx="94">
                  <c:v>1452.8803734113999</c:v>
                </c:pt>
                <c:pt idx="95">
                  <c:v>1370.08878473764</c:v>
                </c:pt>
                <c:pt idx="96">
                  <c:v>1443.6526603575501</c:v>
                </c:pt>
                <c:pt idx="97">
                  <c:v>1382.8328512062999</c:v>
                </c:pt>
                <c:pt idx="98">
                  <c:v>1385.2256077900399</c:v>
                </c:pt>
                <c:pt idx="99">
                  <c:v>1402.3102281351601</c:v>
                </c:pt>
                <c:pt idx="100">
                  <c:v>1551.26412100587</c:v>
                </c:pt>
                <c:pt idx="101">
                  <c:v>1533.9341770936001</c:v>
                </c:pt>
                <c:pt idx="102">
                  <c:v>1551.21813318302</c:v>
                </c:pt>
                <c:pt idx="103">
                  <c:v>1532.61734833329</c:v>
                </c:pt>
                <c:pt idx="104">
                  <c:v>1638.9799318313301</c:v>
                </c:pt>
                <c:pt idx="105">
                  <c:v>1687.2965010909199</c:v>
                </c:pt>
                <c:pt idx="106">
                  <c:v>1760.81770930835</c:v>
                </c:pt>
                <c:pt idx="107">
                  <c:v>1622.8109269934801</c:v>
                </c:pt>
                <c:pt idx="108">
                  <c:v>1608.0858253517399</c:v>
                </c:pt>
                <c:pt idx="109">
                  <c:v>1677.1141730460899</c:v>
                </c:pt>
                <c:pt idx="110">
                  <c:v>1619.72863163391</c:v>
                </c:pt>
                <c:pt idx="111">
                  <c:v>1661.0282022613401</c:v>
                </c:pt>
                <c:pt idx="112">
                  <c:v>1692.1217859988601</c:v>
                </c:pt>
                <c:pt idx="113">
                  <c:v>1726.2358961336699</c:v>
                </c:pt>
                <c:pt idx="114">
                  <c:v>1657.82809261796</c:v>
                </c:pt>
                <c:pt idx="115">
                  <c:v>1715.45573387384</c:v>
                </c:pt>
                <c:pt idx="116">
                  <c:v>1830.8237707958299</c:v>
                </c:pt>
                <c:pt idx="117">
                  <c:v>1872.4402026487301</c:v>
                </c:pt>
                <c:pt idx="118">
                  <c:v>2155.1977303171102</c:v>
                </c:pt>
                <c:pt idx="119">
                  <c:v>2168.4941705044298</c:v>
                </c:pt>
                <c:pt idx="120">
                  <c:v>2411.20731137044</c:v>
                </c:pt>
                <c:pt idx="121">
                  <c:v>2617.9928888313102</c:v>
                </c:pt>
                <c:pt idx="122">
                  <c:v>2673.5653985031199</c:v>
                </c:pt>
                <c:pt idx="123">
                  <c:v>2566.8220958410702</c:v>
                </c:pt>
                <c:pt idx="124">
                  <c:v>2328.5630885509599</c:v>
                </c:pt>
              </c:numCache>
            </c:numRef>
          </c:val>
          <c:smooth val="0"/>
          <c:extLst>
            <c:ext xmlns:c16="http://schemas.microsoft.com/office/drawing/2014/chart" uri="{C3380CC4-5D6E-409C-BE32-E72D297353CC}">
              <c16:uniqueId val="{00000000-F9DC-4D4F-9DC1-F45F6C2F321E}"/>
            </c:ext>
          </c:extLst>
        </c:ser>
        <c:dLbls>
          <c:showLegendKey val="0"/>
          <c:showVal val="0"/>
          <c:showCatName val="0"/>
          <c:showSerName val="0"/>
          <c:showPercent val="0"/>
          <c:showBubbleSize val="0"/>
        </c:dLbls>
        <c:marker val="1"/>
        <c:smooth val="0"/>
        <c:axId val="1622959519"/>
        <c:axId val="1622958271"/>
      </c:lineChart>
      <c:dateAx>
        <c:axId val="617405855"/>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617402527"/>
        <c:crosses val="autoZero"/>
        <c:auto val="1"/>
        <c:lblOffset val="100"/>
        <c:baseTimeUnit val="months"/>
      </c:dateAx>
      <c:valAx>
        <c:axId val="617402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solidFill>
                      <a:schemeClr val="tx1"/>
                    </a:solidFill>
                  </a:rPr>
                  <a:t> Tonnes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7405855"/>
        <c:crosses val="autoZero"/>
        <c:crossBetween val="between"/>
        <c:majorUnit val="10"/>
      </c:valAx>
      <c:valAx>
        <c:axId val="1622958271"/>
        <c:scaling>
          <c:orientation val="minMax"/>
        </c:scaling>
        <c:delete val="0"/>
        <c:axPos val="r"/>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 As$/oz</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959519"/>
        <c:crosses val="max"/>
        <c:crossBetween val="between"/>
      </c:valAx>
      <c:dateAx>
        <c:axId val="1622959519"/>
        <c:scaling>
          <c:orientation val="minMax"/>
        </c:scaling>
        <c:delete val="1"/>
        <c:axPos val="b"/>
        <c:numFmt formatCode="mmm\–yy" sourceLinked="1"/>
        <c:majorTickMark val="out"/>
        <c:minorTickMark val="none"/>
        <c:tickLblPos val="nextTo"/>
        <c:crossAx val="1622958271"/>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Project.xlsx]PS 3!PivotTable33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'PS 3'!$B$6</c:f>
              <c:strCache>
                <c:ptCount val="1"/>
                <c:pt idx="0">
                  <c:v>Raw coal  production</c:v>
                </c:pt>
              </c:strCache>
            </c:strRef>
          </c:tx>
          <c:spPr>
            <a:solidFill>
              <a:schemeClr val="accent1"/>
            </a:solidFill>
            <a:ln>
              <a:noFill/>
            </a:ln>
            <a:effectLst/>
          </c:spPr>
          <c:invertIfNegative val="0"/>
          <c:cat>
            <c:strRef>
              <c:f>'PS 3'!$A$7:$A$11</c:f>
              <c:strCache>
                <c:ptCount val="4"/>
                <c:pt idx="0">
                  <c:v>Qtr1</c:v>
                </c:pt>
                <c:pt idx="1">
                  <c:v>Qtr2</c:v>
                </c:pt>
                <c:pt idx="2">
                  <c:v>Qtr3</c:v>
                </c:pt>
                <c:pt idx="3">
                  <c:v>Qtr4</c:v>
                </c:pt>
              </c:strCache>
            </c:strRef>
          </c:cat>
          <c:val>
            <c:numRef>
              <c:f>'PS 3'!$B$7:$B$11</c:f>
              <c:numCache>
                <c:formatCode>General</c:formatCode>
                <c:ptCount val="4"/>
                <c:pt idx="0">
                  <c:v>137.09188305417001</c:v>
                </c:pt>
                <c:pt idx="1">
                  <c:v>144.50132104129301</c:v>
                </c:pt>
                <c:pt idx="2">
                  <c:v>133.252931098142</c:v>
                </c:pt>
                <c:pt idx="3">
                  <c:v>127.214271498553</c:v>
                </c:pt>
              </c:numCache>
            </c:numRef>
          </c:val>
          <c:extLst>
            <c:ext xmlns:c16="http://schemas.microsoft.com/office/drawing/2014/chart" uri="{C3380CC4-5D6E-409C-BE32-E72D297353CC}">
              <c16:uniqueId val="{00000000-BCF3-490E-8BAE-E3B54BB8CEF0}"/>
            </c:ext>
          </c:extLst>
        </c:ser>
        <c:ser>
          <c:idx val="1"/>
          <c:order val="1"/>
          <c:tx>
            <c:strRef>
              <c:f>'PS 3'!$C$6</c:f>
              <c:strCache>
                <c:ptCount val="1"/>
                <c:pt idx="0">
                  <c:v>Saleable Coal  Production</c:v>
                </c:pt>
              </c:strCache>
            </c:strRef>
          </c:tx>
          <c:spPr>
            <a:solidFill>
              <a:schemeClr val="accent2"/>
            </a:solidFill>
            <a:ln>
              <a:noFill/>
            </a:ln>
            <a:effectLst/>
          </c:spPr>
          <c:invertIfNegative val="0"/>
          <c:cat>
            <c:strRef>
              <c:f>'PS 3'!$A$7:$A$11</c:f>
              <c:strCache>
                <c:ptCount val="4"/>
                <c:pt idx="0">
                  <c:v>Qtr1</c:v>
                </c:pt>
                <c:pt idx="1">
                  <c:v>Qtr2</c:v>
                </c:pt>
                <c:pt idx="2">
                  <c:v>Qtr3</c:v>
                </c:pt>
                <c:pt idx="3">
                  <c:v>Qtr4</c:v>
                </c:pt>
              </c:strCache>
            </c:strRef>
          </c:cat>
          <c:val>
            <c:numRef>
              <c:f>'PS 3'!$C$7:$C$11</c:f>
              <c:numCache>
                <c:formatCode>General</c:formatCode>
                <c:ptCount val="4"/>
                <c:pt idx="0">
                  <c:v>106.829253543417</c:v>
                </c:pt>
                <c:pt idx="1">
                  <c:v>113.068880658263</c:v>
                </c:pt>
                <c:pt idx="2">
                  <c:v>108.992183306667</c:v>
                </c:pt>
                <c:pt idx="3">
                  <c:v>104.91548595507101</c:v>
                </c:pt>
              </c:numCache>
            </c:numRef>
          </c:val>
          <c:extLst>
            <c:ext xmlns:c16="http://schemas.microsoft.com/office/drawing/2014/chart" uri="{C3380CC4-5D6E-409C-BE32-E72D297353CC}">
              <c16:uniqueId val="{00000001-BCF3-490E-8BAE-E3B54BB8CEF0}"/>
            </c:ext>
          </c:extLst>
        </c:ser>
        <c:dLbls>
          <c:showLegendKey val="0"/>
          <c:showVal val="0"/>
          <c:showCatName val="0"/>
          <c:showSerName val="0"/>
          <c:showPercent val="0"/>
          <c:showBubbleSize val="0"/>
        </c:dLbls>
        <c:gapWidth val="219"/>
        <c:overlap val="-27"/>
        <c:axId val="724663935"/>
        <c:axId val="724687231"/>
      </c:barChart>
      <c:catAx>
        <c:axId val="72466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24687231"/>
        <c:crosses val="autoZero"/>
        <c:auto val="1"/>
        <c:lblAlgn val="ctr"/>
        <c:lblOffset val="100"/>
        <c:noMultiLvlLbl val="0"/>
      </c:catAx>
      <c:valAx>
        <c:axId val="7246872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 MT</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663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Project.xlsx]PS 4!PivotTable34</c:name>
    <c:fmtId val="2"/>
  </c:pivotSource>
  <c:chart>
    <c:autoTitleDeleted val="0"/>
    <c:pivotFmts>
      <c:pivotFmt>
        <c:idx val="0"/>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2"/>
          <c:order val="2"/>
          <c:tx>
            <c:strRef>
              <c:f>'PS 4'!$D$6</c:f>
              <c:strCache>
                <c:ptCount val="1"/>
                <c:pt idx="0">
                  <c:v>Prices US$</c:v>
                </c:pt>
              </c:strCache>
            </c:strRef>
          </c:tx>
          <c:spPr>
            <a:ln w="12700" cap="rnd">
              <a:solidFill>
                <a:schemeClr val="accent3"/>
              </a:solidFill>
              <a:round/>
            </a:ln>
            <a:effectLst/>
          </c:spPr>
          <c:marker>
            <c:symbol val="none"/>
          </c:marker>
          <c:cat>
            <c:strRef>
              <c:f>'PS 4'!$A$7:$A$38</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'PS 4'!$D$7:$D$38</c:f>
              <c:numCache>
                <c:formatCode>General</c:formatCode>
                <c:ptCount val="31"/>
                <c:pt idx="0">
                  <c:v>61.680719291228115</c:v>
                </c:pt>
                <c:pt idx="1">
                  <c:v>62.483326626239922</c:v>
                </c:pt>
                <c:pt idx="2">
                  <c:v>61.829009546642403</c:v>
                </c:pt>
                <c:pt idx="3">
                  <c:v>64.034011215453404</c:v>
                </c:pt>
                <c:pt idx="4">
                  <c:v>56.889577078557458</c:v>
                </c:pt>
                <c:pt idx="5">
                  <c:v>59.870148941450672</c:v>
                </c:pt>
                <c:pt idx="6">
                  <c:v>59.588066619321509</c:v>
                </c:pt>
                <c:pt idx="7">
                  <c:v>61.568796986936214</c:v>
                </c:pt>
                <c:pt idx="8">
                  <c:v>70.755584455768073</c:v>
                </c:pt>
                <c:pt idx="9">
                  <c:v>54.536238223468246</c:v>
                </c:pt>
                <c:pt idx="10">
                  <c:v>55.22059166538186</c:v>
                </c:pt>
                <c:pt idx="11">
                  <c:v>70.273565466699026</c:v>
                </c:pt>
                <c:pt idx="12">
                  <c:v>72.251610111757657</c:v>
                </c:pt>
                <c:pt idx="13">
                  <c:v>62.347727553353117</c:v>
                </c:pt>
                <c:pt idx="14">
                  <c:v>67.029203255622107</c:v>
                </c:pt>
                <c:pt idx="15">
                  <c:v>119.01161846745529</c:v>
                </c:pt>
                <c:pt idx="16">
                  <c:v>135.61981144901551</c:v>
                </c:pt>
                <c:pt idx="17">
                  <c:v>100.38294969491227</c:v>
                </c:pt>
                <c:pt idx="18">
                  <c:v>176.51175326085945</c:v>
                </c:pt>
                <c:pt idx="19">
                  <c:v>188.83244726430877</c:v>
                </c:pt>
                <c:pt idx="20">
                  <c:v>194.58881072236764</c:v>
                </c:pt>
                <c:pt idx="21">
                  <c:v>246.55999252102296</c:v>
                </c:pt>
                <c:pt idx="22">
                  <c:v>184.59336114327729</c:v>
                </c:pt>
                <c:pt idx="23">
                  <c:v>141.95936802536042</c:v>
                </c:pt>
                <c:pt idx="24">
                  <c:v>113.03348422275856</c:v>
                </c:pt>
                <c:pt idx="25">
                  <c:v>113.76204144627008</c:v>
                </c:pt>
                <c:pt idx="26">
                  <c:v>105.81411167210786</c:v>
                </c:pt>
                <c:pt idx="27">
                  <c:v>221.84329207693509</c:v>
                </c:pt>
                <c:pt idx="28">
                  <c:v>226.13226383773912</c:v>
                </c:pt>
                <c:pt idx="29">
                  <c:v>243.10387129895872</c:v>
                </c:pt>
                <c:pt idx="30">
                  <c:v>171.66534316679841</c:v>
                </c:pt>
              </c:numCache>
            </c:numRef>
          </c:val>
          <c:smooth val="0"/>
          <c:extLst>
            <c:ext xmlns:c16="http://schemas.microsoft.com/office/drawing/2014/chart" uri="{C3380CC4-5D6E-409C-BE32-E72D297353CC}">
              <c16:uniqueId val="{00000002-8AD2-4269-B88C-FAA2B156EEF7}"/>
            </c:ext>
          </c:extLst>
        </c:ser>
        <c:dLbls>
          <c:showLegendKey val="0"/>
          <c:showVal val="0"/>
          <c:showCatName val="0"/>
          <c:showSerName val="0"/>
          <c:showPercent val="0"/>
          <c:showBubbleSize val="0"/>
        </c:dLbls>
        <c:marker val="1"/>
        <c:smooth val="0"/>
        <c:axId val="990150975"/>
        <c:axId val="990138911"/>
      </c:lineChart>
      <c:lineChart>
        <c:grouping val="standard"/>
        <c:varyColors val="0"/>
        <c:ser>
          <c:idx val="0"/>
          <c:order val="0"/>
          <c:tx>
            <c:strRef>
              <c:f>'PS 4'!$B$6</c:f>
              <c:strCache>
                <c:ptCount val="1"/>
                <c:pt idx="0">
                  <c:v>Metallurgical Coal Export (RHS)</c:v>
                </c:pt>
              </c:strCache>
            </c:strRef>
          </c:tx>
          <c:spPr>
            <a:ln w="12700" cap="rnd">
              <a:solidFill>
                <a:schemeClr val="accent1"/>
              </a:solidFill>
              <a:round/>
            </a:ln>
            <a:effectLst/>
          </c:spPr>
          <c:marker>
            <c:symbol val="none"/>
          </c:marker>
          <c:cat>
            <c:strRef>
              <c:f>'PS 4'!$A$7:$A$38</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'PS 4'!$B$7:$B$38</c:f>
              <c:numCache>
                <c:formatCode>General</c:formatCode>
                <c:ptCount val="31"/>
                <c:pt idx="0">
                  <c:v>16.027611</c:v>
                </c:pt>
                <c:pt idx="1">
                  <c:v>17.662891999999999</c:v>
                </c:pt>
                <c:pt idx="2">
                  <c:v>17.027242999999999</c:v>
                </c:pt>
                <c:pt idx="3">
                  <c:v>18.851310999999999</c:v>
                </c:pt>
                <c:pt idx="4">
                  <c:v>16.946717</c:v>
                </c:pt>
                <c:pt idx="5">
                  <c:v>18.740317000000001</c:v>
                </c:pt>
                <c:pt idx="6">
                  <c:v>20.327316</c:v>
                </c:pt>
                <c:pt idx="7">
                  <c:v>20.542811</c:v>
                </c:pt>
                <c:pt idx="8">
                  <c:v>21.033294000000001</c:v>
                </c:pt>
                <c:pt idx="9">
                  <c:v>22.351551000000001</c:v>
                </c:pt>
                <c:pt idx="10">
                  <c:v>24.737833999999999</c:v>
                </c:pt>
                <c:pt idx="11">
                  <c:v>27.147870999999999</c:v>
                </c:pt>
                <c:pt idx="12">
                  <c:v>26.268984</c:v>
                </c:pt>
                <c:pt idx="13">
                  <c:v>28.410523999999999</c:v>
                </c:pt>
                <c:pt idx="14">
                  <c:v>29.824345999999998</c:v>
                </c:pt>
                <c:pt idx="15">
                  <c:v>33.302585000000001</c:v>
                </c:pt>
                <c:pt idx="16">
                  <c:v>30.458286999999999</c:v>
                </c:pt>
                <c:pt idx="17">
                  <c:v>35.079255000000003</c:v>
                </c:pt>
                <c:pt idx="18">
                  <c:v>36.748057000000003</c:v>
                </c:pt>
                <c:pt idx="19">
                  <c:v>33.043512999999997</c:v>
                </c:pt>
                <c:pt idx="20">
                  <c:v>43.591267999999999</c:v>
                </c:pt>
                <c:pt idx="21">
                  <c:v>33.041952000000002</c:v>
                </c:pt>
                <c:pt idx="22">
                  <c:v>35.857197999999997</c:v>
                </c:pt>
                <c:pt idx="23">
                  <c:v>42.25725516</c:v>
                </c:pt>
                <c:pt idx="24">
                  <c:v>47.366073909999997</c:v>
                </c:pt>
                <c:pt idx="25">
                  <c:v>46.444744880000002</c:v>
                </c:pt>
                <c:pt idx="26">
                  <c:v>49.361570810000003</c:v>
                </c:pt>
                <c:pt idx="27">
                  <c:v>38.488994060000003</c:v>
                </c:pt>
                <c:pt idx="28">
                  <c:v>44.680063130000001</c:v>
                </c:pt>
                <c:pt idx="29">
                  <c:v>48.78518167</c:v>
                </c:pt>
                <c:pt idx="30">
                  <c:v>42.784313539999999</c:v>
                </c:pt>
              </c:numCache>
            </c:numRef>
          </c:val>
          <c:smooth val="0"/>
          <c:extLst>
            <c:ext xmlns:c16="http://schemas.microsoft.com/office/drawing/2014/chart" uri="{C3380CC4-5D6E-409C-BE32-E72D297353CC}">
              <c16:uniqueId val="{00000000-8AD2-4269-B88C-FAA2B156EEF7}"/>
            </c:ext>
          </c:extLst>
        </c:ser>
        <c:ser>
          <c:idx val="1"/>
          <c:order val="1"/>
          <c:tx>
            <c:strRef>
              <c:f>'PS 4'!$C$6</c:f>
              <c:strCache>
                <c:ptCount val="1"/>
                <c:pt idx="0">
                  <c:v>Thermal Coal Export(RHS)</c:v>
                </c:pt>
              </c:strCache>
            </c:strRef>
          </c:tx>
          <c:spPr>
            <a:ln w="12700" cap="rnd">
              <a:solidFill>
                <a:schemeClr val="accent2"/>
              </a:solidFill>
              <a:round/>
            </a:ln>
            <a:effectLst/>
          </c:spPr>
          <c:marker>
            <c:symbol val="none"/>
          </c:marker>
          <c:cat>
            <c:strRef>
              <c:f>'PS 4'!$A$7:$A$38</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'PS 4'!$C$7:$C$38</c:f>
              <c:numCache>
                <c:formatCode>General</c:formatCode>
                <c:ptCount val="31"/>
                <c:pt idx="0">
                  <c:v>11.050592</c:v>
                </c:pt>
                <c:pt idx="1">
                  <c:v>13.001440000000001</c:v>
                </c:pt>
                <c:pt idx="2">
                  <c:v>15.189472</c:v>
                </c:pt>
                <c:pt idx="3">
                  <c:v>14.504797</c:v>
                </c:pt>
                <c:pt idx="4">
                  <c:v>14.19713</c:v>
                </c:pt>
                <c:pt idx="5">
                  <c:v>14.846864999999999</c:v>
                </c:pt>
                <c:pt idx="6">
                  <c:v>15.413575</c:v>
                </c:pt>
                <c:pt idx="7">
                  <c:v>17.505998000000002</c:v>
                </c:pt>
                <c:pt idx="8">
                  <c:v>20.535829</c:v>
                </c:pt>
                <c:pt idx="9">
                  <c:v>19.845856000000001</c:v>
                </c:pt>
                <c:pt idx="10">
                  <c:v>21.686140999999999</c:v>
                </c:pt>
                <c:pt idx="11">
                  <c:v>22.772918000000001</c:v>
                </c:pt>
                <c:pt idx="12">
                  <c:v>23.575306000000001</c:v>
                </c:pt>
                <c:pt idx="13">
                  <c:v>24.195592000000001</c:v>
                </c:pt>
                <c:pt idx="14">
                  <c:v>27.098924</c:v>
                </c:pt>
                <c:pt idx="15">
                  <c:v>26.773474</c:v>
                </c:pt>
                <c:pt idx="16">
                  <c:v>29.489535</c:v>
                </c:pt>
                <c:pt idx="17">
                  <c:v>27.662106999999999</c:v>
                </c:pt>
                <c:pt idx="18">
                  <c:v>29.506758000000001</c:v>
                </c:pt>
                <c:pt idx="19">
                  <c:v>34.725343299999999</c:v>
                </c:pt>
                <c:pt idx="20">
                  <c:v>33.93644974</c:v>
                </c:pt>
                <c:pt idx="21">
                  <c:v>36.588416969999997</c:v>
                </c:pt>
                <c:pt idx="22">
                  <c:v>40.831126019999999</c:v>
                </c:pt>
                <c:pt idx="23">
                  <c:v>46.779895430000003</c:v>
                </c:pt>
                <c:pt idx="24">
                  <c:v>47.707894850000002</c:v>
                </c:pt>
                <c:pt idx="25">
                  <c:v>48.442464209999997</c:v>
                </c:pt>
                <c:pt idx="26">
                  <c:v>48.546497479999999</c:v>
                </c:pt>
                <c:pt idx="27">
                  <c:v>48.6494073</c:v>
                </c:pt>
                <c:pt idx="28">
                  <c:v>51.695816460000003</c:v>
                </c:pt>
                <c:pt idx="29">
                  <c:v>52.366610299999998</c:v>
                </c:pt>
                <c:pt idx="30">
                  <c:v>50.080997029999999</c:v>
                </c:pt>
              </c:numCache>
            </c:numRef>
          </c:val>
          <c:smooth val="0"/>
          <c:extLst>
            <c:ext xmlns:c16="http://schemas.microsoft.com/office/drawing/2014/chart" uri="{C3380CC4-5D6E-409C-BE32-E72D297353CC}">
              <c16:uniqueId val="{00000001-8AD2-4269-B88C-FAA2B156EEF7}"/>
            </c:ext>
          </c:extLst>
        </c:ser>
        <c:dLbls>
          <c:showLegendKey val="0"/>
          <c:showVal val="0"/>
          <c:showCatName val="0"/>
          <c:showSerName val="0"/>
          <c:showPercent val="0"/>
          <c:showBubbleSize val="0"/>
        </c:dLbls>
        <c:marker val="1"/>
        <c:smooth val="0"/>
        <c:axId val="1623016095"/>
        <c:axId val="1623013599"/>
      </c:lineChart>
      <c:catAx>
        <c:axId val="99015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990138911"/>
        <c:crosses val="autoZero"/>
        <c:auto val="1"/>
        <c:lblAlgn val="ctr"/>
        <c:lblOffset val="100"/>
        <c:noMultiLvlLbl val="0"/>
      </c:catAx>
      <c:valAx>
        <c:axId val="990138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90150975"/>
        <c:crosses val="autoZero"/>
        <c:crossBetween val="between"/>
      </c:valAx>
      <c:valAx>
        <c:axId val="162301359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MT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3016095"/>
        <c:crosses val="max"/>
        <c:crossBetween val="between"/>
      </c:valAx>
      <c:catAx>
        <c:axId val="1623016095"/>
        <c:scaling>
          <c:orientation val="minMax"/>
        </c:scaling>
        <c:delete val="1"/>
        <c:axPos val="b"/>
        <c:numFmt formatCode="General" sourceLinked="1"/>
        <c:majorTickMark val="out"/>
        <c:minorTickMark val="none"/>
        <c:tickLblPos val="nextTo"/>
        <c:crossAx val="162301359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Petrolium!$B$2</c:f>
              <c:strCache>
                <c:ptCount val="1"/>
                <c:pt idx="0">
                  <c:v>Crude Oil Production</c:v>
                </c:pt>
              </c:strCache>
            </c:strRef>
          </c:tx>
          <c:spPr>
            <a:ln w="12700" cap="rnd">
              <a:solidFill>
                <a:schemeClr val="accent1"/>
              </a:solidFill>
              <a:round/>
            </a:ln>
            <a:effectLst/>
          </c:spPr>
          <c:marker>
            <c:symbol val="none"/>
          </c:marker>
          <c:cat>
            <c:numRef>
              <c:f>Petrolium!$A$3:$A$123</c:f>
              <c:numCache>
                <c:formatCode>mmm\–yy</c:formatCode>
                <c:ptCount val="121"/>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numCache>
            </c:numRef>
          </c:cat>
          <c:val>
            <c:numRef>
              <c:f>Petrolium!$B$3:$B$123</c:f>
              <c:numCache>
                <c:formatCode>0</c:formatCode>
                <c:ptCount val="121"/>
                <c:pt idx="0">
                  <c:v>8741.4889999999996</c:v>
                </c:pt>
                <c:pt idx="1">
                  <c:v>8366.1530000000002</c:v>
                </c:pt>
                <c:pt idx="2">
                  <c:v>8326.759</c:v>
                </c:pt>
                <c:pt idx="3">
                  <c:v>8051.9740000000002</c:v>
                </c:pt>
                <c:pt idx="4">
                  <c:v>8135.25</c:v>
                </c:pt>
                <c:pt idx="5">
                  <c:v>7441.0429999999997</c:v>
                </c:pt>
                <c:pt idx="6">
                  <c:v>7995.5519999999997</c:v>
                </c:pt>
                <c:pt idx="7">
                  <c:v>8037.6080000000002</c:v>
                </c:pt>
                <c:pt idx="8">
                  <c:v>7589.7089999999998</c:v>
                </c:pt>
                <c:pt idx="9">
                  <c:v>7686.4340000000002</c:v>
                </c:pt>
                <c:pt idx="10">
                  <c:v>7834.1689999999999</c:v>
                </c:pt>
                <c:pt idx="11">
                  <c:v>7942.4650000000001</c:v>
                </c:pt>
                <c:pt idx="12">
                  <c:v>7245.7460000000001</c:v>
                </c:pt>
                <c:pt idx="13">
                  <c:v>7681.8689999999997</c:v>
                </c:pt>
                <c:pt idx="14">
                  <c:v>7296.2190000000001</c:v>
                </c:pt>
                <c:pt idx="15">
                  <c:v>6616.2160000000003</c:v>
                </c:pt>
                <c:pt idx="16">
                  <c:v>7422.9179999999997</c:v>
                </c:pt>
                <c:pt idx="17">
                  <c:v>7589.9480000000003</c:v>
                </c:pt>
                <c:pt idx="18">
                  <c:v>8242.3259999999991</c:v>
                </c:pt>
                <c:pt idx="19">
                  <c:v>7977.2430000000004</c:v>
                </c:pt>
                <c:pt idx="20">
                  <c:v>7350.4870000000001</c:v>
                </c:pt>
                <c:pt idx="21">
                  <c:v>7601.0370000000003</c:v>
                </c:pt>
                <c:pt idx="22">
                  <c:v>7648.3969999999999</c:v>
                </c:pt>
                <c:pt idx="23">
                  <c:v>7033.7380000000003</c:v>
                </c:pt>
                <c:pt idx="24">
                  <c:v>7508.8590000000004</c:v>
                </c:pt>
                <c:pt idx="25">
                  <c:v>8060.3280000000004</c:v>
                </c:pt>
                <c:pt idx="26">
                  <c:v>7982.7240000000002</c:v>
                </c:pt>
                <c:pt idx="27">
                  <c:v>7589.4269999999997</c:v>
                </c:pt>
                <c:pt idx="28">
                  <c:v>7414.1779999999999</c:v>
                </c:pt>
                <c:pt idx="29">
                  <c:v>8062.1570000000002</c:v>
                </c:pt>
                <c:pt idx="30">
                  <c:v>8805.6380000000008</c:v>
                </c:pt>
                <c:pt idx="31">
                  <c:v>8622.8040000000001</c:v>
                </c:pt>
                <c:pt idx="32">
                  <c:v>7974.5330000000004</c:v>
                </c:pt>
                <c:pt idx="33">
                  <c:v>8558.2649999999994</c:v>
                </c:pt>
                <c:pt idx="34">
                  <c:v>8702.3629999999994</c:v>
                </c:pt>
                <c:pt idx="35">
                  <c:v>5800.2309999999998</c:v>
                </c:pt>
                <c:pt idx="36">
                  <c:v>6718.8490000000002</c:v>
                </c:pt>
                <c:pt idx="37">
                  <c:v>6676.3689999999997</c:v>
                </c:pt>
                <c:pt idx="38">
                  <c:v>7884.4359999999997</c:v>
                </c:pt>
                <c:pt idx="39">
                  <c:v>8813.4449999999997</c:v>
                </c:pt>
                <c:pt idx="40">
                  <c:v>10478.76</c:v>
                </c:pt>
                <c:pt idx="41">
                  <c:v>10288.656000000001</c:v>
                </c:pt>
                <c:pt idx="42">
                  <c:v>10479.275</c:v>
                </c:pt>
                <c:pt idx="43">
                  <c:v>10053.308999999999</c:v>
                </c:pt>
                <c:pt idx="44">
                  <c:v>9940.0460000000003</c:v>
                </c:pt>
                <c:pt idx="45">
                  <c:v>9366.5740000000005</c:v>
                </c:pt>
                <c:pt idx="46">
                  <c:v>9635.4830000000002</c:v>
                </c:pt>
                <c:pt idx="47">
                  <c:v>9262.5730000000003</c:v>
                </c:pt>
                <c:pt idx="48">
                  <c:v>9487.0419999999995</c:v>
                </c:pt>
                <c:pt idx="49">
                  <c:v>9434.6579999999994</c:v>
                </c:pt>
                <c:pt idx="50">
                  <c:v>9873.0169999999998</c:v>
                </c:pt>
                <c:pt idx="51">
                  <c:v>8970.241</c:v>
                </c:pt>
                <c:pt idx="52">
                  <c:v>8263.9060000000009</c:v>
                </c:pt>
                <c:pt idx="53">
                  <c:v>7916.2539999999999</c:v>
                </c:pt>
                <c:pt idx="54">
                  <c:v>8690.6049999999996</c:v>
                </c:pt>
                <c:pt idx="55">
                  <c:v>7530.6440000000002</c:v>
                </c:pt>
                <c:pt idx="56">
                  <c:v>7404.24</c:v>
                </c:pt>
                <c:pt idx="57">
                  <c:v>7087.5680000000002</c:v>
                </c:pt>
                <c:pt idx="58">
                  <c:v>7107.8990000000003</c:v>
                </c:pt>
                <c:pt idx="59">
                  <c:v>6403.9480000000003</c:v>
                </c:pt>
                <c:pt idx="60">
                  <c:v>6310.201</c:v>
                </c:pt>
                <c:pt idx="61">
                  <c:v>7488.692</c:v>
                </c:pt>
                <c:pt idx="62">
                  <c:v>6877.4059999999999</c:v>
                </c:pt>
                <c:pt idx="63">
                  <c:v>6626.0619999999999</c:v>
                </c:pt>
                <c:pt idx="64">
                  <c:v>5050.8999999999996</c:v>
                </c:pt>
                <c:pt idx="65">
                  <c:v>5182.3</c:v>
                </c:pt>
                <c:pt idx="66">
                  <c:v>7370.9</c:v>
                </c:pt>
                <c:pt idx="67">
                  <c:v>7015.8</c:v>
                </c:pt>
                <c:pt idx="68">
                  <c:v>6510</c:v>
                </c:pt>
                <c:pt idx="69">
                  <c:v>6967.7</c:v>
                </c:pt>
                <c:pt idx="70">
                  <c:v>6774.1</c:v>
                </c:pt>
                <c:pt idx="71">
                  <c:v>6515.2</c:v>
                </c:pt>
                <c:pt idx="72">
                  <c:v>5920.9</c:v>
                </c:pt>
                <c:pt idx="73">
                  <c:v>6612.3</c:v>
                </c:pt>
                <c:pt idx="74">
                  <c:v>6948.2</c:v>
                </c:pt>
                <c:pt idx="75">
                  <c:v>7462.2</c:v>
                </c:pt>
                <c:pt idx="76">
                  <c:v>6808.8</c:v>
                </c:pt>
                <c:pt idx="77">
                  <c:v>6275.1</c:v>
                </c:pt>
                <c:pt idx="78">
                  <c:v>6839.1</c:v>
                </c:pt>
                <c:pt idx="79">
                  <c:v>6641.1</c:v>
                </c:pt>
                <c:pt idx="80">
                  <c:v>6040.7</c:v>
                </c:pt>
                <c:pt idx="81">
                  <c:v>7373.6</c:v>
                </c:pt>
                <c:pt idx="82">
                  <c:v>7372.9</c:v>
                </c:pt>
                <c:pt idx="83">
                  <c:v>6644</c:v>
                </c:pt>
                <c:pt idx="84">
                  <c:v>5607</c:v>
                </c:pt>
                <c:pt idx="85">
                  <c:v>5958.7</c:v>
                </c:pt>
                <c:pt idx="86">
                  <c:v>5793.6</c:v>
                </c:pt>
                <c:pt idx="87">
                  <c:v>6507.9</c:v>
                </c:pt>
                <c:pt idx="88">
                  <c:v>5721.9</c:v>
                </c:pt>
                <c:pt idx="89">
                  <c:v>5990.2</c:v>
                </c:pt>
                <c:pt idx="90">
                  <c:v>6253.3</c:v>
                </c:pt>
                <c:pt idx="91">
                  <c:v>5625</c:v>
                </c:pt>
                <c:pt idx="92">
                  <c:v>4332.3</c:v>
                </c:pt>
                <c:pt idx="93">
                  <c:v>5003.6000000000004</c:v>
                </c:pt>
                <c:pt idx="94">
                  <c:v>5326</c:v>
                </c:pt>
                <c:pt idx="95">
                  <c:v>4759.5</c:v>
                </c:pt>
                <c:pt idx="96">
                  <c:v>5044.1000000000004</c:v>
                </c:pt>
                <c:pt idx="97">
                  <c:v>5010</c:v>
                </c:pt>
                <c:pt idx="98">
                  <c:v>5222.7</c:v>
                </c:pt>
                <c:pt idx="99">
                  <c:v>5225.6000000000004</c:v>
                </c:pt>
                <c:pt idx="100">
                  <c:v>4252.8</c:v>
                </c:pt>
                <c:pt idx="101">
                  <c:v>4360.1000000000004</c:v>
                </c:pt>
                <c:pt idx="102">
                  <c:v>5148.8</c:v>
                </c:pt>
                <c:pt idx="103">
                  <c:v>4938.7</c:v>
                </c:pt>
                <c:pt idx="104">
                  <c:v>4333.7</c:v>
                </c:pt>
                <c:pt idx="105">
                  <c:v>3974</c:v>
                </c:pt>
                <c:pt idx="106">
                  <c:v>4391.8999999999996</c:v>
                </c:pt>
                <c:pt idx="107">
                  <c:v>4158</c:v>
                </c:pt>
                <c:pt idx="108">
                  <c:v>3727.2</c:v>
                </c:pt>
                <c:pt idx="109">
                  <c:v>3855.5</c:v>
                </c:pt>
                <c:pt idx="110">
                  <c:v>3950</c:v>
                </c:pt>
                <c:pt idx="111">
                  <c:v>3743.8</c:v>
                </c:pt>
                <c:pt idx="112">
                  <c:v>4002.8</c:v>
                </c:pt>
                <c:pt idx="113">
                  <c:v>3763.4</c:v>
                </c:pt>
                <c:pt idx="114">
                  <c:v>4107.8999999999996</c:v>
                </c:pt>
                <c:pt idx="115">
                  <c:v>4581.5</c:v>
                </c:pt>
                <c:pt idx="116">
                  <c:v>4570.3</c:v>
                </c:pt>
                <c:pt idx="117">
                  <c:v>5029.3</c:v>
                </c:pt>
                <c:pt idx="118">
                  <c:v>5479.8</c:v>
                </c:pt>
                <c:pt idx="119">
                  <c:v>5851.9</c:v>
                </c:pt>
                <c:pt idx="120">
                  <c:v>5081.3999999999996</c:v>
                </c:pt>
              </c:numCache>
            </c:numRef>
          </c:val>
          <c:smooth val="0"/>
          <c:extLst>
            <c:ext xmlns:c16="http://schemas.microsoft.com/office/drawing/2014/chart" uri="{C3380CC4-5D6E-409C-BE32-E72D297353CC}">
              <c16:uniqueId val="{00000000-A89B-42A7-811E-F11B2FEB269C}"/>
            </c:ext>
          </c:extLst>
        </c:ser>
        <c:ser>
          <c:idx val="1"/>
          <c:order val="1"/>
          <c:tx>
            <c:strRef>
              <c:f>Petrolium!$C$2</c:f>
              <c:strCache>
                <c:ptCount val="1"/>
                <c:pt idx="0">
                  <c:v>LPG Production</c:v>
                </c:pt>
              </c:strCache>
            </c:strRef>
          </c:tx>
          <c:spPr>
            <a:ln w="12700" cap="rnd">
              <a:solidFill>
                <a:schemeClr val="accent2"/>
              </a:solidFill>
              <a:round/>
            </a:ln>
            <a:effectLst/>
          </c:spPr>
          <c:marker>
            <c:symbol val="none"/>
          </c:marker>
          <c:cat>
            <c:numRef>
              <c:f>Petrolium!$A$3:$A$123</c:f>
              <c:numCache>
                <c:formatCode>mmm\–yy</c:formatCode>
                <c:ptCount val="121"/>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numCache>
            </c:numRef>
          </c:cat>
          <c:val>
            <c:numRef>
              <c:f>Petrolium!$C$3:$C$123</c:f>
              <c:numCache>
                <c:formatCode>0</c:formatCode>
                <c:ptCount val="121"/>
                <c:pt idx="0">
                  <c:v>815.70600000000002</c:v>
                </c:pt>
                <c:pt idx="1">
                  <c:v>987.51300000000003</c:v>
                </c:pt>
                <c:pt idx="2">
                  <c:v>1054.069</c:v>
                </c:pt>
                <c:pt idx="3">
                  <c:v>795.15200000000004</c:v>
                </c:pt>
                <c:pt idx="4">
                  <c:v>822.75599999999997</c:v>
                </c:pt>
                <c:pt idx="5">
                  <c:v>875.28399999999999</c:v>
                </c:pt>
                <c:pt idx="6">
                  <c:v>983.28700000000003</c:v>
                </c:pt>
                <c:pt idx="7">
                  <c:v>857.72699999999998</c:v>
                </c:pt>
                <c:pt idx="8">
                  <c:v>835.59299999999996</c:v>
                </c:pt>
                <c:pt idx="9">
                  <c:v>912.12699999999995</c:v>
                </c:pt>
                <c:pt idx="10">
                  <c:v>1058.675</c:v>
                </c:pt>
                <c:pt idx="11">
                  <c:v>915.70100000000002</c:v>
                </c:pt>
                <c:pt idx="12">
                  <c:v>823.80200000000002</c:v>
                </c:pt>
                <c:pt idx="13">
                  <c:v>979.63099999999997</c:v>
                </c:pt>
                <c:pt idx="14">
                  <c:v>999.70600000000002</c:v>
                </c:pt>
                <c:pt idx="15">
                  <c:v>861.42</c:v>
                </c:pt>
                <c:pt idx="16">
                  <c:v>875.10500000000002</c:v>
                </c:pt>
                <c:pt idx="17">
                  <c:v>964.48299999999995</c:v>
                </c:pt>
                <c:pt idx="18">
                  <c:v>1008.0119999999999</c:v>
                </c:pt>
                <c:pt idx="19">
                  <c:v>863.53</c:v>
                </c:pt>
                <c:pt idx="20">
                  <c:v>812.77300000000002</c:v>
                </c:pt>
                <c:pt idx="21">
                  <c:v>924.45600000000002</c:v>
                </c:pt>
                <c:pt idx="22">
                  <c:v>884.06399999999996</c:v>
                </c:pt>
                <c:pt idx="23">
                  <c:v>897.84199999999998</c:v>
                </c:pt>
                <c:pt idx="24">
                  <c:v>870.553</c:v>
                </c:pt>
                <c:pt idx="25">
                  <c:v>996.93700000000001</c:v>
                </c:pt>
                <c:pt idx="26">
                  <c:v>993.80499999999995</c:v>
                </c:pt>
                <c:pt idx="27">
                  <c:v>855.73199999999997</c:v>
                </c:pt>
                <c:pt idx="28">
                  <c:v>861.303</c:v>
                </c:pt>
                <c:pt idx="29">
                  <c:v>1078.5809999999999</c:v>
                </c:pt>
                <c:pt idx="30">
                  <c:v>1150.857</c:v>
                </c:pt>
                <c:pt idx="31">
                  <c:v>1101.029</c:v>
                </c:pt>
                <c:pt idx="32">
                  <c:v>1038.597</c:v>
                </c:pt>
                <c:pt idx="33">
                  <c:v>1146.2739999999999</c:v>
                </c:pt>
                <c:pt idx="34">
                  <c:v>1199.471</c:v>
                </c:pt>
                <c:pt idx="35">
                  <c:v>767.95600000000002</c:v>
                </c:pt>
                <c:pt idx="36">
                  <c:v>910.16600000000005</c:v>
                </c:pt>
                <c:pt idx="37">
                  <c:v>1026.6980000000001</c:v>
                </c:pt>
                <c:pt idx="38">
                  <c:v>1105.0940000000001</c:v>
                </c:pt>
                <c:pt idx="39">
                  <c:v>1077.6690000000001</c:v>
                </c:pt>
                <c:pt idx="40">
                  <c:v>1078.537</c:v>
                </c:pt>
                <c:pt idx="41">
                  <c:v>1106.298</c:v>
                </c:pt>
                <c:pt idx="42">
                  <c:v>1095.913</c:v>
                </c:pt>
                <c:pt idx="43">
                  <c:v>960.96400000000006</c:v>
                </c:pt>
                <c:pt idx="44">
                  <c:v>960.26700000000005</c:v>
                </c:pt>
                <c:pt idx="45">
                  <c:v>1039.2090000000001</c:v>
                </c:pt>
                <c:pt idx="46">
                  <c:v>1123.664</c:v>
                </c:pt>
                <c:pt idx="47">
                  <c:v>1161.3530000000001</c:v>
                </c:pt>
                <c:pt idx="48">
                  <c:v>1102.7760000000001</c:v>
                </c:pt>
                <c:pt idx="49">
                  <c:v>1224.2809999999999</c:v>
                </c:pt>
                <c:pt idx="50">
                  <c:v>1271.337</c:v>
                </c:pt>
                <c:pt idx="51">
                  <c:v>1115.8910000000001</c:v>
                </c:pt>
                <c:pt idx="52">
                  <c:v>1101.92</c:v>
                </c:pt>
                <c:pt idx="53">
                  <c:v>1192.404</c:v>
                </c:pt>
                <c:pt idx="54">
                  <c:v>1302.1869999999999</c:v>
                </c:pt>
                <c:pt idx="55">
                  <c:v>1073.6369999999999</c:v>
                </c:pt>
                <c:pt idx="56">
                  <c:v>1065.6600000000001</c:v>
                </c:pt>
                <c:pt idx="57">
                  <c:v>1197.646</c:v>
                </c:pt>
                <c:pt idx="58">
                  <c:v>1245.8489999999999</c:v>
                </c:pt>
                <c:pt idx="59">
                  <c:v>1111.7670000000001</c:v>
                </c:pt>
                <c:pt idx="60">
                  <c:v>1099.1479999999999</c:v>
                </c:pt>
                <c:pt idx="61">
                  <c:v>1171.328</c:v>
                </c:pt>
                <c:pt idx="62">
                  <c:v>1299.875</c:v>
                </c:pt>
                <c:pt idx="63">
                  <c:v>1157.874</c:v>
                </c:pt>
                <c:pt idx="64">
                  <c:v>1056.2619999999999</c:v>
                </c:pt>
                <c:pt idx="65">
                  <c:v>1207.942</c:v>
                </c:pt>
                <c:pt idx="66">
                  <c:v>1293.009</c:v>
                </c:pt>
                <c:pt idx="67">
                  <c:v>1142.731</c:v>
                </c:pt>
                <c:pt idx="68">
                  <c:v>1037.4179999999999</c:v>
                </c:pt>
                <c:pt idx="69">
                  <c:v>1076.7919999999999</c:v>
                </c:pt>
                <c:pt idx="70">
                  <c:v>1145.268</c:v>
                </c:pt>
                <c:pt idx="71">
                  <c:v>1002.476</c:v>
                </c:pt>
                <c:pt idx="72">
                  <c:v>828.57399999999996</c:v>
                </c:pt>
                <c:pt idx="73">
                  <c:v>994.46299999999997</c:v>
                </c:pt>
                <c:pt idx="74">
                  <c:v>1056.1179999999999</c:v>
                </c:pt>
                <c:pt idx="75">
                  <c:v>934.298</c:v>
                </c:pt>
                <c:pt idx="76">
                  <c:v>869.94500000000005</c:v>
                </c:pt>
                <c:pt idx="77">
                  <c:v>1069.0509999999999</c:v>
                </c:pt>
                <c:pt idx="78">
                  <c:v>1104.396</c:v>
                </c:pt>
                <c:pt idx="79">
                  <c:v>1010.481</c:v>
                </c:pt>
                <c:pt idx="80">
                  <c:v>956.76</c:v>
                </c:pt>
                <c:pt idx="81">
                  <c:v>1025.1780000000001</c:v>
                </c:pt>
                <c:pt idx="82">
                  <c:v>980.83799999999997</c:v>
                </c:pt>
                <c:pt idx="83">
                  <c:v>806.327</c:v>
                </c:pt>
                <c:pt idx="84">
                  <c:v>772.27099999999996</c:v>
                </c:pt>
                <c:pt idx="85">
                  <c:v>783.32100000000003</c:v>
                </c:pt>
                <c:pt idx="86">
                  <c:v>1008.064</c:v>
                </c:pt>
                <c:pt idx="87">
                  <c:v>910.822</c:v>
                </c:pt>
                <c:pt idx="88">
                  <c:v>858.09199999999998</c:v>
                </c:pt>
                <c:pt idx="89">
                  <c:v>884.16600000000005</c:v>
                </c:pt>
                <c:pt idx="90">
                  <c:v>980.15499999999997</c:v>
                </c:pt>
                <c:pt idx="91">
                  <c:v>796.48400000000004</c:v>
                </c:pt>
                <c:pt idx="92">
                  <c:v>765.27800000000002</c:v>
                </c:pt>
                <c:pt idx="93">
                  <c:v>862.71199999999999</c:v>
                </c:pt>
                <c:pt idx="94">
                  <c:v>995.73900000000003</c:v>
                </c:pt>
                <c:pt idx="95">
                  <c:v>768.48800000000006</c:v>
                </c:pt>
                <c:pt idx="96">
                  <c:v>816.35299999999995</c:v>
                </c:pt>
                <c:pt idx="97">
                  <c:v>1141.1759999999999</c:v>
                </c:pt>
                <c:pt idx="98">
                  <c:v>1167.7919999999999</c:v>
                </c:pt>
                <c:pt idx="99">
                  <c:v>837.44500000000005</c:v>
                </c:pt>
                <c:pt idx="100">
                  <c:v>624.44000000000005</c:v>
                </c:pt>
                <c:pt idx="101">
                  <c:v>692.83900000000006</c:v>
                </c:pt>
                <c:pt idx="102">
                  <c:v>842.154</c:v>
                </c:pt>
                <c:pt idx="103">
                  <c:v>683.74599999999998</c:v>
                </c:pt>
                <c:pt idx="104">
                  <c:v>728.87900000000002</c:v>
                </c:pt>
                <c:pt idx="105">
                  <c:v>805.13499999999999</c:v>
                </c:pt>
                <c:pt idx="106">
                  <c:v>923.63699999999994</c:v>
                </c:pt>
                <c:pt idx="107">
                  <c:v>717.38099999999997</c:v>
                </c:pt>
                <c:pt idx="108">
                  <c:v>648.65499999999997</c:v>
                </c:pt>
                <c:pt idx="109">
                  <c:v>721.452</c:v>
                </c:pt>
                <c:pt idx="110">
                  <c:v>802.66099999999994</c:v>
                </c:pt>
                <c:pt idx="111">
                  <c:v>722.17200000000003</c:v>
                </c:pt>
                <c:pt idx="112">
                  <c:v>681.1</c:v>
                </c:pt>
                <c:pt idx="113">
                  <c:v>664.9</c:v>
                </c:pt>
                <c:pt idx="114">
                  <c:v>832.8</c:v>
                </c:pt>
                <c:pt idx="115">
                  <c:v>939.4</c:v>
                </c:pt>
                <c:pt idx="116">
                  <c:v>978.5</c:v>
                </c:pt>
                <c:pt idx="117">
                  <c:v>1227.9000000000001</c:v>
                </c:pt>
                <c:pt idx="118">
                  <c:v>1493.2</c:v>
                </c:pt>
                <c:pt idx="119">
                  <c:v>1574.5</c:v>
                </c:pt>
                <c:pt idx="120">
                  <c:v>1476.1</c:v>
                </c:pt>
              </c:numCache>
            </c:numRef>
          </c:val>
          <c:smooth val="0"/>
          <c:extLst>
            <c:ext xmlns:c16="http://schemas.microsoft.com/office/drawing/2014/chart" uri="{C3380CC4-5D6E-409C-BE32-E72D297353CC}">
              <c16:uniqueId val="{00000003-A89B-42A7-811E-F11B2FEB269C}"/>
            </c:ext>
          </c:extLst>
        </c:ser>
        <c:ser>
          <c:idx val="3"/>
          <c:order val="3"/>
          <c:tx>
            <c:strRef>
              <c:f>Petrolium!$E$2</c:f>
              <c:strCache>
                <c:ptCount val="1"/>
                <c:pt idx="0">
                  <c:v>Refinery Production</c:v>
                </c:pt>
              </c:strCache>
            </c:strRef>
          </c:tx>
          <c:spPr>
            <a:ln w="12700" cap="rnd">
              <a:solidFill>
                <a:schemeClr val="accent4"/>
              </a:solidFill>
              <a:round/>
            </a:ln>
            <a:effectLst/>
          </c:spPr>
          <c:marker>
            <c:symbol val="none"/>
          </c:marker>
          <c:cat>
            <c:numRef>
              <c:f>Petrolium!$A$3:$A$123</c:f>
              <c:numCache>
                <c:formatCode>mmm\–yy</c:formatCode>
                <c:ptCount val="121"/>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numCache>
            </c:numRef>
          </c:cat>
          <c:val>
            <c:numRef>
              <c:f>Petrolium!$E$3:$E$123</c:f>
              <c:numCache>
                <c:formatCode>0</c:formatCode>
                <c:ptCount val="121"/>
                <c:pt idx="0">
                  <c:v>9044.9537149999996</c:v>
                </c:pt>
                <c:pt idx="1">
                  <c:v>9335.6188459999994</c:v>
                </c:pt>
                <c:pt idx="2">
                  <c:v>8727.258699</c:v>
                </c:pt>
                <c:pt idx="3">
                  <c:v>9265.2255000000005</c:v>
                </c:pt>
                <c:pt idx="4">
                  <c:v>9541.0567489999994</c:v>
                </c:pt>
                <c:pt idx="5">
                  <c:v>9137.5712330000006</c:v>
                </c:pt>
                <c:pt idx="6">
                  <c:v>9313.1396910000003</c:v>
                </c:pt>
                <c:pt idx="7">
                  <c:v>9587.0964039999999</c:v>
                </c:pt>
                <c:pt idx="8">
                  <c:v>9316.7095609999997</c:v>
                </c:pt>
                <c:pt idx="9">
                  <c:v>9078.6733210000002</c:v>
                </c:pt>
                <c:pt idx="10">
                  <c:v>9725.2839789999998</c:v>
                </c:pt>
                <c:pt idx="11">
                  <c:v>9432.5722669999996</c:v>
                </c:pt>
                <c:pt idx="12">
                  <c:v>9744.0573430000004</c:v>
                </c:pt>
                <c:pt idx="13">
                  <c:v>9720.7340110000005</c:v>
                </c:pt>
                <c:pt idx="14">
                  <c:v>9998.4138089999997</c:v>
                </c:pt>
                <c:pt idx="15">
                  <c:v>9798.5473309999998</c:v>
                </c:pt>
                <c:pt idx="16">
                  <c:v>9794.4262620000009</c:v>
                </c:pt>
                <c:pt idx="17">
                  <c:v>9653.2162040000003</c:v>
                </c:pt>
                <c:pt idx="18">
                  <c:v>10363.168215</c:v>
                </c:pt>
                <c:pt idx="19">
                  <c:v>9859.4763000000003</c:v>
                </c:pt>
                <c:pt idx="20">
                  <c:v>9990.1536300000007</c:v>
                </c:pt>
                <c:pt idx="21">
                  <c:v>10165.225904999999</c:v>
                </c:pt>
                <c:pt idx="22">
                  <c:v>10474.525263</c:v>
                </c:pt>
                <c:pt idx="23">
                  <c:v>10551.639181</c:v>
                </c:pt>
                <c:pt idx="24">
                  <c:v>10296.826938</c:v>
                </c:pt>
                <c:pt idx="25">
                  <c:v>10733.970153</c:v>
                </c:pt>
                <c:pt idx="26">
                  <c:v>10466.966682</c:v>
                </c:pt>
                <c:pt idx="27">
                  <c:v>10632.127232999999</c:v>
                </c:pt>
                <c:pt idx="28">
                  <c:v>10884.503617</c:v>
                </c:pt>
                <c:pt idx="29">
                  <c:v>10884.206478</c:v>
                </c:pt>
                <c:pt idx="30">
                  <c:v>10782.396322000001</c:v>
                </c:pt>
                <c:pt idx="31">
                  <c:v>11135.830359</c:v>
                </c:pt>
                <c:pt idx="32">
                  <c:v>10662.797579</c:v>
                </c:pt>
                <c:pt idx="33">
                  <c:v>10782.160135</c:v>
                </c:pt>
                <c:pt idx="34">
                  <c:v>10373.758519999999</c:v>
                </c:pt>
                <c:pt idx="35">
                  <c:v>10661.466301</c:v>
                </c:pt>
                <c:pt idx="36">
                  <c:v>10704.463253</c:v>
                </c:pt>
                <c:pt idx="37">
                  <c:v>11204.041502</c:v>
                </c:pt>
                <c:pt idx="38">
                  <c:v>11079.380313</c:v>
                </c:pt>
                <c:pt idx="39">
                  <c:v>11222.124938000001</c:v>
                </c:pt>
                <c:pt idx="40">
                  <c:v>10524.260609999999</c:v>
                </c:pt>
                <c:pt idx="41">
                  <c:v>10673.288885</c:v>
                </c:pt>
                <c:pt idx="42">
                  <c:v>10645.87595</c:v>
                </c:pt>
                <c:pt idx="43">
                  <c:v>11130.705607</c:v>
                </c:pt>
                <c:pt idx="44">
                  <c:v>10735.974833</c:v>
                </c:pt>
                <c:pt idx="45">
                  <c:v>10977.052815999999</c:v>
                </c:pt>
                <c:pt idx="46">
                  <c:v>11223.774625</c:v>
                </c:pt>
                <c:pt idx="47">
                  <c:v>10228.231637999999</c:v>
                </c:pt>
                <c:pt idx="48">
                  <c:v>10482.409145</c:v>
                </c:pt>
                <c:pt idx="49">
                  <c:v>10491.84787</c:v>
                </c:pt>
                <c:pt idx="50">
                  <c:v>10706.153541</c:v>
                </c:pt>
                <c:pt idx="51">
                  <c:v>10741.306992</c:v>
                </c:pt>
                <c:pt idx="52">
                  <c:v>10579.016839</c:v>
                </c:pt>
                <c:pt idx="53">
                  <c:v>10446.510566000001</c:v>
                </c:pt>
                <c:pt idx="54">
                  <c:v>9534.1609669999998</c:v>
                </c:pt>
                <c:pt idx="55">
                  <c:v>10130.042641</c:v>
                </c:pt>
                <c:pt idx="56">
                  <c:v>9887.6713579999996</c:v>
                </c:pt>
                <c:pt idx="57">
                  <c:v>9633.7212330000002</c:v>
                </c:pt>
                <c:pt idx="58">
                  <c:v>10069.232596</c:v>
                </c:pt>
                <c:pt idx="59">
                  <c:v>10577.858029000001</c:v>
                </c:pt>
                <c:pt idx="60">
                  <c:v>10172.69536</c:v>
                </c:pt>
                <c:pt idx="61">
                  <c:v>9893.9169349999993</c:v>
                </c:pt>
                <c:pt idx="62">
                  <c:v>9523.9937640000007</c:v>
                </c:pt>
                <c:pt idx="63">
                  <c:v>9310.8302970000004</c:v>
                </c:pt>
                <c:pt idx="64">
                  <c:v>8834.4435360000007</c:v>
                </c:pt>
                <c:pt idx="65">
                  <c:v>8604.7256359999992</c:v>
                </c:pt>
                <c:pt idx="66">
                  <c:v>9086.8191009999991</c:v>
                </c:pt>
                <c:pt idx="67">
                  <c:v>10001.389654000001</c:v>
                </c:pt>
                <c:pt idx="68">
                  <c:v>9557.5820079999994</c:v>
                </c:pt>
                <c:pt idx="69">
                  <c:v>10149.205615000001</c:v>
                </c:pt>
                <c:pt idx="70">
                  <c:v>10342.744185</c:v>
                </c:pt>
                <c:pt idx="71">
                  <c:v>10084.368770999999</c:v>
                </c:pt>
                <c:pt idx="72">
                  <c:v>9050.732</c:v>
                </c:pt>
                <c:pt idx="73">
                  <c:v>9628.518</c:v>
                </c:pt>
                <c:pt idx="74">
                  <c:v>9712.5169999999998</c:v>
                </c:pt>
                <c:pt idx="75">
                  <c:v>9860.3130000000001</c:v>
                </c:pt>
                <c:pt idx="76">
                  <c:v>9550.1980000000003</c:v>
                </c:pt>
                <c:pt idx="77">
                  <c:v>9653.9869999999992</c:v>
                </c:pt>
                <c:pt idx="78">
                  <c:v>9341.5130000000008</c:v>
                </c:pt>
                <c:pt idx="79">
                  <c:v>9261.5020000000004</c:v>
                </c:pt>
                <c:pt idx="80">
                  <c:v>9195.1239999999998</c:v>
                </c:pt>
                <c:pt idx="81">
                  <c:v>9512.7937888500001</c:v>
                </c:pt>
                <c:pt idx="82">
                  <c:v>10582.3</c:v>
                </c:pt>
                <c:pt idx="83">
                  <c:v>10412.5</c:v>
                </c:pt>
                <c:pt idx="84">
                  <c:v>10129.6</c:v>
                </c:pt>
                <c:pt idx="85">
                  <c:v>10416.6</c:v>
                </c:pt>
                <c:pt idx="86">
                  <c:v>10484.799999999999</c:v>
                </c:pt>
                <c:pt idx="87">
                  <c:v>10153.799999999999</c:v>
                </c:pt>
                <c:pt idx="88">
                  <c:v>10007.299999999999</c:v>
                </c:pt>
                <c:pt idx="89">
                  <c:v>9261.7000000000007</c:v>
                </c:pt>
                <c:pt idx="90">
                  <c:v>10336.6</c:v>
                </c:pt>
                <c:pt idx="91">
                  <c:v>10186</c:v>
                </c:pt>
                <c:pt idx="92">
                  <c:v>9915.9</c:v>
                </c:pt>
                <c:pt idx="93">
                  <c:v>9132.9</c:v>
                </c:pt>
                <c:pt idx="94">
                  <c:v>9321</c:v>
                </c:pt>
                <c:pt idx="95">
                  <c:v>9803.7999999999993</c:v>
                </c:pt>
                <c:pt idx="96">
                  <c:v>9232.9</c:v>
                </c:pt>
                <c:pt idx="97">
                  <c:v>8771.6</c:v>
                </c:pt>
                <c:pt idx="98">
                  <c:v>9515.2999999999993</c:v>
                </c:pt>
                <c:pt idx="99">
                  <c:v>8787.2000000000007</c:v>
                </c:pt>
                <c:pt idx="100">
                  <c:v>7987.4</c:v>
                </c:pt>
                <c:pt idx="101">
                  <c:v>6890.7</c:v>
                </c:pt>
                <c:pt idx="102">
                  <c:v>7114.3</c:v>
                </c:pt>
                <c:pt idx="103">
                  <c:v>6905.7</c:v>
                </c:pt>
                <c:pt idx="104">
                  <c:v>7131</c:v>
                </c:pt>
                <c:pt idx="105">
                  <c:v>7263.8</c:v>
                </c:pt>
                <c:pt idx="106">
                  <c:v>7107.4</c:v>
                </c:pt>
                <c:pt idx="107">
                  <c:v>6925.4</c:v>
                </c:pt>
                <c:pt idx="108">
                  <c:v>6185.7</c:v>
                </c:pt>
                <c:pt idx="109">
                  <c:v>7135.2</c:v>
                </c:pt>
                <c:pt idx="110">
                  <c:v>7134.8267152694598</c:v>
                </c:pt>
                <c:pt idx="111">
                  <c:v>7304.22734083655</c:v>
                </c:pt>
                <c:pt idx="112">
                  <c:v>6948.8</c:v>
                </c:pt>
                <c:pt idx="113">
                  <c:v>7283.5</c:v>
                </c:pt>
                <c:pt idx="114">
                  <c:v>7426.5</c:v>
                </c:pt>
                <c:pt idx="115">
                  <c:v>7131.7</c:v>
                </c:pt>
                <c:pt idx="116">
                  <c:v>7204.5</c:v>
                </c:pt>
                <c:pt idx="117">
                  <c:v>7367.9</c:v>
                </c:pt>
                <c:pt idx="118">
                  <c:v>6797.3</c:v>
                </c:pt>
                <c:pt idx="119">
                  <c:v>6975.4</c:v>
                </c:pt>
                <c:pt idx="120">
                  <c:v>7178.9</c:v>
                </c:pt>
              </c:numCache>
            </c:numRef>
          </c:val>
          <c:smooth val="0"/>
          <c:extLst>
            <c:ext xmlns:c16="http://schemas.microsoft.com/office/drawing/2014/chart" uri="{C3380CC4-5D6E-409C-BE32-E72D297353CC}">
              <c16:uniqueId val="{00000002-A89B-42A7-811E-F11B2FEB269C}"/>
            </c:ext>
          </c:extLst>
        </c:ser>
        <c:dLbls>
          <c:showLegendKey val="0"/>
          <c:showVal val="0"/>
          <c:showCatName val="0"/>
          <c:showSerName val="0"/>
          <c:showPercent val="0"/>
          <c:showBubbleSize val="0"/>
        </c:dLbls>
        <c:marker val="1"/>
        <c:smooth val="0"/>
        <c:axId val="1695204319"/>
        <c:axId val="1695211391"/>
      </c:lineChart>
      <c:lineChart>
        <c:grouping val="standard"/>
        <c:varyColors val="0"/>
        <c:ser>
          <c:idx val="2"/>
          <c:order val="2"/>
          <c:tx>
            <c:strRef>
              <c:f>Petrolium!$D$2</c:f>
              <c:strCache>
                <c:ptCount val="1"/>
                <c:pt idx="0">
                  <c:v>Natural Gas Production(RHS)</c:v>
                </c:pt>
              </c:strCache>
            </c:strRef>
          </c:tx>
          <c:spPr>
            <a:ln w="12700" cap="rnd">
              <a:solidFill>
                <a:schemeClr val="accent3"/>
              </a:solidFill>
              <a:round/>
            </a:ln>
            <a:effectLst/>
          </c:spPr>
          <c:marker>
            <c:symbol val="none"/>
          </c:marker>
          <c:cat>
            <c:numRef>
              <c:f>Petrolium!$A$3:$A$123</c:f>
              <c:numCache>
                <c:formatCode>mmm\–yy</c:formatCode>
                <c:ptCount val="121"/>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numCache>
            </c:numRef>
          </c:cat>
          <c:val>
            <c:numRef>
              <c:f>Petrolium!$D$3:$D$123</c:f>
              <c:numCache>
                <c:formatCode>General</c:formatCode>
                <c:ptCount val="121"/>
                <c:pt idx="78" formatCode="0">
                  <c:v>12846.268412110099</c:v>
                </c:pt>
                <c:pt idx="79" formatCode="0">
                  <c:v>12469.654932462799</c:v>
                </c:pt>
                <c:pt idx="80" formatCode="0">
                  <c:v>12224.7418152141</c:v>
                </c:pt>
                <c:pt idx="81" formatCode="0">
                  <c:v>12468.7787016653</c:v>
                </c:pt>
                <c:pt idx="82" formatCode="0">
                  <c:v>15624.8</c:v>
                </c:pt>
                <c:pt idx="83" formatCode="0">
                  <c:v>14283.6</c:v>
                </c:pt>
                <c:pt idx="84" formatCode="0">
                  <c:v>13480.2</c:v>
                </c:pt>
                <c:pt idx="85" formatCode="0">
                  <c:v>14729.5</c:v>
                </c:pt>
                <c:pt idx="86" formatCode="0">
                  <c:v>14496.9</c:v>
                </c:pt>
                <c:pt idx="87" formatCode="0">
                  <c:v>13549.8</c:v>
                </c:pt>
                <c:pt idx="88" formatCode="0">
                  <c:v>12796.1</c:v>
                </c:pt>
                <c:pt idx="89" formatCode="0">
                  <c:v>14340.7</c:v>
                </c:pt>
                <c:pt idx="90" formatCode="0">
                  <c:v>17179.400000000001</c:v>
                </c:pt>
                <c:pt idx="91" formatCode="0">
                  <c:v>15881.1</c:v>
                </c:pt>
                <c:pt idx="92" formatCode="0">
                  <c:v>15006.9</c:v>
                </c:pt>
                <c:pt idx="93" formatCode="0">
                  <c:v>15009.3</c:v>
                </c:pt>
                <c:pt idx="94" formatCode="0">
                  <c:v>16641.599999999999</c:v>
                </c:pt>
                <c:pt idx="95" formatCode="0">
                  <c:v>15820.7</c:v>
                </c:pt>
                <c:pt idx="96" formatCode="0">
                  <c:v>15782.4</c:v>
                </c:pt>
                <c:pt idx="97" formatCode="0">
                  <c:v>16968</c:v>
                </c:pt>
                <c:pt idx="98" formatCode="0">
                  <c:v>18289</c:v>
                </c:pt>
                <c:pt idx="99" formatCode="0">
                  <c:v>16295.1</c:v>
                </c:pt>
                <c:pt idx="100" formatCode="0">
                  <c:v>16636.900000000001</c:v>
                </c:pt>
                <c:pt idx="101" formatCode="0">
                  <c:v>17688.400000000001</c:v>
                </c:pt>
                <c:pt idx="102" formatCode="0">
                  <c:v>21204.2</c:v>
                </c:pt>
                <c:pt idx="103" formatCode="0">
                  <c:v>21261.9</c:v>
                </c:pt>
                <c:pt idx="104" formatCode="0">
                  <c:v>22706.5</c:v>
                </c:pt>
                <c:pt idx="105" formatCode="0">
                  <c:v>23027.603126112899</c:v>
                </c:pt>
                <c:pt idx="106" formatCode="0">
                  <c:v>26237.808252062201</c:v>
                </c:pt>
                <c:pt idx="107" formatCode="0">
                  <c:v>25355.941760907499</c:v>
                </c:pt>
                <c:pt idx="108" formatCode="0">
                  <c:v>25128.653999999999</c:v>
                </c:pt>
                <c:pt idx="109" formatCode="0">
                  <c:v>28538.92</c:v>
                </c:pt>
                <c:pt idx="110" formatCode="0">
                  <c:v>30505.078850879501</c:v>
                </c:pt>
                <c:pt idx="111" formatCode="0">
                  <c:v>29632.199699531098</c:v>
                </c:pt>
                <c:pt idx="112" formatCode="0">
                  <c:v>29736.093378921501</c:v>
                </c:pt>
                <c:pt idx="113" formatCode="0">
                  <c:v>30382.870608426001</c:v>
                </c:pt>
                <c:pt idx="114" formatCode="0">
                  <c:v>34210.502319362</c:v>
                </c:pt>
                <c:pt idx="115" formatCode="0">
                  <c:v>36657.251872978901</c:v>
                </c:pt>
                <c:pt idx="116" formatCode="0">
                  <c:v>35372.510463962702</c:v>
                </c:pt>
                <c:pt idx="117" formatCode="0">
                  <c:v>38944.400000000001</c:v>
                </c:pt>
                <c:pt idx="118" formatCode="0">
                  <c:v>41191.764857953502</c:v>
                </c:pt>
                <c:pt idx="119" formatCode="0">
                  <c:v>38976.800000000003</c:v>
                </c:pt>
                <c:pt idx="120" formatCode="0">
                  <c:v>39147</c:v>
                </c:pt>
              </c:numCache>
            </c:numRef>
          </c:val>
          <c:smooth val="0"/>
          <c:extLst>
            <c:ext xmlns:c16="http://schemas.microsoft.com/office/drawing/2014/chart" uri="{C3380CC4-5D6E-409C-BE32-E72D297353CC}">
              <c16:uniqueId val="{00000001-A89B-42A7-811E-F11B2FEB269C}"/>
            </c:ext>
          </c:extLst>
        </c:ser>
        <c:dLbls>
          <c:showLegendKey val="0"/>
          <c:showVal val="0"/>
          <c:showCatName val="0"/>
          <c:showSerName val="0"/>
          <c:showPercent val="0"/>
          <c:showBubbleSize val="0"/>
        </c:dLbls>
        <c:marker val="1"/>
        <c:smooth val="0"/>
        <c:axId val="990115199"/>
        <c:axId val="990116447"/>
      </c:lineChart>
      <c:dateAx>
        <c:axId val="1695204319"/>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1695211391"/>
        <c:crosses val="autoZero"/>
        <c:auto val="1"/>
        <c:lblOffset val="100"/>
        <c:baseTimeUnit val="months"/>
      </c:dateAx>
      <c:valAx>
        <c:axId val="16952113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95204319"/>
        <c:crosses val="autoZero"/>
        <c:crossBetween val="between"/>
      </c:valAx>
      <c:valAx>
        <c:axId val="990116447"/>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MCM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90115199"/>
        <c:crosses val="max"/>
        <c:crossBetween val="between"/>
      </c:valAx>
      <c:dateAx>
        <c:axId val="990115199"/>
        <c:scaling>
          <c:orientation val="minMax"/>
        </c:scaling>
        <c:delete val="1"/>
        <c:axPos val="b"/>
        <c:numFmt formatCode="mmm\–yy" sourceLinked="1"/>
        <c:majorTickMark val="out"/>
        <c:minorTickMark val="none"/>
        <c:tickLblPos val="nextTo"/>
        <c:crossAx val="990116447"/>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Petrolium!$F$2</c:f>
              <c:strCache>
                <c:ptCount val="1"/>
                <c:pt idx="0">
                  <c:v>Total Production</c:v>
                </c:pt>
              </c:strCache>
            </c:strRef>
          </c:tx>
          <c:spPr>
            <a:solidFill>
              <a:schemeClr val="accent1"/>
            </a:solidFill>
            <a:ln>
              <a:noFill/>
            </a:ln>
            <a:effectLst/>
          </c:spPr>
          <c:invertIfNegative val="0"/>
          <c:cat>
            <c:numRef>
              <c:f>Petrolium!$A$3:$A$123</c:f>
              <c:numCache>
                <c:formatCode>mmm\–yy</c:formatCode>
                <c:ptCount val="121"/>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numCache>
            </c:numRef>
          </c:cat>
          <c:val>
            <c:numRef>
              <c:f>Petrolium!$F$3:$F$123</c:f>
              <c:numCache>
                <c:formatCode>0</c:formatCode>
                <c:ptCount val="121"/>
                <c:pt idx="0">
                  <c:v>18602.148714999999</c:v>
                </c:pt>
                <c:pt idx="1">
                  <c:v>18689.284846000002</c:v>
                </c:pt>
                <c:pt idx="2">
                  <c:v>18108.086698999999</c:v>
                </c:pt>
                <c:pt idx="3">
                  <c:v>18112.351500000001</c:v>
                </c:pt>
                <c:pt idx="4">
                  <c:v>18499.062748999997</c:v>
                </c:pt>
                <c:pt idx="5">
                  <c:v>17453.898233</c:v>
                </c:pt>
                <c:pt idx="6">
                  <c:v>18291.978691</c:v>
                </c:pt>
                <c:pt idx="7">
                  <c:v>18482.431404000003</c:v>
                </c:pt>
                <c:pt idx="8">
                  <c:v>17742.011560999999</c:v>
                </c:pt>
                <c:pt idx="9">
                  <c:v>17677.234321</c:v>
                </c:pt>
                <c:pt idx="10">
                  <c:v>18618.127978999997</c:v>
                </c:pt>
                <c:pt idx="11">
                  <c:v>18290.738267000001</c:v>
                </c:pt>
                <c:pt idx="12">
                  <c:v>17813.605342999999</c:v>
                </c:pt>
                <c:pt idx="13">
                  <c:v>18382.234011</c:v>
                </c:pt>
                <c:pt idx="14">
                  <c:v>18294.338809000001</c:v>
                </c:pt>
                <c:pt idx="15">
                  <c:v>17276.183331</c:v>
                </c:pt>
                <c:pt idx="16">
                  <c:v>18092.449262000002</c:v>
                </c:pt>
                <c:pt idx="17">
                  <c:v>18207.647204000001</c:v>
                </c:pt>
                <c:pt idx="18">
                  <c:v>19613.506215000001</c:v>
                </c:pt>
                <c:pt idx="19">
                  <c:v>18700.249300000003</c:v>
                </c:pt>
                <c:pt idx="20">
                  <c:v>18153.413630000003</c:v>
                </c:pt>
                <c:pt idx="21">
                  <c:v>18690.718905000002</c:v>
                </c:pt>
                <c:pt idx="22">
                  <c:v>19006.986262999999</c:v>
                </c:pt>
                <c:pt idx="23">
                  <c:v>18483.219181</c:v>
                </c:pt>
                <c:pt idx="24">
                  <c:v>18676.238938000002</c:v>
                </c:pt>
                <c:pt idx="25">
                  <c:v>19791.235153000001</c:v>
                </c:pt>
                <c:pt idx="26">
                  <c:v>19443.495682000001</c:v>
                </c:pt>
                <c:pt idx="27">
                  <c:v>19077.286232999999</c:v>
                </c:pt>
                <c:pt idx="28">
                  <c:v>19159.984617000002</c:v>
                </c:pt>
                <c:pt idx="29">
                  <c:v>20024.944477999998</c:v>
                </c:pt>
                <c:pt idx="30">
                  <c:v>20738.891322000003</c:v>
                </c:pt>
                <c:pt idx="31">
                  <c:v>20859.663358999998</c:v>
                </c:pt>
                <c:pt idx="32">
                  <c:v>19675.927579000003</c:v>
                </c:pt>
                <c:pt idx="33">
                  <c:v>20486.699134999999</c:v>
                </c:pt>
                <c:pt idx="34">
                  <c:v>20275.592519999998</c:v>
                </c:pt>
                <c:pt idx="35">
                  <c:v>17229.653300999998</c:v>
                </c:pt>
                <c:pt idx="36">
                  <c:v>18333.478253000001</c:v>
                </c:pt>
                <c:pt idx="37">
                  <c:v>18907.108501999999</c:v>
                </c:pt>
                <c:pt idx="38">
                  <c:v>20068.910313</c:v>
                </c:pt>
                <c:pt idx="39">
                  <c:v>21113.238938000002</c:v>
                </c:pt>
                <c:pt idx="40">
                  <c:v>22081.55761</c:v>
                </c:pt>
                <c:pt idx="41">
                  <c:v>22068.242885</c:v>
                </c:pt>
                <c:pt idx="42">
                  <c:v>22221.06395</c:v>
                </c:pt>
                <c:pt idx="43">
                  <c:v>22144.978606999997</c:v>
                </c:pt>
                <c:pt idx="44">
                  <c:v>21636.287833000002</c:v>
                </c:pt>
                <c:pt idx="45">
                  <c:v>21382.835815999999</c:v>
                </c:pt>
                <c:pt idx="46">
                  <c:v>21982.921625000003</c:v>
                </c:pt>
                <c:pt idx="47">
                  <c:v>20652.157637999997</c:v>
                </c:pt>
                <c:pt idx="48">
                  <c:v>21072.227144999997</c:v>
                </c:pt>
                <c:pt idx="49">
                  <c:v>21150.786869999996</c:v>
                </c:pt>
                <c:pt idx="50">
                  <c:v>21850.507540999999</c:v>
                </c:pt>
                <c:pt idx="51">
                  <c:v>20827.438991999999</c:v>
                </c:pt>
                <c:pt idx="52">
                  <c:v>19944.842839000001</c:v>
                </c:pt>
                <c:pt idx="53">
                  <c:v>19555.168566</c:v>
                </c:pt>
                <c:pt idx="54">
                  <c:v>19526.952966999997</c:v>
                </c:pt>
                <c:pt idx="55">
                  <c:v>18734.323641000003</c:v>
                </c:pt>
                <c:pt idx="56">
                  <c:v>18357.571358000001</c:v>
                </c:pt>
                <c:pt idx="57">
                  <c:v>17918.935233</c:v>
                </c:pt>
                <c:pt idx="58">
                  <c:v>18422.980596000001</c:v>
                </c:pt>
                <c:pt idx="59">
                  <c:v>18093.573028999999</c:v>
                </c:pt>
                <c:pt idx="60">
                  <c:v>17582.04436</c:v>
                </c:pt>
                <c:pt idx="61">
                  <c:v>18553.936934999998</c:v>
                </c:pt>
                <c:pt idx="62">
                  <c:v>17701.274764000002</c:v>
                </c:pt>
                <c:pt idx="63">
                  <c:v>17094.766297000002</c:v>
                </c:pt>
                <c:pt idx="64">
                  <c:v>14941.605535999999</c:v>
                </c:pt>
                <c:pt idx="65">
                  <c:v>14994.967635999999</c:v>
                </c:pt>
                <c:pt idx="66">
                  <c:v>17750.728101000001</c:v>
                </c:pt>
                <c:pt idx="67">
                  <c:v>18159.920654000001</c:v>
                </c:pt>
                <c:pt idx="68">
                  <c:v>17105.000007999999</c:v>
                </c:pt>
                <c:pt idx="69">
                  <c:v>18193.697615000001</c:v>
                </c:pt>
                <c:pt idx="70">
                  <c:v>18262.112184999998</c:v>
                </c:pt>
                <c:pt idx="71">
                  <c:v>17602.044771000001</c:v>
                </c:pt>
                <c:pt idx="72">
                  <c:v>15800.205999999998</c:v>
                </c:pt>
                <c:pt idx="73">
                  <c:v>17235.280999999999</c:v>
                </c:pt>
                <c:pt idx="74">
                  <c:v>17716.834999999999</c:v>
                </c:pt>
                <c:pt idx="75">
                  <c:v>18256.811000000002</c:v>
                </c:pt>
                <c:pt idx="76">
                  <c:v>17228.942999999999</c:v>
                </c:pt>
                <c:pt idx="77">
                  <c:v>16998.137999999999</c:v>
                </c:pt>
                <c:pt idx="78">
                  <c:v>17285.009000000002</c:v>
                </c:pt>
                <c:pt idx="79">
                  <c:v>16913.082999999999</c:v>
                </c:pt>
                <c:pt idx="80">
                  <c:v>16192.583999999999</c:v>
                </c:pt>
                <c:pt idx="81">
                  <c:v>17911.57178885</c:v>
                </c:pt>
                <c:pt idx="82">
                  <c:v>18936.038</c:v>
                </c:pt>
                <c:pt idx="83">
                  <c:v>17862.827000000001</c:v>
                </c:pt>
                <c:pt idx="84">
                  <c:v>16508.870999999999</c:v>
                </c:pt>
                <c:pt idx="85">
                  <c:v>17158.620999999999</c:v>
                </c:pt>
                <c:pt idx="86">
                  <c:v>17286.464</c:v>
                </c:pt>
                <c:pt idx="87">
                  <c:v>17572.521999999997</c:v>
                </c:pt>
                <c:pt idx="88">
                  <c:v>16587.291999999998</c:v>
                </c:pt>
                <c:pt idx="89">
                  <c:v>16136.066000000001</c:v>
                </c:pt>
                <c:pt idx="90">
                  <c:v>17570.055</c:v>
                </c:pt>
                <c:pt idx="91">
                  <c:v>16607.484</c:v>
                </c:pt>
                <c:pt idx="92">
                  <c:v>15013.477999999999</c:v>
                </c:pt>
                <c:pt idx="93">
                  <c:v>14999.212</c:v>
                </c:pt>
                <c:pt idx="94">
                  <c:v>15642.739</c:v>
                </c:pt>
                <c:pt idx="95">
                  <c:v>15331.788</c:v>
                </c:pt>
                <c:pt idx="96">
                  <c:v>15093.352999999999</c:v>
                </c:pt>
                <c:pt idx="97">
                  <c:v>14922.776</c:v>
                </c:pt>
                <c:pt idx="98">
                  <c:v>15905.791999999999</c:v>
                </c:pt>
                <c:pt idx="99">
                  <c:v>14850.245000000001</c:v>
                </c:pt>
                <c:pt idx="100">
                  <c:v>12864.64</c:v>
                </c:pt>
                <c:pt idx="101">
                  <c:v>11943.638999999999</c:v>
                </c:pt>
                <c:pt idx="102">
                  <c:v>13105.254000000001</c:v>
                </c:pt>
                <c:pt idx="103">
                  <c:v>12528.146000000001</c:v>
                </c:pt>
                <c:pt idx="104">
                  <c:v>12193.579</c:v>
                </c:pt>
                <c:pt idx="105">
                  <c:v>12042.935000000001</c:v>
                </c:pt>
                <c:pt idx="106">
                  <c:v>12422.936999999998</c:v>
                </c:pt>
                <c:pt idx="107">
                  <c:v>11800.780999999999</c:v>
                </c:pt>
                <c:pt idx="108">
                  <c:v>10561.555</c:v>
                </c:pt>
                <c:pt idx="109">
                  <c:v>11712.152</c:v>
                </c:pt>
                <c:pt idx="110">
                  <c:v>11887.487715269461</c:v>
                </c:pt>
                <c:pt idx="111">
                  <c:v>11770.199340836549</c:v>
                </c:pt>
                <c:pt idx="112">
                  <c:v>11632.7</c:v>
                </c:pt>
                <c:pt idx="113">
                  <c:v>11711.8</c:v>
                </c:pt>
                <c:pt idx="114">
                  <c:v>12367.2</c:v>
                </c:pt>
                <c:pt idx="115">
                  <c:v>12652.599999999999</c:v>
                </c:pt>
                <c:pt idx="116">
                  <c:v>12753.3</c:v>
                </c:pt>
                <c:pt idx="117">
                  <c:v>13625.1</c:v>
                </c:pt>
                <c:pt idx="118">
                  <c:v>13770.3</c:v>
                </c:pt>
                <c:pt idx="119">
                  <c:v>14401.8</c:v>
                </c:pt>
                <c:pt idx="120">
                  <c:v>13736.4</c:v>
                </c:pt>
              </c:numCache>
            </c:numRef>
          </c:val>
          <c:extLst>
            <c:ext xmlns:c16="http://schemas.microsoft.com/office/drawing/2014/chart" uri="{C3380CC4-5D6E-409C-BE32-E72D297353CC}">
              <c16:uniqueId val="{00000001-EAB8-4F36-8FC6-EE6159E41AE7}"/>
            </c:ext>
          </c:extLst>
        </c:ser>
        <c:dLbls>
          <c:showLegendKey val="0"/>
          <c:showVal val="0"/>
          <c:showCatName val="0"/>
          <c:showSerName val="0"/>
          <c:showPercent val="0"/>
          <c:showBubbleSize val="0"/>
        </c:dLbls>
        <c:gapWidth val="150"/>
        <c:axId val="1623038975"/>
        <c:axId val="1623040223"/>
      </c:barChart>
      <c:lineChart>
        <c:grouping val="standard"/>
        <c:varyColors val="0"/>
        <c:ser>
          <c:idx val="1"/>
          <c:order val="1"/>
          <c:tx>
            <c:strRef>
              <c:f>Petrolium!$K$2</c:f>
              <c:strCache>
                <c:ptCount val="1"/>
                <c:pt idx="0">
                  <c:v>Total Export By Volumn</c:v>
                </c:pt>
              </c:strCache>
            </c:strRef>
          </c:tx>
          <c:spPr>
            <a:ln w="12700" cap="rnd">
              <a:solidFill>
                <a:schemeClr val="accent2"/>
              </a:solidFill>
              <a:round/>
            </a:ln>
            <a:effectLst/>
          </c:spPr>
          <c:marker>
            <c:symbol val="none"/>
          </c:marker>
          <c:cat>
            <c:numRef>
              <c:f>Petrolium!$A$3:$A$123</c:f>
              <c:numCache>
                <c:formatCode>mmm\–yy</c:formatCode>
                <c:ptCount val="121"/>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numCache>
            </c:numRef>
          </c:cat>
          <c:val>
            <c:numRef>
              <c:f>Petrolium!$K$3:$K$123</c:f>
              <c:numCache>
                <c:formatCode>0</c:formatCode>
                <c:ptCount val="121"/>
                <c:pt idx="0">
                  <c:v>3305.6479749999999</c:v>
                </c:pt>
                <c:pt idx="1">
                  <c:v>3229.7578920000001</c:v>
                </c:pt>
                <c:pt idx="2">
                  <c:v>3934.6771779999999</c:v>
                </c:pt>
                <c:pt idx="3">
                  <c:v>3322.9815789999998</c:v>
                </c:pt>
                <c:pt idx="4">
                  <c:v>3112.6283760000001</c:v>
                </c:pt>
                <c:pt idx="5">
                  <c:v>2934.1561460000003</c:v>
                </c:pt>
                <c:pt idx="6">
                  <c:v>3261.8765589999998</c:v>
                </c:pt>
                <c:pt idx="7">
                  <c:v>3928.6770269999997</c:v>
                </c:pt>
                <c:pt idx="8">
                  <c:v>3390.9576400000001</c:v>
                </c:pt>
                <c:pt idx="9">
                  <c:v>3796.9286529999999</c:v>
                </c:pt>
                <c:pt idx="10">
                  <c:v>3648.377</c:v>
                </c:pt>
                <c:pt idx="11">
                  <c:v>4115.7069320000001</c:v>
                </c:pt>
                <c:pt idx="12">
                  <c:v>3673.5651160000002</c:v>
                </c:pt>
                <c:pt idx="13">
                  <c:v>3867.6469979999997</c:v>
                </c:pt>
                <c:pt idx="14">
                  <c:v>3651.8572559999993</c:v>
                </c:pt>
                <c:pt idx="15">
                  <c:v>3642.121498</c:v>
                </c:pt>
                <c:pt idx="16">
                  <c:v>3222.4861069999997</c:v>
                </c:pt>
                <c:pt idx="17">
                  <c:v>3892.5965939999996</c:v>
                </c:pt>
                <c:pt idx="18">
                  <c:v>3977.9681679999999</c:v>
                </c:pt>
                <c:pt idx="19">
                  <c:v>4086.3990429999999</c:v>
                </c:pt>
                <c:pt idx="20">
                  <c:v>4144.0187820000001</c:v>
                </c:pt>
                <c:pt idx="21">
                  <c:v>3755.5130410000002</c:v>
                </c:pt>
                <c:pt idx="22">
                  <c:v>4030.8847550000005</c:v>
                </c:pt>
                <c:pt idx="23">
                  <c:v>4058.3228250000002</c:v>
                </c:pt>
                <c:pt idx="24">
                  <c:v>3863.3779180000001</c:v>
                </c:pt>
                <c:pt idx="25">
                  <c:v>4612.5420130000002</c:v>
                </c:pt>
                <c:pt idx="26">
                  <c:v>4803.0544799999998</c:v>
                </c:pt>
                <c:pt idx="27">
                  <c:v>5089.7378210000006</c:v>
                </c:pt>
                <c:pt idx="28">
                  <c:v>4613.2173629999998</c:v>
                </c:pt>
                <c:pt idx="29">
                  <c:v>5481.6186290000005</c:v>
                </c:pt>
                <c:pt idx="30">
                  <c:v>6145.0820409999997</c:v>
                </c:pt>
                <c:pt idx="31">
                  <c:v>5775.1394880000007</c:v>
                </c:pt>
                <c:pt idx="32">
                  <c:v>5018.9205359999996</c:v>
                </c:pt>
                <c:pt idx="33">
                  <c:v>5671.5323509999998</c:v>
                </c:pt>
                <c:pt idx="34">
                  <c:v>6417.661623</c:v>
                </c:pt>
                <c:pt idx="35">
                  <c:v>5331.5270390000005</c:v>
                </c:pt>
                <c:pt idx="36">
                  <c:v>5030.4145289999997</c:v>
                </c:pt>
                <c:pt idx="37">
                  <c:v>4883.5862069999994</c:v>
                </c:pt>
                <c:pt idx="38">
                  <c:v>5714.4125760000006</c:v>
                </c:pt>
                <c:pt idx="39">
                  <c:v>6540.8402970000006</c:v>
                </c:pt>
                <c:pt idx="40">
                  <c:v>7993.5402059999997</c:v>
                </c:pt>
                <c:pt idx="41">
                  <c:v>7878.48282982</c:v>
                </c:pt>
                <c:pt idx="42">
                  <c:v>7974.6008392699996</c:v>
                </c:pt>
                <c:pt idx="43">
                  <c:v>8842.3692540000011</c:v>
                </c:pt>
                <c:pt idx="44">
                  <c:v>7445.0495460000002</c:v>
                </c:pt>
                <c:pt idx="45">
                  <c:v>7295.6724000000004</c:v>
                </c:pt>
                <c:pt idx="46">
                  <c:v>7938.8200600000009</c:v>
                </c:pt>
                <c:pt idx="47">
                  <c:v>7779.0011129999993</c:v>
                </c:pt>
                <c:pt idx="48">
                  <c:v>7420.8119969999998</c:v>
                </c:pt>
                <c:pt idx="49">
                  <c:v>7457.146428</c:v>
                </c:pt>
                <c:pt idx="50">
                  <c:v>8155.3554790000007</c:v>
                </c:pt>
                <c:pt idx="51">
                  <c:v>6920.4113029999999</c:v>
                </c:pt>
                <c:pt idx="52">
                  <c:v>5874.3498958500004</c:v>
                </c:pt>
                <c:pt idx="53">
                  <c:v>6353.2763825599995</c:v>
                </c:pt>
                <c:pt idx="54">
                  <c:v>7087.6552217000008</c:v>
                </c:pt>
                <c:pt idx="55">
                  <c:v>5866.1611359400003</c:v>
                </c:pt>
                <c:pt idx="56">
                  <c:v>5574.9014583999997</c:v>
                </c:pt>
                <c:pt idx="57">
                  <c:v>4452.6821679299992</c:v>
                </c:pt>
                <c:pt idx="58">
                  <c:v>5400.1247941500005</c:v>
                </c:pt>
                <c:pt idx="59">
                  <c:v>4837.4656546400001</c:v>
                </c:pt>
                <c:pt idx="60">
                  <c:v>5200.0256610000006</c:v>
                </c:pt>
                <c:pt idx="61">
                  <c:v>5028.8114809999997</c:v>
                </c:pt>
                <c:pt idx="62">
                  <c:v>5591.8429051999992</c:v>
                </c:pt>
                <c:pt idx="63">
                  <c:v>4748.690735000001</c:v>
                </c:pt>
                <c:pt idx="64">
                  <c:v>4230.2237114210529</c:v>
                </c:pt>
                <c:pt idx="65">
                  <c:v>3351.5858821491229</c:v>
                </c:pt>
                <c:pt idx="66">
                  <c:v>5301.3678038947364</c:v>
                </c:pt>
                <c:pt idx="67">
                  <c:v>5469.7153337491236</c:v>
                </c:pt>
                <c:pt idx="68">
                  <c:v>4946.2703116719294</c:v>
                </c:pt>
                <c:pt idx="69">
                  <c:v>4847.6792162859647</c:v>
                </c:pt>
                <c:pt idx="70">
                  <c:v>5369.5382998421055</c:v>
                </c:pt>
                <c:pt idx="71">
                  <c:v>5224.2220267719294</c:v>
                </c:pt>
                <c:pt idx="72">
                  <c:v>5040.0829022017542</c:v>
                </c:pt>
                <c:pt idx="73">
                  <c:v>4766.0847837105266</c:v>
                </c:pt>
                <c:pt idx="74">
                  <c:v>4957.2017228603509</c:v>
                </c:pt>
                <c:pt idx="75">
                  <c:v>5702.54290184614</c:v>
                </c:pt>
                <c:pt idx="76">
                  <c:v>4938.1214578717545</c:v>
                </c:pt>
                <c:pt idx="77">
                  <c:v>4692.9993787061403</c:v>
                </c:pt>
                <c:pt idx="78">
                  <c:v>5198.0669868899995</c:v>
                </c:pt>
                <c:pt idx="79">
                  <c:v>5606.7950260399984</c:v>
                </c:pt>
                <c:pt idx="80">
                  <c:v>4669.8730988699999</c:v>
                </c:pt>
                <c:pt idx="81">
                  <c:v>6317.5826224700004</c:v>
                </c:pt>
                <c:pt idx="82">
                  <c:v>6611.6643713800004</c:v>
                </c:pt>
                <c:pt idx="83">
                  <c:v>6252.5243180100015</c:v>
                </c:pt>
                <c:pt idx="84">
                  <c:v>4722.6441664800004</c:v>
                </c:pt>
                <c:pt idx="85">
                  <c:v>5493.3330131899993</c:v>
                </c:pt>
                <c:pt idx="86">
                  <c:v>5475.3137290300001</c:v>
                </c:pt>
                <c:pt idx="87">
                  <c:v>5422.7803664000003</c:v>
                </c:pt>
                <c:pt idx="88">
                  <c:v>4723.1692653099999</c:v>
                </c:pt>
                <c:pt idx="89">
                  <c:v>5139.2489454622792</c:v>
                </c:pt>
                <c:pt idx="90">
                  <c:v>5862.3578139473202</c:v>
                </c:pt>
                <c:pt idx="91">
                  <c:v>5386.8717903009192</c:v>
                </c:pt>
                <c:pt idx="92">
                  <c:v>3672.9044825686206</c:v>
                </c:pt>
                <c:pt idx="93">
                  <c:v>4160.8571892910395</c:v>
                </c:pt>
                <c:pt idx="94">
                  <c:v>4782.3326602464795</c:v>
                </c:pt>
                <c:pt idx="95">
                  <c:v>4104.1616177185606</c:v>
                </c:pt>
                <c:pt idx="96">
                  <c:v>4470.8342642513799</c:v>
                </c:pt>
                <c:pt idx="97">
                  <c:v>4595.7764724299568</c:v>
                </c:pt>
                <c:pt idx="98">
                  <c:v>5086.0643449993204</c:v>
                </c:pt>
                <c:pt idx="99">
                  <c:v>5065.2626109942003</c:v>
                </c:pt>
                <c:pt idx="100">
                  <c:v>4228.6980487499995</c:v>
                </c:pt>
                <c:pt idx="101">
                  <c:v>3607.3337613682002</c:v>
                </c:pt>
                <c:pt idx="102">
                  <c:v>4602.1265762777002</c:v>
                </c:pt>
                <c:pt idx="103">
                  <c:v>4519.5310925754602</c:v>
                </c:pt>
                <c:pt idx="104">
                  <c:v>3847.8825578173596</c:v>
                </c:pt>
                <c:pt idx="105">
                  <c:v>3572.9334452289004</c:v>
                </c:pt>
                <c:pt idx="106">
                  <c:v>4156.8755866353195</c:v>
                </c:pt>
                <c:pt idx="107">
                  <c:v>4632.9207421161209</c:v>
                </c:pt>
                <c:pt idx="108">
                  <c:v>3645.9197580402201</c:v>
                </c:pt>
                <c:pt idx="109">
                  <c:v>3777.1218925889998</c:v>
                </c:pt>
                <c:pt idx="110">
                  <c:v>4507.8187118768219</c:v>
                </c:pt>
                <c:pt idx="111">
                  <c:v>3673.3367487181599</c:v>
                </c:pt>
                <c:pt idx="112">
                  <c:v>4371.8311413134998</c:v>
                </c:pt>
                <c:pt idx="113">
                  <c:v>3997.52091076752</c:v>
                </c:pt>
                <c:pt idx="114">
                  <c:v>4268.0345445147022</c:v>
                </c:pt>
                <c:pt idx="115">
                  <c:v>4809.8616837064856</c:v>
                </c:pt>
                <c:pt idx="116">
                  <c:v>4241.9238025988507</c:v>
                </c:pt>
                <c:pt idx="117">
                  <c:v>5165.0143567050454</c:v>
                </c:pt>
                <c:pt idx="118">
                  <c:v>5860.2536961541118</c:v>
                </c:pt>
                <c:pt idx="119">
                  <c:v>6332.1500486810046</c:v>
                </c:pt>
                <c:pt idx="120">
                  <c:v>5376.8048617384275</c:v>
                </c:pt>
              </c:numCache>
            </c:numRef>
          </c:val>
          <c:smooth val="0"/>
          <c:extLst>
            <c:ext xmlns:c16="http://schemas.microsoft.com/office/drawing/2014/chart" uri="{C3380CC4-5D6E-409C-BE32-E72D297353CC}">
              <c16:uniqueId val="{00000002-EAB8-4F36-8FC6-EE6159E41AE7}"/>
            </c:ext>
          </c:extLst>
        </c:ser>
        <c:dLbls>
          <c:showLegendKey val="0"/>
          <c:showVal val="0"/>
          <c:showCatName val="0"/>
          <c:showSerName val="0"/>
          <c:showPercent val="0"/>
          <c:showBubbleSize val="0"/>
        </c:dLbls>
        <c:marker val="1"/>
        <c:smooth val="0"/>
        <c:axId val="1623038975"/>
        <c:axId val="1623040223"/>
      </c:lineChart>
      <c:lineChart>
        <c:grouping val="standard"/>
        <c:varyColors val="0"/>
        <c:ser>
          <c:idx val="2"/>
          <c:order val="2"/>
          <c:tx>
            <c:strRef>
              <c:f>Petrolium!$P$2</c:f>
              <c:strCache>
                <c:ptCount val="1"/>
                <c:pt idx="0">
                  <c:v>Price in Brent</c:v>
                </c:pt>
              </c:strCache>
            </c:strRef>
          </c:tx>
          <c:spPr>
            <a:ln w="12700" cap="rnd">
              <a:solidFill>
                <a:schemeClr val="accent3"/>
              </a:solidFill>
              <a:round/>
            </a:ln>
            <a:effectLst/>
          </c:spPr>
          <c:marker>
            <c:symbol val="none"/>
          </c:marker>
          <c:cat>
            <c:numRef>
              <c:f>Petrolium!$A$3:$A$123</c:f>
              <c:numCache>
                <c:formatCode>mmm\–yy</c:formatCode>
                <c:ptCount val="121"/>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numCache>
            </c:numRef>
          </c:cat>
          <c:val>
            <c:numRef>
              <c:f>Petrolium!$P$3:$P$123</c:f>
              <c:numCache>
                <c:formatCode>#,##0</c:formatCode>
                <c:ptCount val="121"/>
                <c:pt idx="0">
                  <c:v>19.8</c:v>
                </c:pt>
                <c:pt idx="1">
                  <c:v>15.94</c:v>
                </c:pt>
                <c:pt idx="2">
                  <c:v>26.36</c:v>
                </c:pt>
                <c:pt idx="3">
                  <c:v>32.630000000000003</c:v>
                </c:pt>
                <c:pt idx="4">
                  <c:v>20.73</c:v>
                </c:pt>
                <c:pt idx="5">
                  <c:v>18.82</c:v>
                </c:pt>
                <c:pt idx="6">
                  <c:v>19.899999999999999</c:v>
                </c:pt>
                <c:pt idx="7">
                  <c:v>20.57</c:v>
                </c:pt>
                <c:pt idx="8">
                  <c:v>17.95</c:v>
                </c:pt>
                <c:pt idx="9">
                  <c:v>20.03</c:v>
                </c:pt>
                <c:pt idx="10">
                  <c:v>20.312272727272699</c:v>
                </c:pt>
                <c:pt idx="11">
                  <c:v>19.187692307692298</c:v>
                </c:pt>
                <c:pt idx="12">
                  <c:v>18.219682539682498</c:v>
                </c:pt>
                <c:pt idx="13">
                  <c:v>18.229523809523801</c:v>
                </c:pt>
                <c:pt idx="14">
                  <c:v>16.484461538461499</c:v>
                </c:pt>
                <c:pt idx="15">
                  <c:v>15.021363636363599</c:v>
                </c:pt>
                <c:pt idx="16">
                  <c:v>13.92171875</c:v>
                </c:pt>
                <c:pt idx="17">
                  <c:v>16.0766666666667</c:v>
                </c:pt>
                <c:pt idx="18">
                  <c:v>16.7529230769231</c:v>
                </c:pt>
                <c:pt idx="19">
                  <c:v>16.549687500000001</c:v>
                </c:pt>
                <c:pt idx="20">
                  <c:v>16.901406250000001</c:v>
                </c:pt>
                <c:pt idx="21">
                  <c:v>18.092459016393398</c:v>
                </c:pt>
                <c:pt idx="22">
                  <c:v>16.192461538461501</c:v>
                </c:pt>
                <c:pt idx="23">
                  <c:v>16.954062499999999</c:v>
                </c:pt>
                <c:pt idx="24">
                  <c:v>18.62453125</c:v>
                </c:pt>
                <c:pt idx="25">
                  <c:v>19.489523809523799</c:v>
                </c:pt>
                <c:pt idx="26">
                  <c:v>20.5121538461539</c:v>
                </c:pt>
                <c:pt idx="27">
                  <c:v>23.176307692307699</c:v>
                </c:pt>
                <c:pt idx="28">
                  <c:v>21.277868852459001</c:v>
                </c:pt>
                <c:pt idx="29">
                  <c:v>18.0285714285714</c:v>
                </c:pt>
                <c:pt idx="30">
                  <c:v>18.522121212121199</c:v>
                </c:pt>
                <c:pt idx="31">
                  <c:v>18.756093750000002</c:v>
                </c:pt>
                <c:pt idx="32">
                  <c:v>14.0612698412698</c:v>
                </c:pt>
                <c:pt idx="33">
                  <c:v>13.236290322580601</c:v>
                </c:pt>
                <c:pt idx="34">
                  <c:v>12.4215151515152</c:v>
                </c:pt>
                <c:pt idx="35">
                  <c:v>11.0976923076923</c:v>
                </c:pt>
                <c:pt idx="36">
                  <c:v>11.3012698412698</c:v>
                </c:pt>
                <c:pt idx="37">
                  <c:v>15.4203174603175</c:v>
                </c:pt>
                <c:pt idx="38">
                  <c:v>20.546363636363601</c:v>
                </c:pt>
                <c:pt idx="39">
                  <c:v>24.027619047619101</c:v>
                </c:pt>
                <c:pt idx="40">
                  <c:v>26.8790625</c:v>
                </c:pt>
                <c:pt idx="41">
                  <c:v>26.7860655737705</c:v>
                </c:pt>
                <c:pt idx="42">
                  <c:v>30.432615384615399</c:v>
                </c:pt>
                <c:pt idx="43">
                  <c:v>29.664843749999999</c:v>
                </c:pt>
                <c:pt idx="44">
                  <c:v>25.762812499999999</c:v>
                </c:pt>
                <c:pt idx="45">
                  <c:v>27.298225806451601</c:v>
                </c:pt>
                <c:pt idx="46">
                  <c:v>25.239062499999999</c:v>
                </c:pt>
                <c:pt idx="47">
                  <c:v>19.3940625</c:v>
                </c:pt>
                <c:pt idx="48">
                  <c:v>21.101774193548401</c:v>
                </c:pt>
                <c:pt idx="49">
                  <c:v>25.121874999999999</c:v>
                </c:pt>
                <c:pt idx="50">
                  <c:v>26.885151515151499</c:v>
                </c:pt>
                <c:pt idx="51">
                  <c:v>26.776</c:v>
                </c:pt>
                <c:pt idx="52">
                  <c:v>31.4033333333333</c:v>
                </c:pt>
                <c:pt idx="53">
                  <c:v>26.147049180327901</c:v>
                </c:pt>
                <c:pt idx="54">
                  <c:v>28.419090909090901</c:v>
                </c:pt>
                <c:pt idx="55">
                  <c:v>29.429375</c:v>
                </c:pt>
                <c:pt idx="56">
                  <c:v>32.021562500000002</c:v>
                </c:pt>
                <c:pt idx="57">
                  <c:v>35.375873015872997</c:v>
                </c:pt>
                <c:pt idx="58">
                  <c:v>41.594848484848498</c:v>
                </c:pt>
                <c:pt idx="59">
                  <c:v>44.139687500000001</c:v>
                </c:pt>
                <c:pt idx="60">
                  <c:v>47.761904761904802</c:v>
                </c:pt>
                <c:pt idx="61">
                  <c:v>51.606615384615402</c:v>
                </c:pt>
                <c:pt idx="62">
                  <c:v>61.612153846153802</c:v>
                </c:pt>
                <c:pt idx="63">
                  <c:v>56.916349206349203</c:v>
                </c:pt>
                <c:pt idx="64">
                  <c:v>61.959218749999998</c:v>
                </c:pt>
                <c:pt idx="65">
                  <c:v>69.800317460317402</c:v>
                </c:pt>
                <c:pt idx="66">
                  <c:v>70.202615384615399</c:v>
                </c:pt>
                <c:pt idx="67">
                  <c:v>59.603968253968297</c:v>
                </c:pt>
                <c:pt idx="68">
                  <c:v>58.077031249999997</c:v>
                </c:pt>
                <c:pt idx="69">
                  <c:v>68.733333333333306</c:v>
                </c:pt>
                <c:pt idx="70">
                  <c:v>74.914000000000001</c:v>
                </c:pt>
                <c:pt idx="71">
                  <c:v>88.765538461538497</c:v>
                </c:pt>
                <c:pt idx="72">
                  <c:v>96.480476190476196</c:v>
                </c:pt>
                <c:pt idx="73">
                  <c:v>122.20093749999999</c:v>
                </c:pt>
                <c:pt idx="74">
                  <c:v>115.908484848485</c:v>
                </c:pt>
                <c:pt idx="75">
                  <c:v>56.230615384615398</c:v>
                </c:pt>
                <c:pt idx="76">
                  <c:v>45.037619047619103</c:v>
                </c:pt>
                <c:pt idx="77">
                  <c:v>59.282656250000002</c:v>
                </c:pt>
                <c:pt idx="78">
                  <c:v>68.252272727272697</c:v>
                </c:pt>
                <c:pt idx="79">
                  <c:v>74.934923076923099</c:v>
                </c:pt>
                <c:pt idx="80">
                  <c:v>76.778095238095204</c:v>
                </c:pt>
                <c:pt idx="81">
                  <c:v>78.629062500000003</c:v>
                </c:pt>
                <c:pt idx="82">
                  <c:v>76.405151515151502</c:v>
                </c:pt>
                <c:pt idx="83">
                  <c:v>86.929393939393904</c:v>
                </c:pt>
                <c:pt idx="84">
                  <c:v>105.21</c:v>
                </c:pt>
                <c:pt idx="85">
                  <c:v>116.801428571429</c:v>
                </c:pt>
                <c:pt idx="86">
                  <c:v>112.899696969697</c:v>
                </c:pt>
                <c:pt idx="87">
                  <c:v>109.31296875</c:v>
                </c:pt>
                <c:pt idx="88">
                  <c:v>118.6946875</c:v>
                </c:pt>
                <c:pt idx="89">
                  <c:v>108.72875000000001</c:v>
                </c:pt>
                <c:pt idx="90">
                  <c:v>109.901076923077</c:v>
                </c:pt>
                <c:pt idx="91">
                  <c:v>110.487230769231</c:v>
                </c:pt>
                <c:pt idx="92">
                  <c:v>112.834285714286</c:v>
                </c:pt>
                <c:pt idx="93">
                  <c:v>103.001230769231</c:v>
                </c:pt>
                <c:pt idx="94">
                  <c:v>110.041666666667</c:v>
                </c:pt>
                <c:pt idx="95">
                  <c:v>109.39234374999999</c:v>
                </c:pt>
                <c:pt idx="96">
                  <c:v>107.858095238095</c:v>
                </c:pt>
                <c:pt idx="97">
                  <c:v>109.7759375</c:v>
                </c:pt>
                <c:pt idx="98">
                  <c:v>102.157272727273</c:v>
                </c:pt>
                <c:pt idx="99">
                  <c:v>76.111230769230801</c:v>
                </c:pt>
                <c:pt idx="100">
                  <c:v>53.895714285714298</c:v>
                </c:pt>
                <c:pt idx="101">
                  <c:v>62.061076923076897</c:v>
                </c:pt>
                <c:pt idx="102">
                  <c:v>50.165909090909103</c:v>
                </c:pt>
                <c:pt idx="103">
                  <c:v>43.319545454545398</c:v>
                </c:pt>
                <c:pt idx="104">
                  <c:v>34.502769230769204</c:v>
                </c:pt>
                <c:pt idx="105">
                  <c:v>46.009846153846098</c:v>
                </c:pt>
                <c:pt idx="106">
                  <c:v>45.817575757575803</c:v>
                </c:pt>
                <c:pt idx="107">
                  <c:v>50.083538461538502</c:v>
                </c:pt>
                <c:pt idx="108">
                  <c:v>54.042769230769203</c:v>
                </c:pt>
                <c:pt idx="109">
                  <c:v>50.129375000000003</c:v>
                </c:pt>
                <c:pt idx="110">
                  <c:v>51.729384615384603</c:v>
                </c:pt>
                <c:pt idx="111">
                  <c:v>61.426153846153902</c:v>
                </c:pt>
                <c:pt idx="112">
                  <c:v>67.029692307692301</c:v>
                </c:pt>
                <c:pt idx="113">
                  <c:v>74.555076923076896</c:v>
                </c:pt>
                <c:pt idx="114">
                  <c:v>75.335230769230705</c:v>
                </c:pt>
                <c:pt idx="115">
                  <c:v>67.733030303030304</c:v>
                </c:pt>
                <c:pt idx="116">
                  <c:v>63.134062499999999</c:v>
                </c:pt>
                <c:pt idx="117">
                  <c:v>68.528615384615406</c:v>
                </c:pt>
                <c:pt idx="118">
                  <c:v>61.884393939393902</c:v>
                </c:pt>
                <c:pt idx="119">
                  <c:v>62.605151515151498</c:v>
                </c:pt>
                <c:pt idx="120">
                  <c:v>50.592615384615399</c:v>
                </c:pt>
              </c:numCache>
            </c:numRef>
          </c:val>
          <c:smooth val="0"/>
          <c:extLst>
            <c:ext xmlns:c16="http://schemas.microsoft.com/office/drawing/2014/chart" uri="{C3380CC4-5D6E-409C-BE32-E72D297353CC}">
              <c16:uniqueId val="{00000000-EAB8-4F36-8FC6-EE6159E41AE7}"/>
            </c:ext>
          </c:extLst>
        </c:ser>
        <c:dLbls>
          <c:showLegendKey val="0"/>
          <c:showVal val="0"/>
          <c:showCatName val="0"/>
          <c:showSerName val="0"/>
          <c:showPercent val="0"/>
          <c:showBubbleSize val="0"/>
        </c:dLbls>
        <c:marker val="1"/>
        <c:smooth val="0"/>
        <c:axId val="1695183519"/>
        <c:axId val="1695178943"/>
      </c:lineChart>
      <c:dateAx>
        <c:axId val="1623038975"/>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1623040223"/>
        <c:crosses val="autoZero"/>
        <c:auto val="1"/>
        <c:lblOffset val="100"/>
        <c:baseTimeUnit val="months"/>
      </c:dateAx>
      <c:valAx>
        <c:axId val="1623040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ML</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23038975"/>
        <c:crosses val="autoZero"/>
        <c:crossBetween val="between"/>
      </c:valAx>
      <c:valAx>
        <c:axId val="1695178943"/>
        <c:scaling>
          <c:orientation val="minMax"/>
        </c:scaling>
        <c:delete val="0"/>
        <c:axPos val="r"/>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a:solidFill>
                      <a:schemeClr val="tx1"/>
                    </a:solidFill>
                  </a:rPr>
                  <a:t> Brent</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183519"/>
        <c:crosses val="max"/>
        <c:crossBetween val="between"/>
      </c:valAx>
      <c:dateAx>
        <c:axId val="1695183519"/>
        <c:scaling>
          <c:orientation val="minMax"/>
        </c:scaling>
        <c:delete val="1"/>
        <c:axPos val="b"/>
        <c:numFmt formatCode="mmm\–yy" sourceLinked="1"/>
        <c:majorTickMark val="out"/>
        <c:minorTickMark val="none"/>
        <c:tickLblPos val="nextTo"/>
        <c:crossAx val="1695178943"/>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'Iron Ore'!$J$2</c:f>
              <c:strCache>
                <c:ptCount val="1"/>
                <c:pt idx="0">
                  <c:v>Chine Export %</c:v>
                </c:pt>
              </c:strCache>
            </c:strRef>
          </c:tx>
          <c:spPr>
            <a:ln w="12700" cap="rnd">
              <a:solidFill>
                <a:schemeClr val="accent1"/>
              </a:solidFill>
              <a:round/>
            </a:ln>
            <a:effectLst/>
          </c:spPr>
          <c:marker>
            <c:symbol val="none"/>
          </c:marker>
          <c:cat>
            <c:numRef>
              <c:f>'Iron Ore'!$A$3:$A$127</c:f>
              <c:numCache>
                <c:formatCode>mmm\–yy</c:formatCode>
                <c:ptCount val="125"/>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pt idx="121">
                  <c:v>43983</c:v>
                </c:pt>
                <c:pt idx="122">
                  <c:v>44075</c:v>
                </c:pt>
                <c:pt idx="123">
                  <c:v>44166</c:v>
                </c:pt>
                <c:pt idx="124">
                  <c:v>44256</c:v>
                </c:pt>
              </c:numCache>
            </c:numRef>
          </c:cat>
          <c:val>
            <c:numRef>
              <c:f>'Iron Ore'!$J$3:$J$127</c:f>
              <c:numCache>
                <c:formatCode>0.00%</c:formatCode>
                <c:ptCount val="125"/>
                <c:pt idx="0">
                  <c:v>6.027652416364758E-2</c:v>
                </c:pt>
                <c:pt idx="1">
                  <c:v>5.9024491056211291E-2</c:v>
                </c:pt>
                <c:pt idx="2">
                  <c:v>4.8928886098933665E-2</c:v>
                </c:pt>
                <c:pt idx="3">
                  <c:v>4.4095907658210476E-2</c:v>
                </c:pt>
                <c:pt idx="4">
                  <c:v>7.0778141847567075E-2</c:v>
                </c:pt>
                <c:pt idx="5">
                  <c:v>0.13951093726309649</c:v>
                </c:pt>
                <c:pt idx="6">
                  <c:v>0.12570008454225826</c:v>
                </c:pt>
                <c:pt idx="7">
                  <c:v>0.14998425649911395</c:v>
                </c:pt>
                <c:pt idx="8">
                  <c:v>0.15166388562743444</c:v>
                </c:pt>
                <c:pt idx="9">
                  <c:v>0.12109246833904373</c:v>
                </c:pt>
                <c:pt idx="10">
                  <c:v>0.13467606474559196</c:v>
                </c:pt>
                <c:pt idx="11">
                  <c:v>0.12851932174029043</c:v>
                </c:pt>
                <c:pt idx="12">
                  <c:v>0.16056470365900075</c:v>
                </c:pt>
                <c:pt idx="13">
                  <c:v>0.14153609750360602</c:v>
                </c:pt>
                <c:pt idx="14">
                  <c:v>0.16046716340124192</c:v>
                </c:pt>
                <c:pt idx="15">
                  <c:v>0.14805545833255246</c:v>
                </c:pt>
                <c:pt idx="16">
                  <c:v>0.14196636166123938</c:v>
                </c:pt>
                <c:pt idx="17">
                  <c:v>0.13257344538062307</c:v>
                </c:pt>
                <c:pt idx="18">
                  <c:v>0.13406063291648979</c:v>
                </c:pt>
                <c:pt idx="19">
                  <c:v>0.16661432431409859</c:v>
                </c:pt>
                <c:pt idx="20">
                  <c:v>0.1617344730245556</c:v>
                </c:pt>
                <c:pt idx="21">
                  <c:v>0.16939647869909552</c:v>
                </c:pt>
                <c:pt idx="22">
                  <c:v>0.16825887783442708</c:v>
                </c:pt>
                <c:pt idx="23">
                  <c:v>0.20505124285890988</c:v>
                </c:pt>
                <c:pt idx="24">
                  <c:v>0.15987444844668053</c:v>
                </c:pt>
                <c:pt idx="25">
                  <c:v>0.20464991044187308</c:v>
                </c:pt>
                <c:pt idx="26">
                  <c:v>0.19272907740245984</c:v>
                </c:pt>
                <c:pt idx="27">
                  <c:v>0.16577884233472562</c:v>
                </c:pt>
                <c:pt idx="28">
                  <c:v>0.18782305701039473</c:v>
                </c:pt>
                <c:pt idx="29">
                  <c:v>0.22933859455382877</c:v>
                </c:pt>
                <c:pt idx="30">
                  <c:v>0.2128043604788778</c:v>
                </c:pt>
                <c:pt idx="31">
                  <c:v>0.22663773350840183</c:v>
                </c:pt>
                <c:pt idx="32">
                  <c:v>0.19822483023650386</c:v>
                </c:pt>
                <c:pt idx="33">
                  <c:v>0.20080809154695642</c:v>
                </c:pt>
                <c:pt idx="34">
                  <c:v>0.17718292058761712</c:v>
                </c:pt>
                <c:pt idx="35">
                  <c:v>0.2116607348872741</c:v>
                </c:pt>
                <c:pt idx="36">
                  <c:v>0.15879106231587758</c:v>
                </c:pt>
                <c:pt idx="37">
                  <c:v>0.17515415993204883</c:v>
                </c:pt>
                <c:pt idx="38">
                  <c:v>0.17698073540288498</c:v>
                </c:pt>
                <c:pt idx="39">
                  <c:v>0.23646505428843745</c:v>
                </c:pt>
                <c:pt idx="40">
                  <c:v>0.16554071304037077</c:v>
                </c:pt>
                <c:pt idx="41">
                  <c:v>0.23027400003879636</c:v>
                </c:pt>
                <c:pt idx="42">
                  <c:v>0.18705070907561025</c:v>
                </c:pt>
                <c:pt idx="43">
                  <c:v>0.25894471988451517</c:v>
                </c:pt>
                <c:pt idx="44">
                  <c:v>0.20424915541928171</c:v>
                </c:pt>
                <c:pt idx="45">
                  <c:v>0.25402876621602544</c:v>
                </c:pt>
                <c:pt idx="46">
                  <c:v>0.2380285618004862</c:v>
                </c:pt>
                <c:pt idx="47">
                  <c:v>0.27175181125374342</c:v>
                </c:pt>
                <c:pt idx="48">
                  <c:v>0.22369474010747195</c:v>
                </c:pt>
                <c:pt idx="49">
                  <c:v>0.26558410769516716</c:v>
                </c:pt>
                <c:pt idx="50">
                  <c:v>0.26792652726806726</c:v>
                </c:pt>
                <c:pt idx="51">
                  <c:v>0.29494378399991517</c:v>
                </c:pt>
                <c:pt idx="52">
                  <c:v>0.30538019227655777</c:v>
                </c:pt>
                <c:pt idx="53">
                  <c:v>0.31169322437472258</c:v>
                </c:pt>
                <c:pt idx="54">
                  <c:v>0.31585577877323412</c:v>
                </c:pt>
                <c:pt idx="55">
                  <c:v>0.34247616949932363</c:v>
                </c:pt>
                <c:pt idx="56">
                  <c:v>0.35366680811228196</c:v>
                </c:pt>
                <c:pt idx="57">
                  <c:v>0.34513216974546851</c:v>
                </c:pt>
                <c:pt idx="58">
                  <c:v>0.39184592901317178</c:v>
                </c:pt>
                <c:pt idx="59">
                  <c:v>0.42666439817661289</c:v>
                </c:pt>
                <c:pt idx="60">
                  <c:v>0.44990044063432338</c:v>
                </c:pt>
                <c:pt idx="61">
                  <c:v>0.47314504689734793</c:v>
                </c:pt>
                <c:pt idx="62">
                  <c:v>0.49909001130154379</c:v>
                </c:pt>
                <c:pt idx="63">
                  <c:v>0.53644043641779848</c:v>
                </c:pt>
                <c:pt idx="64">
                  <c:v>0.51501606597235583</c:v>
                </c:pt>
                <c:pt idx="65">
                  <c:v>0.51107163708752124</c:v>
                </c:pt>
                <c:pt idx="66">
                  <c:v>0.5049744788082805</c:v>
                </c:pt>
                <c:pt idx="67">
                  <c:v>0.54511741041926132</c:v>
                </c:pt>
                <c:pt idx="68">
                  <c:v>0.52555169190395745</c:v>
                </c:pt>
                <c:pt idx="69">
                  <c:v>0.52609366070083818</c:v>
                </c:pt>
                <c:pt idx="70">
                  <c:v>0.52640008983492692</c:v>
                </c:pt>
                <c:pt idx="71">
                  <c:v>0.55414358289811505</c:v>
                </c:pt>
                <c:pt idx="72">
                  <c:v>0.56493246122915897</c:v>
                </c:pt>
                <c:pt idx="73">
                  <c:v>0.62452552404993011</c:v>
                </c:pt>
                <c:pt idx="74">
                  <c:v>0.60187578055094648</c:v>
                </c:pt>
                <c:pt idx="75">
                  <c:v>0.57252016684808649</c:v>
                </c:pt>
                <c:pt idx="76">
                  <c:v>0.77397888440414853</c:v>
                </c:pt>
                <c:pt idx="77">
                  <c:v>0.79376493664709757</c:v>
                </c:pt>
                <c:pt idx="78">
                  <c:v>0.68901828932515907</c:v>
                </c:pt>
                <c:pt idx="79">
                  <c:v>0.69665980502740465</c:v>
                </c:pt>
                <c:pt idx="80">
                  <c:v>0.65751310709621058</c:v>
                </c:pt>
                <c:pt idx="81">
                  <c:v>0.68064677757365633</c:v>
                </c:pt>
                <c:pt idx="82">
                  <c:v>0.67291350480563672</c:v>
                </c:pt>
                <c:pt idx="83">
                  <c:v>0.71017500697357605</c:v>
                </c:pt>
                <c:pt idx="84">
                  <c:v>0.66441635570514124</c:v>
                </c:pt>
                <c:pt idx="85">
                  <c:v>0.69480227767352343</c:v>
                </c:pt>
                <c:pt idx="86">
                  <c:v>0.69073413410330886</c:v>
                </c:pt>
                <c:pt idx="87">
                  <c:v>0.73073671711050181</c:v>
                </c:pt>
                <c:pt idx="88">
                  <c:v>0.72060812133395002</c:v>
                </c:pt>
                <c:pt idx="89">
                  <c:v>0.69983266003693756</c:v>
                </c:pt>
                <c:pt idx="90">
                  <c:v>0.73245577506625004</c:v>
                </c:pt>
                <c:pt idx="91">
                  <c:v>0.74787813214048182</c:v>
                </c:pt>
                <c:pt idx="92">
                  <c:v>0.74378085559470197</c:v>
                </c:pt>
                <c:pt idx="93">
                  <c:v>0.75986674328539372</c:v>
                </c:pt>
                <c:pt idx="94">
                  <c:v>0.75189766294839167</c:v>
                </c:pt>
                <c:pt idx="95">
                  <c:v>0.78838569517460555</c:v>
                </c:pt>
                <c:pt idx="96">
                  <c:v>0.77118188944508048</c:v>
                </c:pt>
                <c:pt idx="97">
                  <c:v>0.8064909853165223</c:v>
                </c:pt>
                <c:pt idx="98">
                  <c:v>0.79784702855898637</c:v>
                </c:pt>
                <c:pt idx="99">
                  <c:v>0.80079389878820184</c:v>
                </c:pt>
                <c:pt idx="100">
                  <c:v>0.79805771942174819</c:v>
                </c:pt>
                <c:pt idx="101">
                  <c:v>0.81389496148283536</c:v>
                </c:pt>
                <c:pt idx="102">
                  <c:v>0.82508111452554356</c:v>
                </c:pt>
                <c:pt idx="103">
                  <c:v>0.81726322517609717</c:v>
                </c:pt>
                <c:pt idx="104">
                  <c:v>0.81033311653212714</c:v>
                </c:pt>
                <c:pt idx="105">
                  <c:v>0.81759915666668637</c:v>
                </c:pt>
                <c:pt idx="106">
                  <c:v>0.81929973928613042</c:v>
                </c:pt>
                <c:pt idx="107">
                  <c:v>0.82764560468188764</c:v>
                </c:pt>
                <c:pt idx="108">
                  <c:v>0.8326435248538897</c:v>
                </c:pt>
                <c:pt idx="109">
                  <c:v>0.82419208076107242</c:v>
                </c:pt>
                <c:pt idx="110">
                  <c:v>0.82990124917241503</c:v>
                </c:pt>
                <c:pt idx="111">
                  <c:v>0.83361034077163643</c:v>
                </c:pt>
                <c:pt idx="112">
                  <c:v>0.81856797211200361</c:v>
                </c:pt>
                <c:pt idx="113">
                  <c:v>0.81910854314898862</c:v>
                </c:pt>
                <c:pt idx="114">
                  <c:v>0.80982283856580617</c:v>
                </c:pt>
                <c:pt idx="115">
                  <c:v>0.80379899362743401</c:v>
                </c:pt>
                <c:pt idx="116">
                  <c:v>0.8278391945319552</c:v>
                </c:pt>
                <c:pt idx="117">
                  <c:v>0.81002766357988765</c:v>
                </c:pt>
                <c:pt idx="118">
                  <c:v>0.82776559041303421</c:v>
                </c:pt>
                <c:pt idx="119">
                  <c:v>0.82562088730703564</c:v>
                </c:pt>
                <c:pt idx="120">
                  <c:v>0.82862191315446676</c:v>
                </c:pt>
                <c:pt idx="121">
                  <c:v>0.83260990096801013</c:v>
                </c:pt>
                <c:pt idx="122">
                  <c:v>0.78691907486166524</c:v>
                </c:pt>
                <c:pt idx="123">
                  <c:v>0.75187926740796907</c:v>
                </c:pt>
                <c:pt idx="124">
                  <c:v>0.74137529554575099</c:v>
                </c:pt>
              </c:numCache>
            </c:numRef>
          </c:val>
          <c:smooth val="0"/>
          <c:extLst>
            <c:ext xmlns:c16="http://schemas.microsoft.com/office/drawing/2014/chart" uri="{C3380CC4-5D6E-409C-BE32-E72D297353CC}">
              <c16:uniqueId val="{00000000-5900-44D8-B187-8D1F6D0FF633}"/>
            </c:ext>
          </c:extLst>
        </c:ser>
        <c:ser>
          <c:idx val="1"/>
          <c:order val="1"/>
          <c:tx>
            <c:strRef>
              <c:f>'Iron Ore'!$K$2</c:f>
              <c:strCache>
                <c:ptCount val="1"/>
                <c:pt idx="0">
                  <c:v>Japan Export %</c:v>
                </c:pt>
              </c:strCache>
            </c:strRef>
          </c:tx>
          <c:spPr>
            <a:ln w="12700" cap="rnd">
              <a:solidFill>
                <a:schemeClr val="accent2"/>
              </a:solidFill>
              <a:round/>
            </a:ln>
            <a:effectLst/>
          </c:spPr>
          <c:marker>
            <c:symbol val="none"/>
          </c:marker>
          <c:cat>
            <c:numRef>
              <c:f>'Iron Ore'!$A$3:$A$127</c:f>
              <c:numCache>
                <c:formatCode>mmm\–yy</c:formatCode>
                <c:ptCount val="125"/>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pt idx="121">
                  <c:v>43983</c:v>
                </c:pt>
                <c:pt idx="122">
                  <c:v>44075</c:v>
                </c:pt>
                <c:pt idx="123">
                  <c:v>44166</c:v>
                </c:pt>
                <c:pt idx="124">
                  <c:v>44256</c:v>
                </c:pt>
              </c:numCache>
            </c:numRef>
          </c:cat>
          <c:val>
            <c:numRef>
              <c:f>'Iron Ore'!$K$3:$K$127</c:f>
              <c:numCache>
                <c:formatCode>0.00%</c:formatCode>
                <c:ptCount val="125"/>
                <c:pt idx="0">
                  <c:v>0.4869712661970384</c:v>
                </c:pt>
                <c:pt idx="1">
                  <c:v>0.5237521707185876</c:v>
                </c:pt>
                <c:pt idx="2">
                  <c:v>0.58164908209976618</c:v>
                </c:pt>
                <c:pt idx="3">
                  <c:v>0.52724772790053731</c:v>
                </c:pt>
                <c:pt idx="4">
                  <c:v>0.53719394328898595</c:v>
                </c:pt>
                <c:pt idx="5">
                  <c:v>0.49739542148398935</c:v>
                </c:pt>
                <c:pt idx="6">
                  <c:v>0.49956829677232456</c:v>
                </c:pt>
                <c:pt idx="7">
                  <c:v>0.5097121737289968</c:v>
                </c:pt>
                <c:pt idx="8">
                  <c:v>0.44544642739479484</c:v>
                </c:pt>
                <c:pt idx="9">
                  <c:v>0.50307856768164527</c:v>
                </c:pt>
                <c:pt idx="10">
                  <c:v>0.48985923162395056</c:v>
                </c:pt>
                <c:pt idx="11">
                  <c:v>0.50552256429760811</c:v>
                </c:pt>
                <c:pt idx="12">
                  <c:v>0.47783655636408112</c:v>
                </c:pt>
                <c:pt idx="13">
                  <c:v>0.47210436324488636</c:v>
                </c:pt>
                <c:pt idx="14">
                  <c:v>0.48278015243462974</c:v>
                </c:pt>
                <c:pt idx="15">
                  <c:v>0.43683480381065293</c:v>
                </c:pt>
                <c:pt idx="16">
                  <c:v>0.43713986916830994</c:v>
                </c:pt>
                <c:pt idx="17">
                  <c:v>0.46138897681696067</c:v>
                </c:pt>
                <c:pt idx="18">
                  <c:v>0.47698205212318984</c:v>
                </c:pt>
                <c:pt idx="19">
                  <c:v>0.46447296291455326</c:v>
                </c:pt>
                <c:pt idx="20">
                  <c:v>0.43542520095316845</c:v>
                </c:pt>
                <c:pt idx="21">
                  <c:v>0.44013509441637588</c:v>
                </c:pt>
                <c:pt idx="22">
                  <c:v>0.44506740875986045</c:v>
                </c:pt>
                <c:pt idx="23">
                  <c:v>0.44589150141646666</c:v>
                </c:pt>
                <c:pt idx="24">
                  <c:v>0.46109938320578775</c:v>
                </c:pt>
                <c:pt idx="25">
                  <c:v>0.4391701948690559</c:v>
                </c:pt>
                <c:pt idx="26">
                  <c:v>0.46320081696120297</c:v>
                </c:pt>
                <c:pt idx="27">
                  <c:v>0.44064778398829646</c:v>
                </c:pt>
                <c:pt idx="28">
                  <c:v>0.45436951397405834</c:v>
                </c:pt>
                <c:pt idx="29">
                  <c:v>0.42467236781856871</c:v>
                </c:pt>
                <c:pt idx="30">
                  <c:v>0.42600151780986034</c:v>
                </c:pt>
                <c:pt idx="31">
                  <c:v>0.44762597838093549</c:v>
                </c:pt>
                <c:pt idx="32">
                  <c:v>0.43325030658794772</c:v>
                </c:pt>
                <c:pt idx="33">
                  <c:v>0.437650257067207</c:v>
                </c:pt>
                <c:pt idx="34">
                  <c:v>0.46964898401502059</c:v>
                </c:pt>
                <c:pt idx="35">
                  <c:v>0.43541423142257907</c:v>
                </c:pt>
                <c:pt idx="36">
                  <c:v>0.48216091694972552</c:v>
                </c:pt>
                <c:pt idx="37">
                  <c:v>0.45442726850092413</c:v>
                </c:pt>
                <c:pt idx="38">
                  <c:v>0.47179083046615827</c:v>
                </c:pt>
                <c:pt idx="39">
                  <c:v>0.45677272912696926</c:v>
                </c:pt>
                <c:pt idx="40">
                  <c:v>0.45640461104232283</c:v>
                </c:pt>
                <c:pt idx="41">
                  <c:v>0.41948235499946318</c:v>
                </c:pt>
                <c:pt idx="42">
                  <c:v>0.47972162079233671</c:v>
                </c:pt>
                <c:pt idx="43">
                  <c:v>0.40704194277893674</c:v>
                </c:pt>
                <c:pt idx="44">
                  <c:v>0.42256936156504232</c:v>
                </c:pt>
                <c:pt idx="45">
                  <c:v>0.41061616559132752</c:v>
                </c:pt>
                <c:pt idx="46">
                  <c:v>0.4508711786009087</c:v>
                </c:pt>
                <c:pt idx="47">
                  <c:v>0.41959020018272913</c:v>
                </c:pt>
                <c:pt idx="48">
                  <c:v>0.42993975063403184</c:v>
                </c:pt>
                <c:pt idx="49">
                  <c:v>0.40478917394558223</c:v>
                </c:pt>
                <c:pt idx="50">
                  <c:v>0.45971821669855045</c:v>
                </c:pt>
                <c:pt idx="51">
                  <c:v>0.40341430004856182</c:v>
                </c:pt>
                <c:pt idx="52">
                  <c:v>0.4022736081929732</c:v>
                </c:pt>
                <c:pt idx="53">
                  <c:v>0.40331814748364603</c:v>
                </c:pt>
                <c:pt idx="54">
                  <c:v>0.41938542696393655</c:v>
                </c:pt>
                <c:pt idx="55">
                  <c:v>0.38200133442151402</c:v>
                </c:pt>
                <c:pt idx="56">
                  <c:v>0.41084887869122017</c:v>
                </c:pt>
                <c:pt idx="57">
                  <c:v>0.3982499800418845</c:v>
                </c:pt>
                <c:pt idx="58">
                  <c:v>0.38108289628172615</c:v>
                </c:pt>
                <c:pt idx="59">
                  <c:v>0.34769831476725088</c:v>
                </c:pt>
                <c:pt idx="60">
                  <c:v>0.34599347895145838</c:v>
                </c:pt>
                <c:pt idx="61">
                  <c:v>0.33108190593398928</c:v>
                </c:pt>
                <c:pt idx="62">
                  <c:v>0.30152607541199594</c:v>
                </c:pt>
                <c:pt idx="63">
                  <c:v>0.29807580251942584</c:v>
                </c:pt>
                <c:pt idx="64">
                  <c:v>0.2940987240693706</c:v>
                </c:pt>
                <c:pt idx="65">
                  <c:v>0.31381352080467712</c:v>
                </c:pt>
                <c:pt idx="66">
                  <c:v>0.30418611937438234</c:v>
                </c:pt>
                <c:pt idx="67">
                  <c:v>0.28222120951374075</c:v>
                </c:pt>
                <c:pt idx="68">
                  <c:v>0.28702014174667673</c:v>
                </c:pt>
                <c:pt idx="69">
                  <c:v>0.29344256248144707</c:v>
                </c:pt>
                <c:pt idx="70">
                  <c:v>0.29731862590851821</c:v>
                </c:pt>
                <c:pt idx="71">
                  <c:v>0.28116120118729049</c:v>
                </c:pt>
                <c:pt idx="72">
                  <c:v>0.26810075086379015</c:v>
                </c:pt>
                <c:pt idx="73">
                  <c:v>0.22506277875404551</c:v>
                </c:pt>
                <c:pt idx="74">
                  <c:v>0.23839407296385029</c:v>
                </c:pt>
                <c:pt idx="75">
                  <c:v>0.26636187683632051</c:v>
                </c:pt>
                <c:pt idx="76">
                  <c:v>0.14068791334165168</c:v>
                </c:pt>
                <c:pt idx="77">
                  <c:v>0.12199394090507591</c:v>
                </c:pt>
                <c:pt idx="78">
                  <c:v>0.1933090929076039</c:v>
                </c:pt>
                <c:pt idx="79">
                  <c:v>0.18698516125054176</c:v>
                </c:pt>
                <c:pt idx="80">
                  <c:v>0.20137433161800278</c:v>
                </c:pt>
                <c:pt idx="81">
                  <c:v>0.1920598464408855</c:v>
                </c:pt>
                <c:pt idx="82">
                  <c:v>0.19036400795545344</c:v>
                </c:pt>
                <c:pt idx="83">
                  <c:v>0.17083557303984759</c:v>
                </c:pt>
                <c:pt idx="84">
                  <c:v>0.19099963362281885</c:v>
                </c:pt>
                <c:pt idx="85">
                  <c:v>0.16665719711422747</c:v>
                </c:pt>
                <c:pt idx="86">
                  <c:v>0.17670161659273631</c:v>
                </c:pt>
                <c:pt idx="87">
                  <c:v>0.15205726292927496</c:v>
                </c:pt>
                <c:pt idx="88">
                  <c:v>0.1505371666516267</c:v>
                </c:pt>
                <c:pt idx="89">
                  <c:v>0.17134080372912239</c:v>
                </c:pt>
                <c:pt idx="90">
                  <c:v>0.14803219618441982</c:v>
                </c:pt>
                <c:pt idx="91">
                  <c:v>0.14159510953490204</c:v>
                </c:pt>
                <c:pt idx="92">
                  <c:v>0.14506455000849447</c:v>
                </c:pt>
                <c:pt idx="93">
                  <c:v>0.14244122616924065</c:v>
                </c:pt>
                <c:pt idx="94">
                  <c:v>0.14030920600363947</c:v>
                </c:pt>
                <c:pt idx="95">
                  <c:v>0.11944199529956211</c:v>
                </c:pt>
                <c:pt idx="96">
                  <c:v>0.11514651699565472</c:v>
                </c:pt>
                <c:pt idx="97">
                  <c:v>9.8100469219649891E-2</c:v>
                </c:pt>
                <c:pt idx="98">
                  <c:v>0.10594895214949754</c:v>
                </c:pt>
                <c:pt idx="99">
                  <c:v>0.10824911562294827</c:v>
                </c:pt>
                <c:pt idx="100">
                  <c:v>9.7086186768840108E-2</c:v>
                </c:pt>
                <c:pt idx="101">
                  <c:v>8.9477088245191197E-2</c:v>
                </c:pt>
                <c:pt idx="102">
                  <c:v>8.7563111012086123E-2</c:v>
                </c:pt>
                <c:pt idx="103">
                  <c:v>9.6251869891471331E-2</c:v>
                </c:pt>
                <c:pt idx="104">
                  <c:v>9.8353350496814082E-2</c:v>
                </c:pt>
                <c:pt idx="105">
                  <c:v>9.1548480267990395E-2</c:v>
                </c:pt>
                <c:pt idx="106">
                  <c:v>8.9752385434681364E-2</c:v>
                </c:pt>
                <c:pt idx="107">
                  <c:v>8.2813994680779865E-2</c:v>
                </c:pt>
                <c:pt idx="108">
                  <c:v>8.1077337630604554E-2</c:v>
                </c:pt>
                <c:pt idx="109">
                  <c:v>8.384026349447915E-2</c:v>
                </c:pt>
                <c:pt idx="110">
                  <c:v>8.107366329481791E-2</c:v>
                </c:pt>
                <c:pt idx="111">
                  <c:v>7.7088399902374122E-2</c:v>
                </c:pt>
                <c:pt idx="112">
                  <c:v>8.5147826592628012E-2</c:v>
                </c:pt>
                <c:pt idx="113">
                  <c:v>7.3947799747393919E-2</c:v>
                </c:pt>
                <c:pt idx="114">
                  <c:v>7.9300925706135686E-2</c:v>
                </c:pt>
                <c:pt idx="115">
                  <c:v>7.580863588707229E-2</c:v>
                </c:pt>
                <c:pt idx="116">
                  <c:v>7.3298657014246552E-2</c:v>
                </c:pt>
                <c:pt idx="117">
                  <c:v>7.8914772947026771E-2</c:v>
                </c:pt>
                <c:pt idx="118">
                  <c:v>7.4928178624551797E-2</c:v>
                </c:pt>
                <c:pt idx="119">
                  <c:v>7.1518208780057782E-2</c:v>
                </c:pt>
                <c:pt idx="120">
                  <c:v>6.945108672659886E-2</c:v>
                </c:pt>
                <c:pt idx="121">
                  <c:v>5.0344288862636456E-2</c:v>
                </c:pt>
                <c:pt idx="122">
                  <c:v>5.1468918458465483E-2</c:v>
                </c:pt>
                <c:pt idx="123">
                  <c:v>7.0924431522159645E-2</c:v>
                </c:pt>
                <c:pt idx="124">
                  <c:v>6.8726519498701705E-2</c:v>
                </c:pt>
              </c:numCache>
            </c:numRef>
          </c:val>
          <c:smooth val="0"/>
          <c:extLst>
            <c:ext xmlns:c16="http://schemas.microsoft.com/office/drawing/2014/chart" uri="{C3380CC4-5D6E-409C-BE32-E72D297353CC}">
              <c16:uniqueId val="{00000001-5900-44D8-B187-8D1F6D0FF633}"/>
            </c:ext>
          </c:extLst>
        </c:ser>
        <c:dLbls>
          <c:showLegendKey val="0"/>
          <c:showVal val="0"/>
          <c:showCatName val="0"/>
          <c:showSerName val="0"/>
          <c:showPercent val="0"/>
          <c:showBubbleSize val="0"/>
        </c:dLbls>
        <c:marker val="1"/>
        <c:smooth val="0"/>
        <c:axId val="1623051455"/>
        <c:axId val="1623049375"/>
      </c:lineChart>
      <c:lineChart>
        <c:grouping val="standard"/>
        <c:varyColors val="0"/>
        <c:ser>
          <c:idx val="2"/>
          <c:order val="2"/>
          <c:tx>
            <c:strRef>
              <c:f>'Iron Ore'!$L$2</c:f>
              <c:strCache>
                <c:ptCount val="1"/>
                <c:pt idx="0">
                  <c:v>South Korea Export %</c:v>
                </c:pt>
              </c:strCache>
            </c:strRef>
          </c:tx>
          <c:spPr>
            <a:ln w="12700" cap="rnd">
              <a:solidFill>
                <a:schemeClr val="accent3"/>
              </a:solidFill>
              <a:round/>
            </a:ln>
            <a:effectLst/>
          </c:spPr>
          <c:marker>
            <c:symbol val="none"/>
          </c:marker>
          <c:cat>
            <c:numRef>
              <c:f>'Iron Ore'!$A$3:$A$127</c:f>
              <c:numCache>
                <c:formatCode>mmm\–yy</c:formatCode>
                <c:ptCount val="125"/>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pt idx="121">
                  <c:v>43983</c:v>
                </c:pt>
                <c:pt idx="122">
                  <c:v>44075</c:v>
                </c:pt>
                <c:pt idx="123">
                  <c:v>44166</c:v>
                </c:pt>
                <c:pt idx="124">
                  <c:v>44256</c:v>
                </c:pt>
              </c:numCache>
            </c:numRef>
          </c:cat>
          <c:val>
            <c:numRef>
              <c:f>'Iron Ore'!$L$3:$L$127</c:f>
              <c:numCache>
                <c:formatCode>0.00%</c:formatCode>
                <c:ptCount val="125"/>
                <c:pt idx="0">
                  <c:v>5.0337905322862191E-2</c:v>
                </c:pt>
                <c:pt idx="1">
                  <c:v>5.1343145128077174E-2</c:v>
                </c:pt>
                <c:pt idx="2">
                  <c:v>4.7245095455309818E-2</c:v>
                </c:pt>
                <c:pt idx="3">
                  <c:v>5.0434247698974373E-2</c:v>
                </c:pt>
                <c:pt idx="4">
                  <c:v>0.11213170470806899</c:v>
                </c:pt>
                <c:pt idx="5">
                  <c:v>9.1089621860688502E-2</c:v>
                </c:pt>
                <c:pt idx="6">
                  <c:v>0.12605799250072505</c:v>
                </c:pt>
                <c:pt idx="7">
                  <c:v>0.10223696940820903</c:v>
                </c:pt>
                <c:pt idx="8">
                  <c:v>0.11319555527386072</c:v>
                </c:pt>
                <c:pt idx="9">
                  <c:v>0.12850469581139221</c:v>
                </c:pt>
                <c:pt idx="10">
                  <c:v>0.15594403724341444</c:v>
                </c:pt>
                <c:pt idx="11">
                  <c:v>0.1411335749771519</c:v>
                </c:pt>
                <c:pt idx="12">
                  <c:v>0.15964382670251356</c:v>
                </c:pt>
                <c:pt idx="13">
                  <c:v>0.15035560693321909</c:v>
                </c:pt>
                <c:pt idx="14">
                  <c:v>0.14567237383309672</c:v>
                </c:pt>
                <c:pt idx="15">
                  <c:v>0.15282709578926432</c:v>
                </c:pt>
                <c:pt idx="16">
                  <c:v>0.14941983787028953</c:v>
                </c:pt>
                <c:pt idx="17">
                  <c:v>0.14218262246412006</c:v>
                </c:pt>
                <c:pt idx="18">
                  <c:v>0.13156975838227333</c:v>
                </c:pt>
                <c:pt idx="19">
                  <c:v>0.13698215763714619</c:v>
                </c:pt>
                <c:pt idx="20">
                  <c:v>0.13892847126944835</c:v>
                </c:pt>
                <c:pt idx="21">
                  <c:v>0.1373953642677882</c:v>
                </c:pt>
                <c:pt idx="22">
                  <c:v>0.14213244434901484</c:v>
                </c:pt>
                <c:pt idx="23">
                  <c:v>0.11818914170870504</c:v>
                </c:pt>
                <c:pt idx="24">
                  <c:v>0.13064933670833018</c:v>
                </c:pt>
                <c:pt idx="25">
                  <c:v>0.12776439142942084</c:v>
                </c:pt>
                <c:pt idx="26">
                  <c:v>0.13924575577339773</c:v>
                </c:pt>
                <c:pt idx="27">
                  <c:v>0.12389251882785839</c:v>
                </c:pt>
                <c:pt idx="28">
                  <c:v>0.12930745901791918</c:v>
                </c:pt>
                <c:pt idx="29">
                  <c:v>0.10894440703531123</c:v>
                </c:pt>
                <c:pt idx="30">
                  <c:v>0.11694713811354308</c:v>
                </c:pt>
                <c:pt idx="31">
                  <c:v>0.10561830137890101</c:v>
                </c:pt>
                <c:pt idx="32">
                  <c:v>0.11738959522316991</c:v>
                </c:pt>
                <c:pt idx="33">
                  <c:v>0.13630169006149306</c:v>
                </c:pt>
                <c:pt idx="34">
                  <c:v>0.12738109020170274</c:v>
                </c:pt>
                <c:pt idx="35">
                  <c:v>0.13971943197915307</c:v>
                </c:pt>
                <c:pt idx="36">
                  <c:v>0.14360276243983322</c:v>
                </c:pt>
                <c:pt idx="37">
                  <c:v>0.14925881781719746</c:v>
                </c:pt>
                <c:pt idx="38">
                  <c:v>0.1384944454833196</c:v>
                </c:pt>
                <c:pt idx="39">
                  <c:v>0.1206501274750726</c:v>
                </c:pt>
                <c:pt idx="40">
                  <c:v>0.13442633742595658</c:v>
                </c:pt>
                <c:pt idx="41">
                  <c:v>0.13947535188253249</c:v>
                </c:pt>
                <c:pt idx="42">
                  <c:v>0.1104290378836659</c:v>
                </c:pt>
                <c:pt idx="43">
                  <c:v>0.15622497177161632</c:v>
                </c:pt>
                <c:pt idx="44">
                  <c:v>0.1757297197601676</c:v>
                </c:pt>
                <c:pt idx="45">
                  <c:v>0.13754698130003207</c:v>
                </c:pt>
                <c:pt idx="46">
                  <c:v>0.14746820522643794</c:v>
                </c:pt>
                <c:pt idx="47">
                  <c:v>0.14860928858352646</c:v>
                </c:pt>
                <c:pt idx="48">
                  <c:v>0.16000910964320639</c:v>
                </c:pt>
                <c:pt idx="49">
                  <c:v>0.17033295934938089</c:v>
                </c:pt>
                <c:pt idx="50">
                  <c:v>0.12769368689670091</c:v>
                </c:pt>
                <c:pt idx="51">
                  <c:v>0.15252154755801323</c:v>
                </c:pt>
                <c:pt idx="52">
                  <c:v>0.12259012268251661</c:v>
                </c:pt>
                <c:pt idx="53">
                  <c:v>0.15247535485922409</c:v>
                </c:pt>
                <c:pt idx="54">
                  <c:v>0.12914183957086603</c:v>
                </c:pt>
                <c:pt idx="55">
                  <c:v>0.14852972303606393</c:v>
                </c:pt>
                <c:pt idx="56">
                  <c:v>0.13236499574738808</c:v>
                </c:pt>
                <c:pt idx="57">
                  <c:v>0.1350350729722529</c:v>
                </c:pt>
                <c:pt idx="58">
                  <c:v>0.1181251989104819</c:v>
                </c:pt>
                <c:pt idx="59">
                  <c:v>0.12110809580017579</c:v>
                </c:pt>
                <c:pt idx="60">
                  <c:v>0.10568987625647715</c:v>
                </c:pt>
                <c:pt idx="61">
                  <c:v>0.1041298495897137</c:v>
                </c:pt>
                <c:pt idx="62">
                  <c:v>0.10932824898655484</c:v>
                </c:pt>
                <c:pt idx="63">
                  <c:v>9.8930815461328078E-2</c:v>
                </c:pt>
                <c:pt idx="64">
                  <c:v>0.10954432516495594</c:v>
                </c:pt>
                <c:pt idx="65">
                  <c:v>9.6278170354064968E-2</c:v>
                </c:pt>
                <c:pt idx="66">
                  <c:v>0.11715211502749626</c:v>
                </c:pt>
                <c:pt idx="67">
                  <c:v>0.10192278171098386</c:v>
                </c:pt>
                <c:pt idx="68">
                  <c:v>0.11609245887544557</c:v>
                </c:pt>
                <c:pt idx="69">
                  <c:v>0.11580218168723255</c:v>
                </c:pt>
                <c:pt idx="70">
                  <c:v>0.1121035116855808</c:v>
                </c:pt>
                <c:pt idx="71">
                  <c:v>0.11350068646915379</c:v>
                </c:pt>
                <c:pt idx="72">
                  <c:v>0.10276558872109842</c:v>
                </c:pt>
                <c:pt idx="73">
                  <c:v>0.10216248869308453</c:v>
                </c:pt>
                <c:pt idx="74">
                  <c:v>0.10647975326792099</c:v>
                </c:pt>
                <c:pt idx="75">
                  <c:v>0.12033390547950772</c:v>
                </c:pt>
                <c:pt idx="76">
                  <c:v>6.1349248045991539E-2</c:v>
                </c:pt>
                <c:pt idx="77">
                  <c:v>6.6395689697057544E-2</c:v>
                </c:pt>
                <c:pt idx="78">
                  <c:v>8.766254548591311E-2</c:v>
                </c:pt>
                <c:pt idx="79">
                  <c:v>8.773231831888488E-2</c:v>
                </c:pt>
                <c:pt idx="80">
                  <c:v>0.10214514583686241</c:v>
                </c:pt>
                <c:pt idx="81">
                  <c:v>9.6209576996478363E-2</c:v>
                </c:pt>
                <c:pt idx="82">
                  <c:v>9.8941631027199009E-2</c:v>
                </c:pt>
                <c:pt idx="83">
                  <c:v>8.7582928765742848E-2</c:v>
                </c:pt>
                <c:pt idx="84">
                  <c:v>0.11334657857367024</c:v>
                </c:pt>
                <c:pt idx="85">
                  <c:v>0.10515151586101489</c:v>
                </c:pt>
                <c:pt idx="86">
                  <c:v>0.10261102272852905</c:v>
                </c:pt>
                <c:pt idx="87">
                  <c:v>9.1241737783107776E-2</c:v>
                </c:pt>
                <c:pt idx="88">
                  <c:v>0.10085060128441177</c:v>
                </c:pt>
                <c:pt idx="89">
                  <c:v>9.9696140860663529E-2</c:v>
                </c:pt>
                <c:pt idx="90">
                  <c:v>9.0876931287989821E-2</c:v>
                </c:pt>
                <c:pt idx="91">
                  <c:v>8.5725441457856683E-2</c:v>
                </c:pt>
                <c:pt idx="92">
                  <c:v>8.6589986670134164E-2</c:v>
                </c:pt>
                <c:pt idx="93">
                  <c:v>7.0149478158032366E-2</c:v>
                </c:pt>
                <c:pt idx="94">
                  <c:v>8.1522936333330423E-2</c:v>
                </c:pt>
                <c:pt idx="95">
                  <c:v>7.3102883678654446E-2</c:v>
                </c:pt>
                <c:pt idx="96">
                  <c:v>8.796118383477837E-2</c:v>
                </c:pt>
                <c:pt idx="97">
                  <c:v>7.1404075449405177E-2</c:v>
                </c:pt>
                <c:pt idx="98">
                  <c:v>6.7833178349408288E-2</c:v>
                </c:pt>
                <c:pt idx="99">
                  <c:v>6.2584903928656843E-2</c:v>
                </c:pt>
                <c:pt idx="100">
                  <c:v>7.4080952472085362E-2</c:v>
                </c:pt>
                <c:pt idx="101">
                  <c:v>6.9290008148172919E-2</c:v>
                </c:pt>
                <c:pt idx="102">
                  <c:v>6.3925832238764857E-2</c:v>
                </c:pt>
                <c:pt idx="103">
                  <c:v>6.7070775864167723E-2</c:v>
                </c:pt>
                <c:pt idx="104">
                  <c:v>6.2265811433179816E-2</c:v>
                </c:pt>
                <c:pt idx="105">
                  <c:v>6.2836071777057412E-2</c:v>
                </c:pt>
                <c:pt idx="106">
                  <c:v>6.3723319346218124E-2</c:v>
                </c:pt>
                <c:pt idx="107">
                  <c:v>6.5869393270349311E-2</c:v>
                </c:pt>
                <c:pt idx="108">
                  <c:v>5.9893841118311572E-2</c:v>
                </c:pt>
                <c:pt idx="109">
                  <c:v>6.3681122015551983E-2</c:v>
                </c:pt>
                <c:pt idx="110">
                  <c:v>5.7428529849945724E-2</c:v>
                </c:pt>
                <c:pt idx="111">
                  <c:v>5.8565883063171363E-2</c:v>
                </c:pt>
                <c:pt idx="112">
                  <c:v>5.9432020401481746E-2</c:v>
                </c:pt>
                <c:pt idx="113">
                  <c:v>5.8857887643772665E-2</c:v>
                </c:pt>
                <c:pt idx="114">
                  <c:v>6.2771574172582667E-2</c:v>
                </c:pt>
                <c:pt idx="115">
                  <c:v>6.8026253764099404E-2</c:v>
                </c:pt>
                <c:pt idx="116">
                  <c:v>6.0079847570045204E-2</c:v>
                </c:pt>
                <c:pt idx="117">
                  <c:v>6.7764088842868372E-2</c:v>
                </c:pt>
                <c:pt idx="118">
                  <c:v>6.2320535514842221E-2</c:v>
                </c:pt>
                <c:pt idx="119">
                  <c:v>6.7904164886009283E-2</c:v>
                </c:pt>
                <c:pt idx="120">
                  <c:v>6.1637469593947163E-2</c:v>
                </c:pt>
                <c:pt idx="121">
                  <c:v>5.546015839425586E-2</c:v>
                </c:pt>
                <c:pt idx="122">
                  <c:v>6.0861674268269925E-2</c:v>
                </c:pt>
                <c:pt idx="123">
                  <c:v>6.688231220640832E-2</c:v>
                </c:pt>
                <c:pt idx="124">
                  <c:v>6.8727340228511902E-2</c:v>
                </c:pt>
              </c:numCache>
            </c:numRef>
          </c:val>
          <c:smooth val="0"/>
          <c:extLst>
            <c:ext xmlns:c16="http://schemas.microsoft.com/office/drawing/2014/chart" uri="{C3380CC4-5D6E-409C-BE32-E72D297353CC}">
              <c16:uniqueId val="{00000002-5900-44D8-B187-8D1F6D0FF633}"/>
            </c:ext>
          </c:extLst>
        </c:ser>
        <c:dLbls>
          <c:showLegendKey val="0"/>
          <c:showVal val="0"/>
          <c:showCatName val="0"/>
          <c:showSerName val="0"/>
          <c:showPercent val="0"/>
          <c:showBubbleSize val="0"/>
        </c:dLbls>
        <c:marker val="1"/>
        <c:smooth val="0"/>
        <c:axId val="1623011935"/>
        <c:axId val="1623022751"/>
      </c:lineChart>
      <c:dateAx>
        <c:axId val="1623051455"/>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1623049375"/>
        <c:crosses val="autoZero"/>
        <c:auto val="1"/>
        <c:lblOffset val="100"/>
        <c:baseTimeUnit val="months"/>
      </c:dateAx>
      <c:valAx>
        <c:axId val="16230493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mn-lt"/>
                    <a:ea typeface="+mn-ea"/>
                    <a:cs typeface="+mn-cs"/>
                  </a:defRPr>
                </a:pPr>
                <a:r>
                  <a:rPr lang="en-US" sz="1100" b="1">
                    <a:solidFill>
                      <a:schemeClr val="tx1"/>
                    </a:solidFill>
                  </a:rPr>
                  <a:t>%</a:t>
                </a:r>
                <a:r>
                  <a:rPr lang="en-US" sz="1100" b="1" baseline="0">
                    <a:solidFill>
                      <a:schemeClr val="tx1"/>
                    </a:solidFill>
                  </a:rPr>
                  <a:t> Share</a:t>
                </a:r>
                <a:endParaRPr lang="en-US" sz="1100" b="1">
                  <a:solidFill>
                    <a:schemeClr val="tx1"/>
                  </a:solidFill>
                </a:endParaRP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23051455"/>
        <c:crosses val="autoZero"/>
        <c:crossBetween val="between"/>
      </c:valAx>
      <c:valAx>
        <c:axId val="1623022751"/>
        <c:scaling>
          <c:orientation val="minMax"/>
        </c:scaling>
        <c:delete val="1"/>
        <c:axPos val="r"/>
        <c:numFmt formatCode="0.00%" sourceLinked="1"/>
        <c:majorTickMark val="out"/>
        <c:minorTickMark val="none"/>
        <c:tickLblPos val="nextTo"/>
        <c:crossAx val="1623011935"/>
        <c:crosses val="max"/>
        <c:crossBetween val="between"/>
      </c:valAx>
      <c:dateAx>
        <c:axId val="1623011935"/>
        <c:scaling>
          <c:orientation val="minMax"/>
        </c:scaling>
        <c:delete val="1"/>
        <c:axPos val="b"/>
        <c:numFmt formatCode="mmm\–yy" sourceLinked="1"/>
        <c:majorTickMark val="out"/>
        <c:minorTickMark val="none"/>
        <c:tickLblPos val="nextTo"/>
        <c:crossAx val="1623022751"/>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'Iron Ore'!$N$2</c:f>
              <c:strCache>
                <c:ptCount val="1"/>
                <c:pt idx="0">
                  <c:v>Fines % In Iron</c:v>
                </c:pt>
              </c:strCache>
            </c:strRef>
          </c:tx>
          <c:spPr>
            <a:ln w="12700" cap="rnd">
              <a:solidFill>
                <a:srgbClr val="FFC000"/>
              </a:solidFill>
              <a:round/>
            </a:ln>
            <a:effectLst/>
          </c:spPr>
          <c:marker>
            <c:symbol val="none"/>
          </c:marker>
          <c:cat>
            <c:numRef>
              <c:f>'Iron Ore'!$A$3:$A$127</c:f>
              <c:numCache>
                <c:formatCode>mmm\–yy</c:formatCode>
                <c:ptCount val="125"/>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pt idx="121">
                  <c:v>43983</c:v>
                </c:pt>
                <c:pt idx="122">
                  <c:v>44075</c:v>
                </c:pt>
                <c:pt idx="123">
                  <c:v>44166</c:v>
                </c:pt>
                <c:pt idx="124">
                  <c:v>44256</c:v>
                </c:pt>
              </c:numCache>
            </c:numRef>
          </c:cat>
          <c:val>
            <c:numRef>
              <c:f>'Iron Ore'!$N$3:$N$127</c:f>
              <c:numCache>
                <c:formatCode>0.00%</c:formatCode>
                <c:ptCount val="125"/>
                <c:pt idx="0">
                  <c:v>0.55227460159271924</c:v>
                </c:pt>
                <c:pt idx="1">
                  <c:v>0.60427378556638922</c:v>
                </c:pt>
                <c:pt idx="2">
                  <c:v>0.59200845658278545</c:v>
                </c:pt>
                <c:pt idx="3">
                  <c:v>0.59606573716130806</c:v>
                </c:pt>
                <c:pt idx="4">
                  <c:v>0.56434562105024388</c:v>
                </c:pt>
                <c:pt idx="5">
                  <c:v>0.64574739576760376</c:v>
                </c:pt>
                <c:pt idx="6">
                  <c:v>0.60391148511146597</c:v>
                </c:pt>
                <c:pt idx="7">
                  <c:v>0.58896654358801082</c:v>
                </c:pt>
                <c:pt idx="8">
                  <c:v>0.56548382029236155</c:v>
                </c:pt>
                <c:pt idx="9">
                  <c:v>0.59665500929737725</c:v>
                </c:pt>
                <c:pt idx="10">
                  <c:v>0.62567439436287564</c:v>
                </c:pt>
                <c:pt idx="11">
                  <c:v>0.57690653148085169</c:v>
                </c:pt>
                <c:pt idx="12">
                  <c:v>0.58693799128700708</c:v>
                </c:pt>
                <c:pt idx="13">
                  <c:v>0.61297699604098288</c:v>
                </c:pt>
                <c:pt idx="14">
                  <c:v>0.64121958097268783</c:v>
                </c:pt>
                <c:pt idx="15">
                  <c:v>0.64625081286832331</c:v>
                </c:pt>
                <c:pt idx="16">
                  <c:v>0.60922959543822774</c:v>
                </c:pt>
                <c:pt idx="17">
                  <c:v>0.63621747808028373</c:v>
                </c:pt>
                <c:pt idx="18">
                  <c:v>0.67097106288656794</c:v>
                </c:pt>
                <c:pt idx="19">
                  <c:v>0.6782331452190451</c:v>
                </c:pt>
                <c:pt idx="20">
                  <c:v>0.62938171756440997</c:v>
                </c:pt>
                <c:pt idx="21">
                  <c:v>0.65350017083384848</c:v>
                </c:pt>
                <c:pt idx="22">
                  <c:v>0.65557066457426083</c:v>
                </c:pt>
                <c:pt idx="23">
                  <c:v>0.64723084871952397</c:v>
                </c:pt>
                <c:pt idx="24">
                  <c:v>0.67995250114164407</c:v>
                </c:pt>
                <c:pt idx="25">
                  <c:v>0.63545551440748693</c:v>
                </c:pt>
                <c:pt idx="26">
                  <c:v>0.66910184481929103</c:v>
                </c:pt>
                <c:pt idx="27">
                  <c:v>0.66731003249033594</c:v>
                </c:pt>
                <c:pt idx="28">
                  <c:v>0.63827025887141009</c:v>
                </c:pt>
                <c:pt idx="29">
                  <c:v>0.66239539957443372</c:v>
                </c:pt>
                <c:pt idx="30">
                  <c:v>0.65726935990222768</c:v>
                </c:pt>
                <c:pt idx="31">
                  <c:v>0.63868962785748895</c:v>
                </c:pt>
                <c:pt idx="32">
                  <c:v>0.66350927232213197</c:v>
                </c:pt>
                <c:pt idx="33">
                  <c:v>0.70268664454826613</c:v>
                </c:pt>
                <c:pt idx="34">
                  <c:v>0.69958673525318804</c:v>
                </c:pt>
                <c:pt idx="35">
                  <c:v>0.69757493140335569</c:v>
                </c:pt>
                <c:pt idx="36">
                  <c:v>0.6792810895217245</c:v>
                </c:pt>
                <c:pt idx="37">
                  <c:v>0.68884578038923916</c:v>
                </c:pt>
                <c:pt idx="38">
                  <c:v>0.67867696694664226</c:v>
                </c:pt>
                <c:pt idx="39">
                  <c:v>0.68683458599896219</c:v>
                </c:pt>
                <c:pt idx="40">
                  <c:v>0.67300510074474262</c:v>
                </c:pt>
                <c:pt idx="41">
                  <c:v>0.69019386945562378</c:v>
                </c:pt>
                <c:pt idx="42">
                  <c:v>0.69759297566457223</c:v>
                </c:pt>
                <c:pt idx="43">
                  <c:v>0.69185048068181365</c:v>
                </c:pt>
                <c:pt idx="44">
                  <c:v>0.70181667889241139</c:v>
                </c:pt>
                <c:pt idx="45">
                  <c:v>0.70844924778805607</c:v>
                </c:pt>
                <c:pt idx="46">
                  <c:v>0.7014229156031585</c:v>
                </c:pt>
                <c:pt idx="47">
                  <c:v>0.71587704649104389</c:v>
                </c:pt>
                <c:pt idx="48">
                  <c:v>0.71962194298663751</c:v>
                </c:pt>
                <c:pt idx="49">
                  <c:v>0.70842536440539428</c:v>
                </c:pt>
                <c:pt idx="50">
                  <c:v>0.68257866862015271</c:v>
                </c:pt>
                <c:pt idx="51">
                  <c:v>0.69832955847056788</c:v>
                </c:pt>
                <c:pt idx="52">
                  <c:v>0.65673716141053673</c:v>
                </c:pt>
                <c:pt idx="53">
                  <c:v>0.68698727840570784</c:v>
                </c:pt>
                <c:pt idx="54">
                  <c:v>0.686744292193746</c:v>
                </c:pt>
                <c:pt idx="55">
                  <c:v>0.68667862995536866</c:v>
                </c:pt>
                <c:pt idx="56">
                  <c:v>0.68023501088326033</c:v>
                </c:pt>
                <c:pt idx="57">
                  <c:v>0.67253831571488709</c:v>
                </c:pt>
                <c:pt idx="58">
                  <c:v>0.68556861773125177</c:v>
                </c:pt>
                <c:pt idx="59">
                  <c:v>0.69356650892079563</c:v>
                </c:pt>
                <c:pt idx="60">
                  <c:v>0.70708931812592735</c:v>
                </c:pt>
                <c:pt idx="61">
                  <c:v>0.68258635754378605</c:v>
                </c:pt>
                <c:pt idx="62">
                  <c:v>0.69249049148632669</c:v>
                </c:pt>
                <c:pt idx="63">
                  <c:v>0.70001333033639201</c:v>
                </c:pt>
                <c:pt idx="64">
                  <c:v>0.70870595945779236</c:v>
                </c:pt>
                <c:pt idx="65">
                  <c:v>0.71324422935748</c:v>
                </c:pt>
                <c:pt idx="66">
                  <c:v>0.70297361152353732</c:v>
                </c:pt>
                <c:pt idx="67">
                  <c:v>0.7191378822994321</c:v>
                </c:pt>
                <c:pt idx="68">
                  <c:v>0.70883467313075921</c:v>
                </c:pt>
                <c:pt idx="69">
                  <c:v>0.71418440556657692</c:v>
                </c:pt>
                <c:pt idx="70">
                  <c:v>0.70607554945219819</c:v>
                </c:pt>
                <c:pt idx="71">
                  <c:v>0.70503272448635346</c:v>
                </c:pt>
                <c:pt idx="72">
                  <c:v>0.69628670152865024</c:v>
                </c:pt>
                <c:pt idx="73">
                  <c:v>0.68305486793819181</c:v>
                </c:pt>
                <c:pt idx="74">
                  <c:v>0.68937989704151614</c:v>
                </c:pt>
                <c:pt idx="75">
                  <c:v>0.73691575345615423</c:v>
                </c:pt>
                <c:pt idx="76">
                  <c:v>0.71278013604133306</c:v>
                </c:pt>
                <c:pt idx="77">
                  <c:v>0.71643556637238737</c:v>
                </c:pt>
                <c:pt idx="78">
                  <c:v>0.72002390910487446</c:v>
                </c:pt>
                <c:pt idx="79">
                  <c:v>0.71061669830535901</c:v>
                </c:pt>
                <c:pt idx="80">
                  <c:v>0.720395742817179</c:v>
                </c:pt>
                <c:pt idx="81">
                  <c:v>0.73901977912138384</c:v>
                </c:pt>
                <c:pt idx="82">
                  <c:v>0.73771042573000212</c:v>
                </c:pt>
                <c:pt idx="83">
                  <c:v>0.73620259018443246</c:v>
                </c:pt>
                <c:pt idx="84">
                  <c:v>0.73932017716778764</c:v>
                </c:pt>
                <c:pt idx="85">
                  <c:v>0.74327550391086306</c:v>
                </c:pt>
                <c:pt idx="86">
                  <c:v>0.76147621424272027</c:v>
                </c:pt>
                <c:pt idx="87">
                  <c:v>0.75393053769884844</c:v>
                </c:pt>
                <c:pt idx="88">
                  <c:v>0.74992314860486353</c:v>
                </c:pt>
                <c:pt idx="89">
                  <c:v>0.75498149876326259</c:v>
                </c:pt>
                <c:pt idx="90">
                  <c:v>0.76009819486429775</c:v>
                </c:pt>
                <c:pt idx="91">
                  <c:v>0.75424069609990552</c:v>
                </c:pt>
                <c:pt idx="92">
                  <c:v>0.75873684788738527</c:v>
                </c:pt>
                <c:pt idx="93">
                  <c:v>0.76110708492593748</c:v>
                </c:pt>
                <c:pt idx="94">
                  <c:v>0.77300101368727991</c:v>
                </c:pt>
                <c:pt idx="95">
                  <c:v>0.75872938959025427</c:v>
                </c:pt>
                <c:pt idx="96">
                  <c:v>0.77140064225151517</c:v>
                </c:pt>
                <c:pt idx="97">
                  <c:v>0.79609814273647683</c:v>
                </c:pt>
                <c:pt idx="98">
                  <c:v>0.79307647733836939</c:v>
                </c:pt>
                <c:pt idx="99">
                  <c:v>0.80490170643721026</c:v>
                </c:pt>
                <c:pt idx="100">
                  <c:v>0.79572753693585641</c:v>
                </c:pt>
                <c:pt idx="101">
                  <c:v>0.78665362334414179</c:v>
                </c:pt>
                <c:pt idx="102">
                  <c:v>0.78681233070739931</c:v>
                </c:pt>
                <c:pt idx="103">
                  <c:v>0.77723160799211843</c:v>
                </c:pt>
                <c:pt idx="104">
                  <c:v>0.78266886408281866</c:v>
                </c:pt>
                <c:pt idx="105">
                  <c:v>0.78203736803777113</c:v>
                </c:pt>
                <c:pt idx="106">
                  <c:v>0.77375275536742905</c:v>
                </c:pt>
                <c:pt idx="107">
                  <c:v>0.77353288483143856</c:v>
                </c:pt>
                <c:pt idx="108">
                  <c:v>0.77519082790255589</c:v>
                </c:pt>
                <c:pt idx="109">
                  <c:v>0.76716380070108281</c:v>
                </c:pt>
                <c:pt idx="110">
                  <c:v>0.76838965724874908</c:v>
                </c:pt>
                <c:pt idx="111">
                  <c:v>0.76474324217551082</c:v>
                </c:pt>
                <c:pt idx="112">
                  <c:v>0.76571294134563084</c:v>
                </c:pt>
                <c:pt idx="113">
                  <c:v>0.77138945215777543</c:v>
                </c:pt>
                <c:pt idx="114">
                  <c:v>0.76563086826453075</c:v>
                </c:pt>
                <c:pt idx="115">
                  <c:v>0.7621906365070088</c:v>
                </c:pt>
                <c:pt idx="116">
                  <c:v>0.76523613319580275</c:v>
                </c:pt>
                <c:pt idx="117">
                  <c:v>0.76409472482077467</c:v>
                </c:pt>
                <c:pt idx="118">
                  <c:v>0.76877525182218676</c:v>
                </c:pt>
                <c:pt idx="119">
                  <c:v>0.76365795201492981</c:v>
                </c:pt>
                <c:pt idx="120">
                  <c:v>0.75996653333258579</c:v>
                </c:pt>
                <c:pt idx="121">
                  <c:v>0.76412166184445807</c:v>
                </c:pt>
                <c:pt idx="122">
                  <c:v>0.76269725441990266</c:v>
                </c:pt>
                <c:pt idx="123">
                  <c:v>0.75960792645539132</c:v>
                </c:pt>
                <c:pt idx="124">
                  <c:v>0.76487482071750545</c:v>
                </c:pt>
              </c:numCache>
            </c:numRef>
          </c:val>
          <c:smooth val="0"/>
          <c:extLst>
            <c:ext xmlns:c16="http://schemas.microsoft.com/office/drawing/2014/chart" uri="{C3380CC4-5D6E-409C-BE32-E72D297353CC}">
              <c16:uniqueId val="{00000000-24AA-4350-9FB5-B53776FCF5FD}"/>
            </c:ext>
          </c:extLst>
        </c:ser>
        <c:ser>
          <c:idx val="2"/>
          <c:order val="2"/>
          <c:tx>
            <c:strRef>
              <c:f>'Iron Ore'!$O$2</c:f>
              <c:strCache>
                <c:ptCount val="1"/>
                <c:pt idx="0">
                  <c:v>Lump and run of mine % In Iron</c:v>
                </c:pt>
              </c:strCache>
            </c:strRef>
          </c:tx>
          <c:spPr>
            <a:ln w="12700" cap="rnd">
              <a:solidFill>
                <a:schemeClr val="bg2">
                  <a:lumMod val="50000"/>
                </a:schemeClr>
              </a:solidFill>
              <a:round/>
            </a:ln>
            <a:effectLst/>
          </c:spPr>
          <c:marker>
            <c:symbol val="none"/>
          </c:marker>
          <c:cat>
            <c:numRef>
              <c:f>'Iron Ore'!$A$3:$A$127</c:f>
              <c:numCache>
                <c:formatCode>mmm\–yy</c:formatCode>
                <c:ptCount val="125"/>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pt idx="121">
                  <c:v>43983</c:v>
                </c:pt>
                <c:pt idx="122">
                  <c:v>44075</c:v>
                </c:pt>
                <c:pt idx="123">
                  <c:v>44166</c:v>
                </c:pt>
                <c:pt idx="124">
                  <c:v>44256</c:v>
                </c:pt>
              </c:numCache>
            </c:numRef>
          </c:cat>
          <c:val>
            <c:numRef>
              <c:f>'Iron Ore'!$O$3:$O$127</c:f>
              <c:numCache>
                <c:formatCode>0.00%</c:formatCode>
                <c:ptCount val="125"/>
                <c:pt idx="0">
                  <c:v>0.43155390713852831</c:v>
                </c:pt>
                <c:pt idx="1">
                  <c:v>0.37851426872486105</c:v>
                </c:pt>
                <c:pt idx="2">
                  <c:v>0.39013373941971269</c:v>
                </c:pt>
                <c:pt idx="3">
                  <c:v>0.3882506149347309</c:v>
                </c:pt>
                <c:pt idx="4">
                  <c:v>0.42561184228058768</c:v>
                </c:pt>
                <c:pt idx="5">
                  <c:v>0.35305936047772063</c:v>
                </c:pt>
                <c:pt idx="6">
                  <c:v>0.39143892541376546</c:v>
                </c:pt>
                <c:pt idx="7">
                  <c:v>0.40158702119709777</c:v>
                </c:pt>
                <c:pt idx="8">
                  <c:v>0.43218449951857368</c:v>
                </c:pt>
                <c:pt idx="9">
                  <c:v>0.39410059665712222</c:v>
                </c:pt>
                <c:pt idx="10">
                  <c:v>0.37201661157652222</c:v>
                </c:pt>
                <c:pt idx="11">
                  <c:v>0.42309346851914836</c:v>
                </c:pt>
                <c:pt idx="12">
                  <c:v>0.40324552288861926</c:v>
                </c:pt>
                <c:pt idx="13">
                  <c:v>0.38329622329307239</c:v>
                </c:pt>
                <c:pt idx="14">
                  <c:v>0.35326479571523717</c:v>
                </c:pt>
                <c:pt idx="15">
                  <c:v>0.35374918713167675</c:v>
                </c:pt>
                <c:pt idx="16">
                  <c:v>0.38586847260195295</c:v>
                </c:pt>
                <c:pt idx="17">
                  <c:v>0.36210535569421265</c:v>
                </c:pt>
                <c:pt idx="18">
                  <c:v>0.32387433223300899</c:v>
                </c:pt>
                <c:pt idx="19">
                  <c:v>0.32176628772567578</c:v>
                </c:pt>
                <c:pt idx="20">
                  <c:v>0.36768574478447658</c:v>
                </c:pt>
                <c:pt idx="21">
                  <c:v>0.34375091433862287</c:v>
                </c:pt>
                <c:pt idx="22">
                  <c:v>0.34046662550064516</c:v>
                </c:pt>
                <c:pt idx="23">
                  <c:v>0.34739560317634005</c:v>
                </c:pt>
                <c:pt idx="24">
                  <c:v>0.31684776397703335</c:v>
                </c:pt>
                <c:pt idx="25">
                  <c:v>0.36025978764416006</c:v>
                </c:pt>
                <c:pt idx="26">
                  <c:v>0.32898668382850466</c:v>
                </c:pt>
                <c:pt idx="27">
                  <c:v>0.32952241003341909</c:v>
                </c:pt>
                <c:pt idx="28">
                  <c:v>0.36172974112858997</c:v>
                </c:pt>
                <c:pt idx="29">
                  <c:v>0.337604061734048</c:v>
                </c:pt>
                <c:pt idx="30">
                  <c:v>0.34273064009777221</c:v>
                </c:pt>
                <c:pt idx="31">
                  <c:v>0.35736482467220643</c:v>
                </c:pt>
                <c:pt idx="32">
                  <c:v>0.33442219730803102</c:v>
                </c:pt>
                <c:pt idx="33">
                  <c:v>0.28835847263561659</c:v>
                </c:pt>
                <c:pt idx="34">
                  <c:v>0.29484080306837868</c:v>
                </c:pt>
                <c:pt idx="35">
                  <c:v>0.29412496619068856</c:v>
                </c:pt>
                <c:pt idx="36">
                  <c:v>0.31170775447125676</c:v>
                </c:pt>
                <c:pt idx="37">
                  <c:v>0.30471826561632531</c:v>
                </c:pt>
                <c:pt idx="38">
                  <c:v>0.31482321725568568</c:v>
                </c:pt>
                <c:pt idx="39">
                  <c:v>0.30067951492025285</c:v>
                </c:pt>
                <c:pt idx="40">
                  <c:v>0.31676828365931026</c:v>
                </c:pt>
                <c:pt idx="41">
                  <c:v>0.30456216989873036</c:v>
                </c:pt>
                <c:pt idx="42">
                  <c:v>0.29647974653618459</c:v>
                </c:pt>
                <c:pt idx="43">
                  <c:v>0.29843104934004278</c:v>
                </c:pt>
                <c:pt idx="44">
                  <c:v>0.29533854978450791</c:v>
                </c:pt>
                <c:pt idx="45">
                  <c:v>0.28080256334400283</c:v>
                </c:pt>
                <c:pt idx="46">
                  <c:v>0.29609128195399337</c:v>
                </c:pt>
                <c:pt idx="47">
                  <c:v>0.27867835381789868</c:v>
                </c:pt>
                <c:pt idx="48">
                  <c:v>0.27214348631524476</c:v>
                </c:pt>
                <c:pt idx="49">
                  <c:v>0.28443860761963596</c:v>
                </c:pt>
                <c:pt idx="50">
                  <c:v>0.31269009453171104</c:v>
                </c:pt>
                <c:pt idx="51">
                  <c:v>0.29688411849913049</c:v>
                </c:pt>
                <c:pt idx="52">
                  <c:v>0.33471121163659412</c:v>
                </c:pt>
                <c:pt idx="53">
                  <c:v>0.30480094890051918</c:v>
                </c:pt>
                <c:pt idx="54">
                  <c:v>0.30941780390964235</c:v>
                </c:pt>
                <c:pt idx="55">
                  <c:v>0.30726824713365225</c:v>
                </c:pt>
                <c:pt idx="56">
                  <c:v>0.31524671989343639</c:v>
                </c:pt>
                <c:pt idx="57">
                  <c:v>0.31795302143182974</c:v>
                </c:pt>
                <c:pt idx="58">
                  <c:v>0.30945208026137527</c:v>
                </c:pt>
                <c:pt idx="59">
                  <c:v>0.29970623815041797</c:v>
                </c:pt>
                <c:pt idx="60">
                  <c:v>0.28828059957675423</c:v>
                </c:pt>
                <c:pt idx="61">
                  <c:v>0.31209222105587664</c:v>
                </c:pt>
                <c:pt idx="62">
                  <c:v>0.30378324088912001</c:v>
                </c:pt>
                <c:pt idx="63">
                  <c:v>0.29518338708799086</c:v>
                </c:pt>
                <c:pt idx="64">
                  <c:v>0.28513404286135258</c:v>
                </c:pt>
                <c:pt idx="65">
                  <c:v>0.28320239590097979</c:v>
                </c:pt>
                <c:pt idx="66">
                  <c:v>0.2958641964054779</c:v>
                </c:pt>
                <c:pt idx="67">
                  <c:v>0.27918684162562168</c:v>
                </c:pt>
                <c:pt idx="68">
                  <c:v>0.28544526206524307</c:v>
                </c:pt>
                <c:pt idx="69">
                  <c:v>0.28291203988747621</c:v>
                </c:pt>
                <c:pt idx="70">
                  <c:v>0.28971138919696948</c:v>
                </c:pt>
                <c:pt idx="71">
                  <c:v>0.29008088837824914</c:v>
                </c:pt>
                <c:pt idx="72">
                  <c:v>0.30080151157998014</c:v>
                </c:pt>
                <c:pt idx="73">
                  <c:v>0.3133760264499818</c:v>
                </c:pt>
                <c:pt idx="74">
                  <c:v>0.30619396737385651</c:v>
                </c:pt>
                <c:pt idx="75">
                  <c:v>0.26023753559409091</c:v>
                </c:pt>
                <c:pt idx="76">
                  <c:v>0.28032213737691392</c:v>
                </c:pt>
                <c:pt idx="77">
                  <c:v>0.28019225496413991</c:v>
                </c:pt>
                <c:pt idx="78">
                  <c:v>0.27524738383164782</c:v>
                </c:pt>
                <c:pt idx="79">
                  <c:v>0.28550896380595575</c:v>
                </c:pt>
                <c:pt idx="80">
                  <c:v>0.27415528689594759</c:v>
                </c:pt>
                <c:pt idx="81">
                  <c:v>0.25380753917897525</c:v>
                </c:pt>
                <c:pt idx="82">
                  <c:v>0.25707743239467729</c:v>
                </c:pt>
                <c:pt idx="83">
                  <c:v>0.25842137425059153</c:v>
                </c:pt>
                <c:pt idx="84">
                  <c:v>0.25942317744920662</c:v>
                </c:pt>
                <c:pt idx="85">
                  <c:v>0.25273841886233644</c:v>
                </c:pt>
                <c:pt idx="86">
                  <c:v>0.2345789570487076</c:v>
                </c:pt>
                <c:pt idx="87">
                  <c:v>0.24282811385355882</c:v>
                </c:pt>
                <c:pt idx="88">
                  <c:v>0.24204428169410511</c:v>
                </c:pt>
                <c:pt idx="89">
                  <c:v>0.24095392420705453</c:v>
                </c:pt>
                <c:pt idx="90">
                  <c:v>0.23492168560985427</c:v>
                </c:pt>
                <c:pt idx="91">
                  <c:v>0.24170232129347424</c:v>
                </c:pt>
                <c:pt idx="92">
                  <c:v>0.2377808851331317</c:v>
                </c:pt>
                <c:pt idx="93">
                  <c:v>0.2355592611132093</c:v>
                </c:pt>
                <c:pt idx="94">
                  <c:v>0.22290300428880661</c:v>
                </c:pt>
                <c:pt idx="95">
                  <c:v>0.23730858592535461</c:v>
                </c:pt>
                <c:pt idx="96">
                  <c:v>0.22622528160770283</c:v>
                </c:pt>
                <c:pt idx="97">
                  <c:v>0.20010436759470751</c:v>
                </c:pt>
                <c:pt idx="98">
                  <c:v>0.20218347126045563</c:v>
                </c:pt>
                <c:pt idx="99">
                  <c:v>0.19160675088223644</c:v>
                </c:pt>
                <c:pt idx="100">
                  <c:v>0.20128713475769439</c:v>
                </c:pt>
                <c:pt idx="101">
                  <c:v>0.21009615708873311</c:v>
                </c:pt>
                <c:pt idx="102">
                  <c:v>0.21054275394695618</c:v>
                </c:pt>
                <c:pt idx="103">
                  <c:v>0.22001629437358111</c:v>
                </c:pt>
                <c:pt idx="104">
                  <c:v>0.21372088576565562</c:v>
                </c:pt>
                <c:pt idx="105">
                  <c:v>0.21420662177357674</c:v>
                </c:pt>
                <c:pt idx="106">
                  <c:v>0.22327312713810507</c:v>
                </c:pt>
                <c:pt idx="107">
                  <c:v>0.22363095678631556</c:v>
                </c:pt>
                <c:pt idx="108">
                  <c:v>0.22254649141442984</c:v>
                </c:pt>
                <c:pt idx="109">
                  <c:v>0.2309831218683264</c:v>
                </c:pt>
                <c:pt idx="110">
                  <c:v>0.22957257332275463</c:v>
                </c:pt>
                <c:pt idx="111">
                  <c:v>0.23259173769266309</c:v>
                </c:pt>
                <c:pt idx="112">
                  <c:v>0.2314573061129272</c:v>
                </c:pt>
                <c:pt idx="113">
                  <c:v>0.22543148579160865</c:v>
                </c:pt>
                <c:pt idx="114">
                  <c:v>0.23192931180786544</c:v>
                </c:pt>
                <c:pt idx="115">
                  <c:v>0.2359233440683694</c:v>
                </c:pt>
                <c:pt idx="116">
                  <c:v>0.23218340396716586</c:v>
                </c:pt>
                <c:pt idx="117">
                  <c:v>0.23405700705031007</c:v>
                </c:pt>
                <c:pt idx="118">
                  <c:v>0.22863798171636746</c:v>
                </c:pt>
                <c:pt idx="119">
                  <c:v>0.23281509846016357</c:v>
                </c:pt>
                <c:pt idx="120">
                  <c:v>0.23654647036750151</c:v>
                </c:pt>
                <c:pt idx="121">
                  <c:v>0.23276533503115704</c:v>
                </c:pt>
                <c:pt idx="122">
                  <c:v>0.23535686682339918</c:v>
                </c:pt>
                <c:pt idx="123">
                  <c:v>0.23661942816882339</c:v>
                </c:pt>
                <c:pt idx="124">
                  <c:v>0.23088766655415696</c:v>
                </c:pt>
              </c:numCache>
            </c:numRef>
          </c:val>
          <c:smooth val="0"/>
          <c:extLst>
            <c:ext xmlns:c16="http://schemas.microsoft.com/office/drawing/2014/chart" uri="{C3380CC4-5D6E-409C-BE32-E72D297353CC}">
              <c16:uniqueId val="{00000001-24AA-4350-9FB5-B53776FCF5FD}"/>
            </c:ext>
          </c:extLst>
        </c:ser>
        <c:dLbls>
          <c:showLegendKey val="0"/>
          <c:showVal val="0"/>
          <c:showCatName val="0"/>
          <c:showSerName val="0"/>
          <c:showPercent val="0"/>
          <c:showBubbleSize val="0"/>
        </c:dLbls>
        <c:marker val="1"/>
        <c:smooth val="0"/>
        <c:axId val="1695244671"/>
        <c:axId val="1695238847"/>
      </c:lineChart>
      <c:lineChart>
        <c:grouping val="standard"/>
        <c:varyColors val="0"/>
        <c:ser>
          <c:idx val="0"/>
          <c:order val="0"/>
          <c:tx>
            <c:strRef>
              <c:f>'Iron Ore'!$M$2</c:f>
              <c:strCache>
                <c:ptCount val="1"/>
                <c:pt idx="0">
                  <c:v>Pellets, sinters and briquette s% In Iron</c:v>
                </c:pt>
              </c:strCache>
            </c:strRef>
          </c:tx>
          <c:spPr>
            <a:ln w="12700" cap="rnd">
              <a:solidFill>
                <a:srgbClr val="00B050"/>
              </a:solidFill>
              <a:round/>
            </a:ln>
            <a:effectLst/>
          </c:spPr>
          <c:marker>
            <c:symbol val="none"/>
          </c:marker>
          <c:cat>
            <c:numRef>
              <c:f>'Iron Ore'!$A$3:$A$127</c:f>
              <c:numCache>
                <c:formatCode>mmm\–yy</c:formatCode>
                <c:ptCount val="125"/>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pt idx="121">
                  <c:v>43983</c:v>
                </c:pt>
                <c:pt idx="122">
                  <c:v>44075</c:v>
                </c:pt>
                <c:pt idx="123">
                  <c:v>44166</c:v>
                </c:pt>
                <c:pt idx="124">
                  <c:v>44256</c:v>
                </c:pt>
              </c:numCache>
            </c:numRef>
          </c:cat>
          <c:val>
            <c:numRef>
              <c:f>'Iron Ore'!$M$3:$M$127</c:f>
              <c:numCache>
                <c:formatCode>0.00%</c:formatCode>
                <c:ptCount val="125"/>
                <c:pt idx="0">
                  <c:v>1.6171491268752461E-2</c:v>
                </c:pt>
                <c:pt idx="1">
                  <c:v>1.7211945708749794E-2</c:v>
                </c:pt>
                <c:pt idx="2">
                  <c:v>1.785780399750176E-2</c:v>
                </c:pt>
                <c:pt idx="3">
                  <c:v>1.5683647903961075E-2</c:v>
                </c:pt>
                <c:pt idx="4">
                  <c:v>1.0042536669168399E-2</c:v>
                </c:pt>
                <c:pt idx="5">
                  <c:v>1.1932437546755023E-3</c:v>
                </c:pt>
                <c:pt idx="6">
                  <c:v>4.6495894747687165E-3</c:v>
                </c:pt>
                <c:pt idx="7">
                  <c:v>9.4464352148914237E-3</c:v>
                </c:pt>
                <c:pt idx="8">
                  <c:v>2.3316801890646481E-3</c:v>
                </c:pt>
                <c:pt idx="9">
                  <c:v>9.244394045500497E-3</c:v>
                </c:pt>
                <c:pt idx="10">
                  <c:v>2.3089940606022099E-3</c:v>
                </c:pt>
                <c:pt idx="11">
                  <c:v>0</c:v>
                </c:pt>
                <c:pt idx="12">
                  <c:v>9.8164858243736282E-3</c:v>
                </c:pt>
                <c:pt idx="13">
                  <c:v>3.7267806659448395E-3</c:v>
                </c:pt>
                <c:pt idx="14">
                  <c:v>5.5156233120749925E-3</c:v>
                </c:pt>
                <c:pt idx="15">
                  <c:v>0</c:v>
                </c:pt>
                <c:pt idx="16">
                  <c:v>4.9019319598192701E-3</c:v>
                </c:pt>
                <c:pt idx="17">
                  <c:v>1.6771662255035827E-3</c:v>
                </c:pt>
                <c:pt idx="18">
                  <c:v>5.1546048804230931E-3</c:v>
                </c:pt>
                <c:pt idx="19">
                  <c:v>5.6705527910035543E-7</c:v>
                </c:pt>
                <c:pt idx="20">
                  <c:v>2.9325376511134603E-3</c:v>
                </c:pt>
                <c:pt idx="21">
                  <c:v>2.7489148275286006E-3</c:v>
                </c:pt>
                <c:pt idx="22">
                  <c:v>3.9627099250941732E-3</c:v>
                </c:pt>
                <c:pt idx="23">
                  <c:v>5.3735481041358741E-3</c:v>
                </c:pt>
                <c:pt idx="24">
                  <c:v>3.199734881322555E-3</c:v>
                </c:pt>
                <c:pt idx="25">
                  <c:v>4.2846979483530771E-3</c:v>
                </c:pt>
                <c:pt idx="26">
                  <c:v>1.9114713522043981E-3</c:v>
                </c:pt>
                <c:pt idx="27">
                  <c:v>3.167557476244978E-3</c:v>
                </c:pt>
                <c:pt idx="28">
                  <c:v>0</c:v>
                </c:pt>
                <c:pt idx="29">
                  <c:v>5.3869151830204439E-7</c:v>
                </c:pt>
                <c:pt idx="30">
                  <c:v>0</c:v>
                </c:pt>
                <c:pt idx="31">
                  <c:v>3.9455474703045182E-3</c:v>
                </c:pt>
                <c:pt idx="32">
                  <c:v>2.0685303698369691E-3</c:v>
                </c:pt>
                <c:pt idx="33">
                  <c:v>8.9548828161173915E-3</c:v>
                </c:pt>
                <c:pt idx="34">
                  <c:v>5.5724616784332999E-3</c:v>
                </c:pt>
                <c:pt idx="35">
                  <c:v>8.300102405955764E-3</c:v>
                </c:pt>
                <c:pt idx="36">
                  <c:v>9.0111560070187859E-3</c:v>
                </c:pt>
                <c:pt idx="37">
                  <c:v>6.4359539944356678E-3</c:v>
                </c:pt>
                <c:pt idx="38">
                  <c:v>6.4998157976720447E-3</c:v>
                </c:pt>
                <c:pt idx="39">
                  <c:v>1.248589908078503E-2</c:v>
                </c:pt>
                <c:pt idx="40">
                  <c:v>1.0226615595947213E-2</c:v>
                </c:pt>
                <c:pt idx="41">
                  <c:v>5.2439606456458664E-3</c:v>
                </c:pt>
                <c:pt idx="42">
                  <c:v>5.9272777992431447E-3</c:v>
                </c:pt>
                <c:pt idx="43">
                  <c:v>9.7184699781436464E-3</c:v>
                </c:pt>
                <c:pt idx="44">
                  <c:v>2.8447713230806649E-3</c:v>
                </c:pt>
                <c:pt idx="45">
                  <c:v>1.0748188867941114E-2</c:v>
                </c:pt>
                <c:pt idx="46">
                  <c:v>2.4858024428480521E-3</c:v>
                </c:pt>
                <c:pt idx="47">
                  <c:v>5.4445996910573984E-3</c:v>
                </c:pt>
                <c:pt idx="48">
                  <c:v>8.2345706981176315E-3</c:v>
                </c:pt>
                <c:pt idx="49">
                  <c:v>7.136027974969753E-3</c:v>
                </c:pt>
                <c:pt idx="50">
                  <c:v>4.73123684813616E-3</c:v>
                </c:pt>
                <c:pt idx="51">
                  <c:v>4.7863230303016816E-3</c:v>
                </c:pt>
                <c:pt idx="52">
                  <c:v>8.5516269528691045E-3</c:v>
                </c:pt>
                <c:pt idx="53">
                  <c:v>8.2117726937729479E-3</c:v>
                </c:pt>
                <c:pt idx="54">
                  <c:v>3.837903896611641E-3</c:v>
                </c:pt>
                <c:pt idx="55">
                  <c:v>6.0531229109791092E-3</c:v>
                </c:pt>
                <c:pt idx="56">
                  <c:v>4.5182692233033525E-3</c:v>
                </c:pt>
                <c:pt idx="57">
                  <c:v>9.5086628532831344E-3</c:v>
                </c:pt>
                <c:pt idx="58">
                  <c:v>4.9793020073729544E-3</c:v>
                </c:pt>
                <c:pt idx="59">
                  <c:v>6.7272529287864024E-3</c:v>
                </c:pt>
                <c:pt idx="60">
                  <c:v>4.6300822973184778E-3</c:v>
                </c:pt>
                <c:pt idx="61">
                  <c:v>5.3214214003373785E-3</c:v>
                </c:pt>
                <c:pt idx="62">
                  <c:v>3.7262676245533228E-3</c:v>
                </c:pt>
                <c:pt idx="63">
                  <c:v>4.8032825756171016E-3</c:v>
                </c:pt>
                <c:pt idx="64">
                  <c:v>6.1599976808551019E-3</c:v>
                </c:pt>
                <c:pt idx="65">
                  <c:v>3.5533747415401706E-3</c:v>
                </c:pt>
                <c:pt idx="66">
                  <c:v>1.1621920709847635E-3</c:v>
                </c:pt>
                <c:pt idx="67">
                  <c:v>1.6752760749462893E-3</c:v>
                </c:pt>
                <c:pt idx="68">
                  <c:v>5.7200648039977924E-3</c:v>
                </c:pt>
                <c:pt idx="69">
                  <c:v>2.9035545459468503E-3</c:v>
                </c:pt>
                <c:pt idx="70">
                  <c:v>4.2130613508324088E-3</c:v>
                </c:pt>
                <c:pt idx="71">
                  <c:v>4.8863871353973572E-3</c:v>
                </c:pt>
                <c:pt idx="72">
                  <c:v>2.911786891369725E-3</c:v>
                </c:pt>
                <c:pt idx="73">
                  <c:v>3.5691158050574004E-3</c:v>
                </c:pt>
                <c:pt idx="74">
                  <c:v>4.4261453632149731E-3</c:v>
                </c:pt>
                <c:pt idx="75">
                  <c:v>2.8467041711323711E-3</c:v>
                </c:pt>
                <c:pt idx="76">
                  <c:v>6.8977297738223873E-3</c:v>
                </c:pt>
                <c:pt idx="77">
                  <c:v>3.3721772018889978E-3</c:v>
                </c:pt>
                <c:pt idx="78">
                  <c:v>4.7287017352823498E-3</c:v>
                </c:pt>
                <c:pt idx="79">
                  <c:v>3.8743501256972603E-3</c:v>
                </c:pt>
                <c:pt idx="80">
                  <c:v>5.4489655282285608E-3</c:v>
                </c:pt>
                <c:pt idx="81">
                  <c:v>7.1726839073678189E-3</c:v>
                </c:pt>
                <c:pt idx="82">
                  <c:v>5.1722156528623379E-3</c:v>
                </c:pt>
                <c:pt idx="83">
                  <c:v>5.376047809693447E-3</c:v>
                </c:pt>
                <c:pt idx="84">
                  <c:v>1.256653810838057E-3</c:v>
                </c:pt>
                <c:pt idx="85">
                  <c:v>3.9860756154107228E-3</c:v>
                </c:pt>
                <c:pt idx="86">
                  <c:v>3.9448287085720552E-3</c:v>
                </c:pt>
                <c:pt idx="87">
                  <c:v>3.2413484475926615E-3</c:v>
                </c:pt>
                <c:pt idx="88">
                  <c:v>8.0325697010314046E-3</c:v>
                </c:pt>
                <c:pt idx="89">
                  <c:v>4.064577029682776E-3</c:v>
                </c:pt>
                <c:pt idx="90">
                  <c:v>4.9801195258480525E-3</c:v>
                </c:pt>
                <c:pt idx="91">
                  <c:v>4.0569826066201228E-3</c:v>
                </c:pt>
                <c:pt idx="92">
                  <c:v>3.4822669794830588E-3</c:v>
                </c:pt>
                <c:pt idx="93">
                  <c:v>3.3336539608532618E-3</c:v>
                </c:pt>
                <c:pt idx="94">
                  <c:v>4.0959820239134326E-3</c:v>
                </c:pt>
                <c:pt idx="95">
                  <c:v>3.9620244843910626E-3</c:v>
                </c:pt>
                <c:pt idx="96">
                  <c:v>2.3740761407819739E-3</c:v>
                </c:pt>
                <c:pt idx="97">
                  <c:v>3.7974896688157535E-3</c:v>
                </c:pt>
                <c:pt idx="98">
                  <c:v>4.7400514011749469E-3</c:v>
                </c:pt>
                <c:pt idx="99">
                  <c:v>3.4915426805533609E-3</c:v>
                </c:pt>
                <c:pt idx="100">
                  <c:v>2.9853283064493214E-3</c:v>
                </c:pt>
                <c:pt idx="101">
                  <c:v>3.2502195671251038E-3</c:v>
                </c:pt>
                <c:pt idx="102">
                  <c:v>2.6449153456445797E-3</c:v>
                </c:pt>
                <c:pt idx="103">
                  <c:v>2.7520976343004132E-3</c:v>
                </c:pt>
                <c:pt idx="104">
                  <c:v>3.6102501515257106E-3</c:v>
                </c:pt>
                <c:pt idx="105">
                  <c:v>3.7560101886521717E-3</c:v>
                </c:pt>
                <c:pt idx="106">
                  <c:v>2.9741174944659414E-3</c:v>
                </c:pt>
                <c:pt idx="107">
                  <c:v>2.8361583822458765E-3</c:v>
                </c:pt>
                <c:pt idx="108">
                  <c:v>2.2626806830142324E-3</c:v>
                </c:pt>
                <c:pt idx="109">
                  <c:v>1.8530774305907671E-3</c:v>
                </c:pt>
                <c:pt idx="110">
                  <c:v>2.0377694284961908E-3</c:v>
                </c:pt>
                <c:pt idx="111">
                  <c:v>2.6650201318260507E-3</c:v>
                </c:pt>
                <c:pt idx="112">
                  <c:v>2.8297525414419655E-3</c:v>
                </c:pt>
                <c:pt idx="113">
                  <c:v>3.1790620506159262E-3</c:v>
                </c:pt>
                <c:pt idx="114">
                  <c:v>2.4398199276037215E-3</c:v>
                </c:pt>
                <c:pt idx="115">
                  <c:v>1.8860194246218078E-3</c:v>
                </c:pt>
                <c:pt idx="116">
                  <c:v>2.5804628370313543E-3</c:v>
                </c:pt>
                <c:pt idx="117">
                  <c:v>1.848268128915114E-3</c:v>
                </c:pt>
                <c:pt idx="118">
                  <c:v>2.5867664614458571E-3</c:v>
                </c:pt>
                <c:pt idx="119">
                  <c:v>3.5269495249065324E-3</c:v>
                </c:pt>
                <c:pt idx="120">
                  <c:v>3.4869962999125792E-3</c:v>
                </c:pt>
                <c:pt idx="121">
                  <c:v>3.1130031243849208E-3</c:v>
                </c:pt>
                <c:pt idx="122">
                  <c:v>1.9458787566981805E-3</c:v>
                </c:pt>
                <c:pt idx="123">
                  <c:v>3.7726453757852469E-3</c:v>
                </c:pt>
                <c:pt idx="124">
                  <c:v>4.2375127283376113E-3</c:v>
                </c:pt>
              </c:numCache>
            </c:numRef>
          </c:val>
          <c:smooth val="0"/>
          <c:extLst>
            <c:ext xmlns:c16="http://schemas.microsoft.com/office/drawing/2014/chart" uri="{C3380CC4-5D6E-409C-BE32-E72D297353CC}">
              <c16:uniqueId val="{00000002-24AA-4350-9FB5-B53776FCF5FD}"/>
            </c:ext>
          </c:extLst>
        </c:ser>
        <c:dLbls>
          <c:showLegendKey val="0"/>
          <c:showVal val="0"/>
          <c:showCatName val="0"/>
          <c:showSerName val="0"/>
          <c:showPercent val="0"/>
          <c:showBubbleSize val="0"/>
        </c:dLbls>
        <c:marker val="1"/>
        <c:smooth val="0"/>
        <c:axId val="728722735"/>
        <c:axId val="728708175"/>
      </c:lineChart>
      <c:dateAx>
        <c:axId val="169524467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1695238847"/>
        <c:crosses val="autoZero"/>
        <c:auto val="1"/>
        <c:lblOffset val="100"/>
        <c:baseTimeUnit val="months"/>
      </c:dateAx>
      <c:valAx>
        <c:axId val="16952388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 % Share Of</a:t>
                </a:r>
                <a:r>
                  <a:rPr lang="en-US" b="1" baseline="0"/>
                  <a:t> Export</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95244671"/>
        <c:crosses val="autoZero"/>
        <c:crossBetween val="between"/>
      </c:valAx>
      <c:valAx>
        <c:axId val="728708175"/>
        <c:scaling>
          <c:orientation val="minMax"/>
        </c:scaling>
        <c:delete val="1"/>
        <c:axPos val="r"/>
        <c:numFmt formatCode="0.00%" sourceLinked="1"/>
        <c:majorTickMark val="out"/>
        <c:minorTickMark val="none"/>
        <c:tickLblPos val="nextTo"/>
        <c:crossAx val="728722735"/>
        <c:crosses val="max"/>
        <c:crossBetween val="between"/>
      </c:valAx>
      <c:dateAx>
        <c:axId val="728722735"/>
        <c:scaling>
          <c:orientation val="minMax"/>
        </c:scaling>
        <c:delete val="1"/>
        <c:axPos val="b"/>
        <c:numFmt formatCode="mmm\–yy" sourceLinked="1"/>
        <c:majorTickMark val="out"/>
        <c:minorTickMark val="none"/>
        <c:tickLblPos val="nextTo"/>
        <c:crossAx val="728708175"/>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037322768282284"/>
          <c:y val="9.7777777777777783E-2"/>
          <c:w val="0.83327194720129005"/>
          <c:h val="0.66325179352580932"/>
        </c:manualLayout>
      </c:layout>
      <c:areaChart>
        <c:grouping val="standard"/>
        <c:varyColors val="0"/>
        <c:ser>
          <c:idx val="0"/>
          <c:order val="0"/>
          <c:tx>
            <c:strRef>
              <c:f>'Total Resources and energy'!$E$2</c:f>
              <c:strCache>
                <c:ptCount val="1"/>
                <c:pt idx="0">
                  <c:v>Energy Total Exploration Expenditure</c:v>
                </c:pt>
              </c:strCache>
            </c:strRef>
          </c:tx>
          <c:spPr>
            <a:solidFill>
              <a:schemeClr val="bg1">
                <a:lumMod val="85000"/>
              </a:schemeClr>
            </a:solidFill>
            <a:ln>
              <a:noFill/>
            </a:ln>
            <a:effectLst/>
          </c:spPr>
          <c:cat>
            <c:numRef>
              <c:f>'Total Resources and energy'!$A$3:$A$127</c:f>
              <c:numCache>
                <c:formatCode>mmm\–yy</c:formatCode>
                <c:ptCount val="125"/>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pt idx="121">
                  <c:v>43983</c:v>
                </c:pt>
                <c:pt idx="122">
                  <c:v>44075</c:v>
                </c:pt>
                <c:pt idx="123">
                  <c:v>44166</c:v>
                </c:pt>
                <c:pt idx="124">
                  <c:v>44256</c:v>
                </c:pt>
              </c:numCache>
            </c:numRef>
          </c:cat>
          <c:val>
            <c:numRef>
              <c:f>'Total Resources and energy'!$E$3:$E$127</c:f>
              <c:numCache>
                <c:formatCode>0.00</c:formatCode>
                <c:ptCount val="125"/>
                <c:pt idx="0">
                  <c:v>178.2</c:v>
                </c:pt>
                <c:pt idx="1">
                  <c:v>145.4</c:v>
                </c:pt>
                <c:pt idx="2">
                  <c:v>180.8</c:v>
                </c:pt>
                <c:pt idx="3">
                  <c:v>156.69999999999999</c:v>
                </c:pt>
                <c:pt idx="4">
                  <c:v>134.80000000000001</c:v>
                </c:pt>
                <c:pt idx="5">
                  <c:v>146</c:v>
                </c:pt>
                <c:pt idx="6">
                  <c:v>109.8</c:v>
                </c:pt>
                <c:pt idx="7">
                  <c:v>183.7</c:v>
                </c:pt>
                <c:pt idx="8">
                  <c:v>107.7</c:v>
                </c:pt>
                <c:pt idx="9">
                  <c:v>113.2</c:v>
                </c:pt>
                <c:pt idx="10">
                  <c:v>150.4</c:v>
                </c:pt>
                <c:pt idx="11">
                  <c:v>196.2</c:v>
                </c:pt>
                <c:pt idx="12">
                  <c:v>135.6</c:v>
                </c:pt>
                <c:pt idx="13">
                  <c:v>162.69999999999999</c:v>
                </c:pt>
                <c:pt idx="14">
                  <c:v>147.5</c:v>
                </c:pt>
                <c:pt idx="15">
                  <c:v>140.4</c:v>
                </c:pt>
                <c:pt idx="16">
                  <c:v>120.9</c:v>
                </c:pt>
                <c:pt idx="17">
                  <c:v>133</c:v>
                </c:pt>
                <c:pt idx="18">
                  <c:v>193.3</c:v>
                </c:pt>
                <c:pt idx="19">
                  <c:v>189.7</c:v>
                </c:pt>
                <c:pt idx="20">
                  <c:v>128.6</c:v>
                </c:pt>
                <c:pt idx="21">
                  <c:v>206.9</c:v>
                </c:pt>
                <c:pt idx="22">
                  <c:v>207.9</c:v>
                </c:pt>
                <c:pt idx="23">
                  <c:v>206</c:v>
                </c:pt>
                <c:pt idx="24">
                  <c:v>151.5</c:v>
                </c:pt>
                <c:pt idx="25">
                  <c:v>183.2</c:v>
                </c:pt>
                <c:pt idx="26">
                  <c:v>222.1</c:v>
                </c:pt>
                <c:pt idx="27">
                  <c:v>260</c:v>
                </c:pt>
                <c:pt idx="28">
                  <c:v>180.1</c:v>
                </c:pt>
                <c:pt idx="29">
                  <c:v>230.1</c:v>
                </c:pt>
                <c:pt idx="30">
                  <c:v>148.19999999999999</c:v>
                </c:pt>
                <c:pt idx="31">
                  <c:v>243.1</c:v>
                </c:pt>
                <c:pt idx="32">
                  <c:v>273.7</c:v>
                </c:pt>
                <c:pt idx="33">
                  <c:v>340.2</c:v>
                </c:pt>
                <c:pt idx="34">
                  <c:v>202.8</c:v>
                </c:pt>
                <c:pt idx="35">
                  <c:v>261.8</c:v>
                </c:pt>
                <c:pt idx="36">
                  <c:v>237.6</c:v>
                </c:pt>
                <c:pt idx="37">
                  <c:v>205</c:v>
                </c:pt>
                <c:pt idx="38">
                  <c:v>211.5</c:v>
                </c:pt>
                <c:pt idx="39">
                  <c:v>192.1</c:v>
                </c:pt>
                <c:pt idx="40">
                  <c:v>167.9</c:v>
                </c:pt>
                <c:pt idx="41">
                  <c:v>173</c:v>
                </c:pt>
                <c:pt idx="42">
                  <c:v>227.5</c:v>
                </c:pt>
                <c:pt idx="43">
                  <c:v>253.9</c:v>
                </c:pt>
                <c:pt idx="44">
                  <c:v>307.5</c:v>
                </c:pt>
                <c:pt idx="45">
                  <c:v>281.10000000000002</c:v>
                </c:pt>
                <c:pt idx="46">
                  <c:v>246.6</c:v>
                </c:pt>
                <c:pt idx="47">
                  <c:v>284</c:v>
                </c:pt>
                <c:pt idx="48">
                  <c:v>214.1</c:v>
                </c:pt>
                <c:pt idx="49">
                  <c:v>197.1</c:v>
                </c:pt>
                <c:pt idx="50">
                  <c:v>236.5</c:v>
                </c:pt>
                <c:pt idx="51">
                  <c:v>293.5</c:v>
                </c:pt>
                <c:pt idx="52">
                  <c:v>281.2</c:v>
                </c:pt>
                <c:pt idx="53">
                  <c:v>268.60000000000002</c:v>
                </c:pt>
                <c:pt idx="54">
                  <c:v>254.1</c:v>
                </c:pt>
                <c:pt idx="55">
                  <c:v>315.2</c:v>
                </c:pt>
                <c:pt idx="56">
                  <c:v>183.9</c:v>
                </c:pt>
                <c:pt idx="57">
                  <c:v>283</c:v>
                </c:pt>
                <c:pt idx="58">
                  <c:v>243.9</c:v>
                </c:pt>
                <c:pt idx="59">
                  <c:v>323.2</c:v>
                </c:pt>
                <c:pt idx="60">
                  <c:v>302.2</c:v>
                </c:pt>
                <c:pt idx="61">
                  <c:v>322.89999999999998</c:v>
                </c:pt>
                <c:pt idx="62">
                  <c:v>326.10000000000002</c:v>
                </c:pt>
                <c:pt idx="63">
                  <c:v>388.3</c:v>
                </c:pt>
                <c:pt idx="64">
                  <c:v>325.2</c:v>
                </c:pt>
                <c:pt idx="65">
                  <c:v>444.8</c:v>
                </c:pt>
                <c:pt idx="66">
                  <c:v>563.79999999999995</c:v>
                </c:pt>
                <c:pt idx="67">
                  <c:v>632.1</c:v>
                </c:pt>
                <c:pt idx="68">
                  <c:v>523.4</c:v>
                </c:pt>
                <c:pt idx="69">
                  <c:v>813.5</c:v>
                </c:pt>
                <c:pt idx="70">
                  <c:v>798.4</c:v>
                </c:pt>
                <c:pt idx="71">
                  <c:v>899.4</c:v>
                </c:pt>
                <c:pt idx="72">
                  <c:v>812.7</c:v>
                </c:pt>
                <c:pt idx="73">
                  <c:v>990.7</c:v>
                </c:pt>
                <c:pt idx="74">
                  <c:v>906.5</c:v>
                </c:pt>
                <c:pt idx="75">
                  <c:v>1148.2</c:v>
                </c:pt>
                <c:pt idx="76">
                  <c:v>1095.5</c:v>
                </c:pt>
                <c:pt idx="77">
                  <c:v>1143</c:v>
                </c:pt>
                <c:pt idx="78">
                  <c:v>933.7</c:v>
                </c:pt>
                <c:pt idx="79">
                  <c:v>960.8</c:v>
                </c:pt>
                <c:pt idx="80">
                  <c:v>947.6</c:v>
                </c:pt>
                <c:pt idx="81">
                  <c:v>1142.3</c:v>
                </c:pt>
                <c:pt idx="82">
                  <c:v>994.1</c:v>
                </c:pt>
                <c:pt idx="83">
                  <c:v>1037.2</c:v>
                </c:pt>
                <c:pt idx="84">
                  <c:v>919.1</c:v>
                </c:pt>
                <c:pt idx="85">
                  <c:v>1098.5999999999999</c:v>
                </c:pt>
                <c:pt idx="86">
                  <c:v>1061.5999999999999</c:v>
                </c:pt>
                <c:pt idx="87">
                  <c:v>1160.3</c:v>
                </c:pt>
                <c:pt idx="88">
                  <c:v>802.8</c:v>
                </c:pt>
                <c:pt idx="89">
                  <c:v>1160.2</c:v>
                </c:pt>
                <c:pt idx="90">
                  <c:v>1278.0999999999999</c:v>
                </c:pt>
                <c:pt idx="91">
                  <c:v>1568.6</c:v>
                </c:pt>
                <c:pt idx="92">
                  <c:v>1126.5999999999999</c:v>
                </c:pt>
                <c:pt idx="93">
                  <c:v>1433.6</c:v>
                </c:pt>
                <c:pt idx="94">
                  <c:v>1241</c:v>
                </c:pt>
                <c:pt idx="95">
                  <c:v>1220.7</c:v>
                </c:pt>
                <c:pt idx="96">
                  <c:v>1180.3</c:v>
                </c:pt>
                <c:pt idx="97">
                  <c:v>1625.1</c:v>
                </c:pt>
                <c:pt idx="98">
                  <c:v>1070.0999999999999</c:v>
                </c:pt>
                <c:pt idx="99">
                  <c:v>1243.9000000000001</c:v>
                </c:pt>
                <c:pt idx="100">
                  <c:v>1011.5</c:v>
                </c:pt>
                <c:pt idx="101">
                  <c:v>758.3</c:v>
                </c:pt>
                <c:pt idx="102">
                  <c:v>654.6</c:v>
                </c:pt>
                <c:pt idx="103">
                  <c:v>556.1</c:v>
                </c:pt>
                <c:pt idx="104">
                  <c:v>459.2</c:v>
                </c:pt>
                <c:pt idx="105">
                  <c:v>318</c:v>
                </c:pt>
                <c:pt idx="106">
                  <c:v>397.3</c:v>
                </c:pt>
                <c:pt idx="107">
                  <c:v>374.8</c:v>
                </c:pt>
                <c:pt idx="108">
                  <c:v>379</c:v>
                </c:pt>
                <c:pt idx="109">
                  <c:v>366.8</c:v>
                </c:pt>
                <c:pt idx="110">
                  <c:v>325.2</c:v>
                </c:pt>
                <c:pt idx="111">
                  <c:v>287</c:v>
                </c:pt>
                <c:pt idx="112">
                  <c:v>221.6</c:v>
                </c:pt>
                <c:pt idx="113">
                  <c:v>361.3</c:v>
                </c:pt>
                <c:pt idx="114">
                  <c:v>356.7</c:v>
                </c:pt>
                <c:pt idx="115">
                  <c:v>406.1</c:v>
                </c:pt>
                <c:pt idx="116">
                  <c:v>260.8</c:v>
                </c:pt>
                <c:pt idx="117">
                  <c:v>433.3</c:v>
                </c:pt>
                <c:pt idx="118">
                  <c:v>436.1</c:v>
                </c:pt>
                <c:pt idx="119">
                  <c:v>494.1</c:v>
                </c:pt>
                <c:pt idx="120">
                  <c:v>317.7</c:v>
                </c:pt>
                <c:pt idx="121">
                  <c:v>325.8</c:v>
                </c:pt>
                <c:pt idx="122">
                  <c:v>298.8</c:v>
                </c:pt>
                <c:pt idx="123">
                  <c:v>350.7</c:v>
                </c:pt>
                <c:pt idx="124">
                  <c:v>263.5</c:v>
                </c:pt>
              </c:numCache>
            </c:numRef>
          </c:val>
          <c:extLst>
            <c:ext xmlns:c16="http://schemas.microsoft.com/office/drawing/2014/chart" uri="{C3380CC4-5D6E-409C-BE32-E72D297353CC}">
              <c16:uniqueId val="{00000000-43D7-4ACC-B6EF-5E81FAE6ED02}"/>
            </c:ext>
          </c:extLst>
        </c:ser>
        <c:dLbls>
          <c:showLegendKey val="0"/>
          <c:showVal val="0"/>
          <c:showCatName val="0"/>
          <c:showSerName val="0"/>
          <c:showPercent val="0"/>
          <c:showBubbleSize val="0"/>
        </c:dLbls>
        <c:axId val="990088991"/>
        <c:axId val="990103551"/>
      </c:areaChart>
      <c:lineChart>
        <c:grouping val="standard"/>
        <c:varyColors val="0"/>
        <c:ser>
          <c:idx val="1"/>
          <c:order val="1"/>
          <c:tx>
            <c:strRef>
              <c:f>'Total Resources and energy'!$F$2</c:f>
              <c:strCache>
                <c:ptCount val="1"/>
                <c:pt idx="0">
                  <c:v>Resources Total Exploration Expenditure</c:v>
                </c:pt>
              </c:strCache>
            </c:strRef>
          </c:tx>
          <c:spPr>
            <a:ln w="12700" cap="rnd">
              <a:solidFill>
                <a:schemeClr val="accent2"/>
              </a:solidFill>
              <a:round/>
            </a:ln>
            <a:effectLst/>
          </c:spPr>
          <c:marker>
            <c:symbol val="none"/>
          </c:marker>
          <c:cat>
            <c:numRef>
              <c:f>'Total Resources and energy'!$A$3:$A$127</c:f>
              <c:numCache>
                <c:formatCode>mmm\–yy</c:formatCode>
                <c:ptCount val="125"/>
                <c:pt idx="0">
                  <c:v>32933</c:v>
                </c:pt>
                <c:pt idx="1">
                  <c:v>33025</c:v>
                </c:pt>
                <c:pt idx="2">
                  <c:v>33117</c:v>
                </c:pt>
                <c:pt idx="3">
                  <c:v>33208</c:v>
                </c:pt>
                <c:pt idx="4">
                  <c:v>33298</c:v>
                </c:pt>
                <c:pt idx="5">
                  <c:v>33390</c:v>
                </c:pt>
                <c:pt idx="6">
                  <c:v>33482</c:v>
                </c:pt>
                <c:pt idx="7">
                  <c:v>33573</c:v>
                </c:pt>
                <c:pt idx="8">
                  <c:v>33664</c:v>
                </c:pt>
                <c:pt idx="9">
                  <c:v>33756</c:v>
                </c:pt>
                <c:pt idx="10">
                  <c:v>33848</c:v>
                </c:pt>
                <c:pt idx="11">
                  <c:v>33939</c:v>
                </c:pt>
                <c:pt idx="12">
                  <c:v>34029</c:v>
                </c:pt>
                <c:pt idx="13">
                  <c:v>34121</c:v>
                </c:pt>
                <c:pt idx="14">
                  <c:v>34213</c:v>
                </c:pt>
                <c:pt idx="15">
                  <c:v>34304</c:v>
                </c:pt>
                <c:pt idx="16">
                  <c:v>34394</c:v>
                </c:pt>
                <c:pt idx="17">
                  <c:v>34486</c:v>
                </c:pt>
                <c:pt idx="18">
                  <c:v>34578</c:v>
                </c:pt>
                <c:pt idx="19">
                  <c:v>34669</c:v>
                </c:pt>
                <c:pt idx="20">
                  <c:v>34759</c:v>
                </c:pt>
                <c:pt idx="21">
                  <c:v>34851</c:v>
                </c:pt>
                <c:pt idx="22">
                  <c:v>34943</c:v>
                </c:pt>
                <c:pt idx="23">
                  <c:v>35034</c:v>
                </c:pt>
                <c:pt idx="24">
                  <c:v>35125</c:v>
                </c:pt>
                <c:pt idx="25">
                  <c:v>35217</c:v>
                </c:pt>
                <c:pt idx="26">
                  <c:v>35309</c:v>
                </c:pt>
                <c:pt idx="27">
                  <c:v>35400</c:v>
                </c:pt>
                <c:pt idx="28">
                  <c:v>35490</c:v>
                </c:pt>
                <c:pt idx="29">
                  <c:v>35582</c:v>
                </c:pt>
                <c:pt idx="30">
                  <c:v>35674</c:v>
                </c:pt>
                <c:pt idx="31">
                  <c:v>35765</c:v>
                </c:pt>
                <c:pt idx="32">
                  <c:v>35855</c:v>
                </c:pt>
                <c:pt idx="33">
                  <c:v>35947</c:v>
                </c:pt>
                <c:pt idx="34">
                  <c:v>36039</c:v>
                </c:pt>
                <c:pt idx="35">
                  <c:v>36130</c:v>
                </c:pt>
                <c:pt idx="36">
                  <c:v>36220</c:v>
                </c:pt>
                <c:pt idx="37">
                  <c:v>36312</c:v>
                </c:pt>
                <c:pt idx="38">
                  <c:v>36404</c:v>
                </c:pt>
                <c:pt idx="39">
                  <c:v>36495</c:v>
                </c:pt>
                <c:pt idx="40">
                  <c:v>36586</c:v>
                </c:pt>
                <c:pt idx="41">
                  <c:v>36678</c:v>
                </c:pt>
                <c:pt idx="42">
                  <c:v>36770</c:v>
                </c:pt>
                <c:pt idx="43">
                  <c:v>36861</c:v>
                </c:pt>
                <c:pt idx="44">
                  <c:v>36951</c:v>
                </c:pt>
                <c:pt idx="45">
                  <c:v>37043</c:v>
                </c:pt>
                <c:pt idx="46">
                  <c:v>37135</c:v>
                </c:pt>
                <c:pt idx="47">
                  <c:v>37226</c:v>
                </c:pt>
                <c:pt idx="48">
                  <c:v>37316</c:v>
                </c:pt>
                <c:pt idx="49">
                  <c:v>37408</c:v>
                </c:pt>
                <c:pt idx="50">
                  <c:v>37500</c:v>
                </c:pt>
                <c:pt idx="51">
                  <c:v>37591</c:v>
                </c:pt>
                <c:pt idx="52">
                  <c:v>37681</c:v>
                </c:pt>
                <c:pt idx="53">
                  <c:v>37773</c:v>
                </c:pt>
                <c:pt idx="54">
                  <c:v>37865</c:v>
                </c:pt>
                <c:pt idx="55">
                  <c:v>37956</c:v>
                </c:pt>
                <c:pt idx="56">
                  <c:v>38047</c:v>
                </c:pt>
                <c:pt idx="57">
                  <c:v>38139</c:v>
                </c:pt>
                <c:pt idx="58">
                  <c:v>38231</c:v>
                </c:pt>
                <c:pt idx="59">
                  <c:v>38322</c:v>
                </c:pt>
                <c:pt idx="60">
                  <c:v>38412</c:v>
                </c:pt>
                <c:pt idx="61">
                  <c:v>38504</c:v>
                </c:pt>
                <c:pt idx="62">
                  <c:v>38596</c:v>
                </c:pt>
                <c:pt idx="63">
                  <c:v>38687</c:v>
                </c:pt>
                <c:pt idx="64">
                  <c:v>38777</c:v>
                </c:pt>
                <c:pt idx="65">
                  <c:v>38869</c:v>
                </c:pt>
                <c:pt idx="66">
                  <c:v>38961</c:v>
                </c:pt>
                <c:pt idx="67">
                  <c:v>39052</c:v>
                </c:pt>
                <c:pt idx="68">
                  <c:v>39142</c:v>
                </c:pt>
                <c:pt idx="69">
                  <c:v>39234</c:v>
                </c:pt>
                <c:pt idx="70">
                  <c:v>39326</c:v>
                </c:pt>
                <c:pt idx="71">
                  <c:v>39417</c:v>
                </c:pt>
                <c:pt idx="72">
                  <c:v>39508</c:v>
                </c:pt>
                <c:pt idx="73">
                  <c:v>39600</c:v>
                </c:pt>
                <c:pt idx="74">
                  <c:v>39692</c:v>
                </c:pt>
                <c:pt idx="75">
                  <c:v>39783</c:v>
                </c:pt>
                <c:pt idx="76">
                  <c:v>39873</c:v>
                </c:pt>
                <c:pt idx="77">
                  <c:v>39965</c:v>
                </c:pt>
                <c:pt idx="78">
                  <c:v>40057</c:v>
                </c:pt>
                <c:pt idx="79">
                  <c:v>40148</c:v>
                </c:pt>
                <c:pt idx="80">
                  <c:v>40238</c:v>
                </c:pt>
                <c:pt idx="81">
                  <c:v>40330</c:v>
                </c:pt>
                <c:pt idx="82">
                  <c:v>40422</c:v>
                </c:pt>
                <c:pt idx="83">
                  <c:v>40513</c:v>
                </c:pt>
                <c:pt idx="84">
                  <c:v>40603</c:v>
                </c:pt>
                <c:pt idx="85">
                  <c:v>40695</c:v>
                </c:pt>
                <c:pt idx="86">
                  <c:v>40787</c:v>
                </c:pt>
                <c:pt idx="87">
                  <c:v>40878</c:v>
                </c:pt>
                <c:pt idx="88">
                  <c:v>40969</c:v>
                </c:pt>
                <c:pt idx="89">
                  <c:v>41061</c:v>
                </c:pt>
                <c:pt idx="90">
                  <c:v>41153</c:v>
                </c:pt>
                <c:pt idx="91">
                  <c:v>41244</c:v>
                </c:pt>
                <c:pt idx="92">
                  <c:v>41334</c:v>
                </c:pt>
                <c:pt idx="93">
                  <c:v>41426</c:v>
                </c:pt>
                <c:pt idx="94">
                  <c:v>41518</c:v>
                </c:pt>
                <c:pt idx="95">
                  <c:v>41609</c:v>
                </c:pt>
                <c:pt idx="96">
                  <c:v>41699</c:v>
                </c:pt>
                <c:pt idx="97">
                  <c:v>41791</c:v>
                </c:pt>
                <c:pt idx="98">
                  <c:v>41883</c:v>
                </c:pt>
                <c:pt idx="99">
                  <c:v>41974</c:v>
                </c:pt>
                <c:pt idx="100">
                  <c:v>42064</c:v>
                </c:pt>
                <c:pt idx="101">
                  <c:v>42156</c:v>
                </c:pt>
                <c:pt idx="102">
                  <c:v>42248</c:v>
                </c:pt>
                <c:pt idx="103">
                  <c:v>42339</c:v>
                </c:pt>
                <c:pt idx="104">
                  <c:v>42430</c:v>
                </c:pt>
                <c:pt idx="105">
                  <c:v>42522</c:v>
                </c:pt>
                <c:pt idx="106">
                  <c:v>42614</c:v>
                </c:pt>
                <c:pt idx="107">
                  <c:v>42705</c:v>
                </c:pt>
                <c:pt idx="108">
                  <c:v>42795</c:v>
                </c:pt>
                <c:pt idx="109">
                  <c:v>42887</c:v>
                </c:pt>
                <c:pt idx="110">
                  <c:v>42979</c:v>
                </c:pt>
                <c:pt idx="111">
                  <c:v>43070</c:v>
                </c:pt>
                <c:pt idx="112">
                  <c:v>43160</c:v>
                </c:pt>
                <c:pt idx="113">
                  <c:v>43252</c:v>
                </c:pt>
                <c:pt idx="114">
                  <c:v>43344</c:v>
                </c:pt>
                <c:pt idx="115">
                  <c:v>43435</c:v>
                </c:pt>
                <c:pt idx="116">
                  <c:v>43525</c:v>
                </c:pt>
                <c:pt idx="117">
                  <c:v>43617</c:v>
                </c:pt>
                <c:pt idx="118">
                  <c:v>43709</c:v>
                </c:pt>
                <c:pt idx="119">
                  <c:v>43800</c:v>
                </c:pt>
                <c:pt idx="120">
                  <c:v>43891</c:v>
                </c:pt>
                <c:pt idx="121">
                  <c:v>43983</c:v>
                </c:pt>
                <c:pt idx="122">
                  <c:v>44075</c:v>
                </c:pt>
                <c:pt idx="123">
                  <c:v>44166</c:v>
                </c:pt>
                <c:pt idx="124">
                  <c:v>44256</c:v>
                </c:pt>
              </c:numCache>
            </c:numRef>
          </c:cat>
          <c:val>
            <c:numRef>
              <c:f>'Total Resources and energy'!$F$3:$F$127</c:f>
              <c:numCache>
                <c:formatCode>0.00</c:formatCode>
                <c:ptCount val="125"/>
                <c:pt idx="0">
                  <c:v>119.6</c:v>
                </c:pt>
                <c:pt idx="1">
                  <c:v>150.6</c:v>
                </c:pt>
                <c:pt idx="2">
                  <c:v>131.30000000000001</c:v>
                </c:pt>
                <c:pt idx="3">
                  <c:v>157.30000000000001</c:v>
                </c:pt>
                <c:pt idx="4">
                  <c:v>120.4</c:v>
                </c:pt>
                <c:pt idx="5">
                  <c:v>156.80000000000001</c:v>
                </c:pt>
                <c:pt idx="6">
                  <c:v>144.6</c:v>
                </c:pt>
                <c:pt idx="7">
                  <c:v>153.80000000000001</c:v>
                </c:pt>
                <c:pt idx="8">
                  <c:v>114.9</c:v>
                </c:pt>
                <c:pt idx="9">
                  <c:v>150.30000000000001</c:v>
                </c:pt>
                <c:pt idx="10">
                  <c:v>150.69999999999999</c:v>
                </c:pt>
                <c:pt idx="11">
                  <c:v>165</c:v>
                </c:pt>
                <c:pt idx="12">
                  <c:v>117.9</c:v>
                </c:pt>
                <c:pt idx="13">
                  <c:v>165.2</c:v>
                </c:pt>
                <c:pt idx="14">
                  <c:v>178.5</c:v>
                </c:pt>
                <c:pt idx="15">
                  <c:v>199.7</c:v>
                </c:pt>
                <c:pt idx="16">
                  <c:v>167.4</c:v>
                </c:pt>
                <c:pt idx="17">
                  <c:v>211.8</c:v>
                </c:pt>
                <c:pt idx="18">
                  <c:v>213.3</c:v>
                </c:pt>
                <c:pt idx="19">
                  <c:v>219.9</c:v>
                </c:pt>
                <c:pt idx="20">
                  <c:v>181.1</c:v>
                </c:pt>
                <c:pt idx="21">
                  <c:v>233.1</c:v>
                </c:pt>
                <c:pt idx="22">
                  <c:v>212.3</c:v>
                </c:pt>
                <c:pt idx="23">
                  <c:v>214.9</c:v>
                </c:pt>
                <c:pt idx="24">
                  <c:v>206.6</c:v>
                </c:pt>
                <c:pt idx="25">
                  <c:v>266.60000000000002</c:v>
                </c:pt>
                <c:pt idx="26">
                  <c:v>255</c:v>
                </c:pt>
                <c:pt idx="27">
                  <c:v>272.8</c:v>
                </c:pt>
                <c:pt idx="28">
                  <c:v>217.7</c:v>
                </c:pt>
                <c:pt idx="29">
                  <c:v>319.60000000000002</c:v>
                </c:pt>
                <c:pt idx="30">
                  <c:v>277.8</c:v>
                </c:pt>
                <c:pt idx="31">
                  <c:v>254.5</c:v>
                </c:pt>
                <c:pt idx="32">
                  <c:v>202.8</c:v>
                </c:pt>
                <c:pt idx="33">
                  <c:v>244.7</c:v>
                </c:pt>
                <c:pt idx="34">
                  <c:v>218.9</c:v>
                </c:pt>
                <c:pt idx="35">
                  <c:v>226.6</c:v>
                </c:pt>
                <c:pt idx="36">
                  <c:v>156.1</c:v>
                </c:pt>
                <c:pt idx="37">
                  <c:v>180.8</c:v>
                </c:pt>
                <c:pt idx="38">
                  <c:v>165.8</c:v>
                </c:pt>
                <c:pt idx="39">
                  <c:v>164</c:v>
                </c:pt>
                <c:pt idx="40">
                  <c:v>128.80000000000001</c:v>
                </c:pt>
                <c:pt idx="41">
                  <c:v>174</c:v>
                </c:pt>
                <c:pt idx="42">
                  <c:v>160.6</c:v>
                </c:pt>
                <c:pt idx="43">
                  <c:v>175</c:v>
                </c:pt>
                <c:pt idx="44">
                  <c:v>134.80000000000001</c:v>
                </c:pt>
                <c:pt idx="45">
                  <c:v>167.7</c:v>
                </c:pt>
                <c:pt idx="46">
                  <c:v>152.5</c:v>
                </c:pt>
                <c:pt idx="47">
                  <c:v>154.19999999999999</c:v>
                </c:pt>
                <c:pt idx="48">
                  <c:v>123.1</c:v>
                </c:pt>
                <c:pt idx="49">
                  <c:v>151.69999999999999</c:v>
                </c:pt>
                <c:pt idx="50">
                  <c:v>164.4</c:v>
                </c:pt>
                <c:pt idx="51">
                  <c:v>169.7</c:v>
                </c:pt>
                <c:pt idx="52">
                  <c:v>138.69999999999999</c:v>
                </c:pt>
                <c:pt idx="53">
                  <c:v>175.3</c:v>
                </c:pt>
                <c:pt idx="54">
                  <c:v>156.30000000000001</c:v>
                </c:pt>
                <c:pt idx="55">
                  <c:v>172.4</c:v>
                </c:pt>
                <c:pt idx="56">
                  <c:v>152.30000000000001</c:v>
                </c:pt>
                <c:pt idx="57">
                  <c:v>213.6</c:v>
                </c:pt>
                <c:pt idx="58">
                  <c:v>217.6</c:v>
                </c:pt>
                <c:pt idx="59">
                  <c:v>224.2</c:v>
                </c:pt>
                <c:pt idx="60">
                  <c:v>192.8</c:v>
                </c:pt>
                <c:pt idx="61">
                  <c:v>246.3</c:v>
                </c:pt>
                <c:pt idx="62">
                  <c:v>247.9</c:v>
                </c:pt>
                <c:pt idx="63">
                  <c:v>265.8</c:v>
                </c:pt>
                <c:pt idx="64">
                  <c:v>212.1</c:v>
                </c:pt>
                <c:pt idx="65">
                  <c:v>292.39999999999998</c:v>
                </c:pt>
                <c:pt idx="66">
                  <c:v>319.39999999999998</c:v>
                </c:pt>
                <c:pt idx="67">
                  <c:v>360.6</c:v>
                </c:pt>
                <c:pt idx="68">
                  <c:v>306.2</c:v>
                </c:pt>
                <c:pt idx="69">
                  <c:v>421.1</c:v>
                </c:pt>
                <c:pt idx="70">
                  <c:v>463.3</c:v>
                </c:pt>
                <c:pt idx="71">
                  <c:v>496.5</c:v>
                </c:pt>
                <c:pt idx="72">
                  <c:v>440.7</c:v>
                </c:pt>
                <c:pt idx="73">
                  <c:v>594.6</c:v>
                </c:pt>
                <c:pt idx="74">
                  <c:v>562.5</c:v>
                </c:pt>
                <c:pt idx="75">
                  <c:v>513.70000000000005</c:v>
                </c:pt>
                <c:pt idx="76">
                  <c:v>306.60000000000002</c:v>
                </c:pt>
                <c:pt idx="77">
                  <c:v>357.9</c:v>
                </c:pt>
                <c:pt idx="78">
                  <c:v>421.4</c:v>
                </c:pt>
                <c:pt idx="79">
                  <c:v>445</c:v>
                </c:pt>
                <c:pt idx="80">
                  <c:v>375.2</c:v>
                </c:pt>
                <c:pt idx="81">
                  <c:v>500.7</c:v>
                </c:pt>
                <c:pt idx="82">
                  <c:v>525.70000000000005</c:v>
                </c:pt>
                <c:pt idx="83">
                  <c:v>536.79999999999995</c:v>
                </c:pt>
                <c:pt idx="84">
                  <c:v>497.1</c:v>
                </c:pt>
                <c:pt idx="85">
                  <c:v>658.1</c:v>
                </c:pt>
                <c:pt idx="86">
                  <c:v>702</c:v>
                </c:pt>
                <c:pt idx="87">
                  <c:v>769.1</c:v>
                </c:pt>
                <c:pt idx="88">
                  <c:v>669.3</c:v>
                </c:pt>
                <c:pt idx="89">
                  <c:v>824.7</c:v>
                </c:pt>
                <c:pt idx="90">
                  <c:v>700.6</c:v>
                </c:pt>
                <c:pt idx="91">
                  <c:v>653.9</c:v>
                </c:pt>
                <c:pt idx="92">
                  <c:v>555.29999999999995</c:v>
                </c:pt>
                <c:pt idx="93">
                  <c:v>532.1</c:v>
                </c:pt>
                <c:pt idx="94">
                  <c:v>512.70000000000005</c:v>
                </c:pt>
                <c:pt idx="95">
                  <c:v>430</c:v>
                </c:pt>
                <c:pt idx="96">
                  <c:v>299.39999999999998</c:v>
                </c:pt>
                <c:pt idx="97">
                  <c:v>423.7</c:v>
                </c:pt>
                <c:pt idx="98">
                  <c:v>367.5</c:v>
                </c:pt>
                <c:pt idx="99">
                  <c:v>368.4</c:v>
                </c:pt>
                <c:pt idx="100">
                  <c:v>266.8</c:v>
                </c:pt>
                <c:pt idx="101">
                  <c:v>283.60000000000002</c:v>
                </c:pt>
                <c:pt idx="102">
                  <c:v>322.3</c:v>
                </c:pt>
                <c:pt idx="103">
                  <c:v>308.7</c:v>
                </c:pt>
                <c:pt idx="104">
                  <c:v>259.10000000000002</c:v>
                </c:pt>
                <c:pt idx="105">
                  <c:v>319.3</c:v>
                </c:pt>
                <c:pt idx="106">
                  <c:v>337.4</c:v>
                </c:pt>
                <c:pt idx="107">
                  <c:v>363.5</c:v>
                </c:pt>
                <c:pt idx="108">
                  <c:v>308.60000000000002</c:v>
                </c:pt>
                <c:pt idx="109">
                  <c:v>413.7</c:v>
                </c:pt>
                <c:pt idx="110">
                  <c:v>433.5</c:v>
                </c:pt>
                <c:pt idx="111">
                  <c:v>454.2</c:v>
                </c:pt>
                <c:pt idx="112">
                  <c:v>400.4</c:v>
                </c:pt>
                <c:pt idx="113">
                  <c:v>522.6</c:v>
                </c:pt>
                <c:pt idx="114">
                  <c:v>535.6</c:v>
                </c:pt>
                <c:pt idx="115">
                  <c:v>539.1</c:v>
                </c:pt>
                <c:pt idx="116">
                  <c:v>467.4</c:v>
                </c:pt>
                <c:pt idx="117">
                  <c:v>609.20000000000005</c:v>
                </c:pt>
                <c:pt idx="118">
                  <c:v>659.1</c:v>
                </c:pt>
                <c:pt idx="119">
                  <c:v>673.2</c:v>
                </c:pt>
                <c:pt idx="120">
                  <c:v>534.4</c:v>
                </c:pt>
                <c:pt idx="121">
                  <c:v>594.5</c:v>
                </c:pt>
                <c:pt idx="122">
                  <c:v>670</c:v>
                </c:pt>
                <c:pt idx="123">
                  <c:v>711.6</c:v>
                </c:pt>
                <c:pt idx="124">
                  <c:v>682.6</c:v>
                </c:pt>
              </c:numCache>
            </c:numRef>
          </c:val>
          <c:smooth val="0"/>
          <c:extLst>
            <c:ext xmlns:c16="http://schemas.microsoft.com/office/drawing/2014/chart" uri="{C3380CC4-5D6E-409C-BE32-E72D297353CC}">
              <c16:uniqueId val="{00000001-43D7-4ACC-B6EF-5E81FAE6ED02}"/>
            </c:ext>
          </c:extLst>
        </c:ser>
        <c:dLbls>
          <c:showLegendKey val="0"/>
          <c:showVal val="0"/>
          <c:showCatName val="0"/>
          <c:showSerName val="0"/>
          <c:showPercent val="0"/>
          <c:showBubbleSize val="0"/>
        </c:dLbls>
        <c:marker val="1"/>
        <c:smooth val="0"/>
        <c:axId val="990088991"/>
        <c:axId val="990103551"/>
      </c:lineChart>
      <c:dateAx>
        <c:axId val="99008899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103551"/>
        <c:crosses val="autoZero"/>
        <c:auto val="1"/>
        <c:lblOffset val="100"/>
        <c:baseTimeUnit val="months"/>
      </c:dateAx>
      <c:valAx>
        <c:axId val="990103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a:solidFill>
                      <a:schemeClr val="tx1"/>
                    </a:solidFill>
                  </a:rPr>
                  <a:t> m$</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0889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Project.xlsx]PS 10!PivotTable55</c:name>
    <c:fmtId val="2"/>
  </c:pivotSource>
  <c:chart>
    <c:autoTitleDeleted val="0"/>
    <c:pivotFmts>
      <c:pivotFmt>
        <c:idx val="0"/>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'PS 10'!$B$4</c:f>
              <c:strCache>
                <c:ptCount val="1"/>
                <c:pt idx="0">
                  <c:v>Construction Income  Index</c:v>
                </c:pt>
              </c:strCache>
            </c:strRef>
          </c:tx>
          <c:spPr>
            <a:ln w="12700" cap="rnd">
              <a:solidFill>
                <a:schemeClr val="accent1"/>
              </a:solidFill>
              <a:round/>
            </a:ln>
            <a:effectLst/>
          </c:spPr>
          <c:marker>
            <c:symbol val="none"/>
          </c:marker>
          <c:cat>
            <c:strRef>
              <c:f>'PS 10'!$A$5:$A$37</c:f>
              <c:strCache>
                <c:ptCount val="32"/>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strCache>
            </c:strRef>
          </c:cat>
          <c:val>
            <c:numRef>
              <c:f>'PS 10'!$B$5:$B$37</c:f>
              <c:numCache>
                <c:formatCode>_(* #,##0.00_);_(* \(#,##0.00\);_(* "-"??_);_(@_)</c:formatCode>
                <c:ptCount val="32"/>
                <c:pt idx="0">
                  <c:v>433.33333333333331</c:v>
                </c:pt>
                <c:pt idx="1">
                  <c:v>480.76923076923072</c:v>
                </c:pt>
                <c:pt idx="2">
                  <c:v>546.15384615384619</c:v>
                </c:pt>
                <c:pt idx="3">
                  <c:v>521.79487179487182</c:v>
                </c:pt>
                <c:pt idx="4">
                  <c:v>726.92307692307691</c:v>
                </c:pt>
                <c:pt idx="5">
                  <c:v>1005.1282051282051</c:v>
                </c:pt>
                <c:pt idx="6">
                  <c:v>1041.0256410256411</c:v>
                </c:pt>
                <c:pt idx="7">
                  <c:v>1425.6410256410254</c:v>
                </c:pt>
                <c:pt idx="8">
                  <c:v>1856.4102564102564</c:v>
                </c:pt>
                <c:pt idx="9">
                  <c:v>2135.8974358974356</c:v>
                </c:pt>
                <c:pt idx="10">
                  <c:v>2425.6410256410254</c:v>
                </c:pt>
                <c:pt idx="11">
                  <c:v>6541.0256410256407</c:v>
                </c:pt>
                <c:pt idx="12">
                  <c:v>8214.1025641025644</c:v>
                </c:pt>
                <c:pt idx="13">
                  <c:v>7616.6666666666661</c:v>
                </c:pt>
                <c:pt idx="14">
                  <c:v>8582.0512820512813</c:v>
                </c:pt>
                <c:pt idx="15">
                  <c:v>9451.2820512820508</c:v>
                </c:pt>
                <c:pt idx="16">
                  <c:v>9394.8717948717949</c:v>
                </c:pt>
                <c:pt idx="17">
                  <c:v>12570.51282051282</c:v>
                </c:pt>
                <c:pt idx="18">
                  <c:v>15047.435897435898</c:v>
                </c:pt>
                <c:pt idx="19">
                  <c:v>15832.051282051283</c:v>
                </c:pt>
                <c:pt idx="20">
                  <c:v>17910.256410256414</c:v>
                </c:pt>
                <c:pt idx="21">
                  <c:v>16719.230769230766</c:v>
                </c:pt>
                <c:pt idx="22">
                  <c:v>17170.51282051282</c:v>
                </c:pt>
                <c:pt idx="23">
                  <c:v>19889.74358974359</c:v>
                </c:pt>
                <c:pt idx="24">
                  <c:v>21733.333333333332</c:v>
                </c:pt>
                <c:pt idx="25">
                  <c:v>20605.128205128203</c:v>
                </c:pt>
                <c:pt idx="26">
                  <c:v>17379.48717948718</c:v>
                </c:pt>
                <c:pt idx="27">
                  <c:v>17161.538461538461</c:v>
                </c:pt>
                <c:pt idx="28">
                  <c:v>21675.641025641024</c:v>
                </c:pt>
                <c:pt idx="29">
                  <c:v>22950</c:v>
                </c:pt>
                <c:pt idx="30">
                  <c:v>29597.435897435898</c:v>
                </c:pt>
                <c:pt idx="31">
                  <c:v>9223.076923076922</c:v>
                </c:pt>
              </c:numCache>
            </c:numRef>
          </c:val>
          <c:smooth val="0"/>
          <c:extLst>
            <c:ext xmlns:c16="http://schemas.microsoft.com/office/drawing/2014/chart" uri="{C3380CC4-5D6E-409C-BE32-E72D297353CC}">
              <c16:uniqueId val="{00000000-0AEF-41F9-8678-2A1AE4E378F1}"/>
            </c:ext>
          </c:extLst>
        </c:ser>
        <c:ser>
          <c:idx val="1"/>
          <c:order val="1"/>
          <c:tx>
            <c:strRef>
              <c:f>'PS 10'!$C$4</c:f>
              <c:strCache>
                <c:ptCount val="1"/>
                <c:pt idx="0">
                  <c:v>EGW Income  Index</c:v>
                </c:pt>
              </c:strCache>
            </c:strRef>
          </c:tx>
          <c:spPr>
            <a:ln w="12700" cap="rnd">
              <a:solidFill>
                <a:schemeClr val="accent2"/>
              </a:solidFill>
              <a:round/>
            </a:ln>
            <a:effectLst/>
          </c:spPr>
          <c:marker>
            <c:symbol val="none"/>
          </c:marker>
          <c:cat>
            <c:strRef>
              <c:f>'PS 10'!$A$5:$A$37</c:f>
              <c:strCache>
                <c:ptCount val="32"/>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strCache>
            </c:strRef>
          </c:cat>
          <c:val>
            <c:numRef>
              <c:f>'PS 10'!$C$5:$C$37</c:f>
              <c:numCache>
                <c:formatCode>_(* #,##0.00_);_(* \(#,##0.00\);_(* "-"??_);_(@_)</c:formatCode>
                <c:ptCount val="32"/>
                <c:pt idx="0">
                  <c:v>591.66666666666674</c:v>
                </c:pt>
                <c:pt idx="1">
                  <c:v>958.33333333333337</c:v>
                </c:pt>
                <c:pt idx="2">
                  <c:v>800</c:v>
                </c:pt>
                <c:pt idx="3">
                  <c:v>816.66666666666674</c:v>
                </c:pt>
                <c:pt idx="4">
                  <c:v>883.33333333333326</c:v>
                </c:pt>
                <c:pt idx="5">
                  <c:v>1025</c:v>
                </c:pt>
                <c:pt idx="6">
                  <c:v>3000</c:v>
                </c:pt>
                <c:pt idx="7">
                  <c:v>3508.333333333333</c:v>
                </c:pt>
                <c:pt idx="8">
                  <c:v>5508.3333333333339</c:v>
                </c:pt>
                <c:pt idx="9">
                  <c:v>9883.3333333333321</c:v>
                </c:pt>
                <c:pt idx="10">
                  <c:v>8100</c:v>
                </c:pt>
                <c:pt idx="11">
                  <c:v>12250</c:v>
                </c:pt>
                <c:pt idx="12">
                  <c:v>14275</c:v>
                </c:pt>
                <c:pt idx="13">
                  <c:v>15674.999999999998</c:v>
                </c:pt>
                <c:pt idx="14">
                  <c:v>16091.666666666666</c:v>
                </c:pt>
                <c:pt idx="15">
                  <c:v>17150</c:v>
                </c:pt>
                <c:pt idx="16">
                  <c:v>18166.666666666668</c:v>
                </c:pt>
                <c:pt idx="17">
                  <c:v>19966.666666666664</c:v>
                </c:pt>
                <c:pt idx="18">
                  <c:v>30008.333333333336</c:v>
                </c:pt>
                <c:pt idx="19">
                  <c:v>37866.666666666664</c:v>
                </c:pt>
                <c:pt idx="20">
                  <c:v>35750</c:v>
                </c:pt>
                <c:pt idx="21">
                  <c:v>36100</c:v>
                </c:pt>
                <c:pt idx="22">
                  <c:v>43683.333333333328</c:v>
                </c:pt>
                <c:pt idx="23">
                  <c:v>36875</c:v>
                </c:pt>
                <c:pt idx="24">
                  <c:v>48908.333333333328</c:v>
                </c:pt>
                <c:pt idx="25">
                  <c:v>42858.333333333328</c:v>
                </c:pt>
                <c:pt idx="26">
                  <c:v>44691.666666666672</c:v>
                </c:pt>
                <c:pt idx="27">
                  <c:v>58100</c:v>
                </c:pt>
                <c:pt idx="28">
                  <c:v>82191.666666666672</c:v>
                </c:pt>
                <c:pt idx="29">
                  <c:v>66825</c:v>
                </c:pt>
                <c:pt idx="30">
                  <c:v>77075</c:v>
                </c:pt>
                <c:pt idx="31">
                  <c:v>17366.666666666664</c:v>
                </c:pt>
              </c:numCache>
            </c:numRef>
          </c:val>
          <c:smooth val="0"/>
          <c:extLst>
            <c:ext xmlns:c16="http://schemas.microsoft.com/office/drawing/2014/chart" uri="{C3380CC4-5D6E-409C-BE32-E72D297353CC}">
              <c16:uniqueId val="{00000001-0AEF-41F9-8678-2A1AE4E378F1}"/>
            </c:ext>
          </c:extLst>
        </c:ser>
        <c:dLbls>
          <c:showLegendKey val="0"/>
          <c:showVal val="0"/>
          <c:showCatName val="0"/>
          <c:showSerName val="0"/>
          <c:showPercent val="0"/>
          <c:showBubbleSize val="0"/>
        </c:dLbls>
        <c:marker val="1"/>
        <c:smooth val="0"/>
        <c:axId val="990130591"/>
        <c:axId val="990116031"/>
      </c:lineChart>
      <c:lineChart>
        <c:grouping val="standard"/>
        <c:varyColors val="0"/>
        <c:ser>
          <c:idx val="2"/>
          <c:order val="2"/>
          <c:tx>
            <c:strRef>
              <c:f>'PS 10'!$D$4</c:f>
              <c:strCache>
                <c:ptCount val="1"/>
                <c:pt idx="0">
                  <c:v>Manufacturing Income  Index(RHS)</c:v>
                </c:pt>
              </c:strCache>
            </c:strRef>
          </c:tx>
          <c:spPr>
            <a:ln w="12700" cap="rnd">
              <a:solidFill>
                <a:schemeClr val="accent3"/>
              </a:solidFill>
              <a:round/>
            </a:ln>
            <a:effectLst/>
          </c:spPr>
          <c:marker>
            <c:symbol val="none"/>
          </c:marker>
          <c:cat>
            <c:strRef>
              <c:f>'PS 10'!$A$5:$A$37</c:f>
              <c:strCache>
                <c:ptCount val="32"/>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strCache>
            </c:strRef>
          </c:cat>
          <c:val>
            <c:numRef>
              <c:f>'PS 10'!$D$5:$D$37</c:f>
              <c:numCache>
                <c:formatCode>_(* #,##0.00_);_(* \(#,##0.00\);_(* "-"??_);_(@_)</c:formatCode>
                <c:ptCount val="32"/>
                <c:pt idx="0">
                  <c:v>338.9183457051962</c:v>
                </c:pt>
                <c:pt idx="1">
                  <c:v>262.77836691410391</c:v>
                </c:pt>
                <c:pt idx="2">
                  <c:v>354.82502651113464</c:v>
                </c:pt>
                <c:pt idx="3">
                  <c:v>462.88441145281013</c:v>
                </c:pt>
                <c:pt idx="4">
                  <c:v>611.6118769883351</c:v>
                </c:pt>
                <c:pt idx="5">
                  <c:v>617.39130434782601</c:v>
                </c:pt>
                <c:pt idx="6">
                  <c:v>487.69883351007422</c:v>
                </c:pt>
                <c:pt idx="7">
                  <c:v>527.09437963944856</c:v>
                </c:pt>
                <c:pt idx="8">
                  <c:v>567.81548250265109</c:v>
                </c:pt>
                <c:pt idx="9">
                  <c:v>520.99681866383889</c:v>
                </c:pt>
                <c:pt idx="10">
                  <c:v>534.0402969247084</c:v>
                </c:pt>
                <c:pt idx="11">
                  <c:v>609.4909862142099</c:v>
                </c:pt>
                <c:pt idx="12">
                  <c:v>814.74019088016962</c:v>
                </c:pt>
                <c:pt idx="13">
                  <c:v>915.58854718981956</c:v>
                </c:pt>
                <c:pt idx="14">
                  <c:v>1117.762460233298</c:v>
                </c:pt>
                <c:pt idx="15">
                  <c:v>1169.3531283138918</c:v>
                </c:pt>
                <c:pt idx="16">
                  <c:v>1207.423117709438</c:v>
                </c:pt>
                <c:pt idx="17">
                  <c:v>1318.7698833510074</c:v>
                </c:pt>
                <c:pt idx="18">
                  <c:v>1271.9512195121952</c:v>
                </c:pt>
                <c:pt idx="19">
                  <c:v>847.50795334040299</c:v>
                </c:pt>
                <c:pt idx="20">
                  <c:v>1196.1823966065747</c:v>
                </c:pt>
                <c:pt idx="21">
                  <c:v>867.28525980911991</c:v>
                </c:pt>
                <c:pt idx="22">
                  <c:v>689.76670201484626</c:v>
                </c:pt>
                <c:pt idx="23">
                  <c:v>676.2460233297985</c:v>
                </c:pt>
                <c:pt idx="24">
                  <c:v>866.22481442205719</c:v>
                </c:pt>
                <c:pt idx="25">
                  <c:v>925.13255567338274</c:v>
                </c:pt>
                <c:pt idx="26">
                  <c:v>942.52386002120898</c:v>
                </c:pt>
                <c:pt idx="27">
                  <c:v>1170.3605514316014</c:v>
                </c:pt>
                <c:pt idx="28">
                  <c:v>1260.7635206786849</c:v>
                </c:pt>
                <c:pt idx="29">
                  <c:v>1178.1548250265112</c:v>
                </c:pt>
                <c:pt idx="30">
                  <c:v>1317.391304347826</c:v>
                </c:pt>
                <c:pt idx="31">
                  <c:v>347.29586426299045</c:v>
                </c:pt>
              </c:numCache>
            </c:numRef>
          </c:val>
          <c:smooth val="0"/>
          <c:extLst>
            <c:ext xmlns:c16="http://schemas.microsoft.com/office/drawing/2014/chart" uri="{C3380CC4-5D6E-409C-BE32-E72D297353CC}">
              <c16:uniqueId val="{00000002-0AEF-41F9-8678-2A1AE4E378F1}"/>
            </c:ext>
          </c:extLst>
        </c:ser>
        <c:ser>
          <c:idx val="3"/>
          <c:order val="3"/>
          <c:tx>
            <c:strRef>
              <c:f>'PS 10'!$E$4</c:f>
              <c:strCache>
                <c:ptCount val="1"/>
                <c:pt idx="0">
                  <c:v>Mining Income  Index(RHS)</c:v>
                </c:pt>
              </c:strCache>
            </c:strRef>
          </c:tx>
          <c:spPr>
            <a:ln w="12700" cap="rnd">
              <a:solidFill>
                <a:schemeClr val="accent4"/>
              </a:solidFill>
              <a:round/>
            </a:ln>
            <a:effectLst/>
          </c:spPr>
          <c:marker>
            <c:symbol val="none"/>
          </c:marker>
          <c:cat>
            <c:strRef>
              <c:f>'PS 10'!$A$5:$A$37</c:f>
              <c:strCache>
                <c:ptCount val="32"/>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pt idx="31">
                  <c:v>2021</c:v>
                </c:pt>
              </c:strCache>
            </c:strRef>
          </c:cat>
          <c:val>
            <c:numRef>
              <c:f>'PS 10'!$E$5:$E$37</c:f>
              <c:numCache>
                <c:formatCode>_(* #,##0.00_);_(* \(#,##0.00\);_(* "-"??_);_(@_)</c:formatCode>
                <c:ptCount val="32"/>
                <c:pt idx="0">
                  <c:v>443.76434583014543</c:v>
                </c:pt>
                <c:pt idx="1">
                  <c:v>410.78806426931902</c:v>
                </c:pt>
                <c:pt idx="2">
                  <c:v>388.90589135424636</c:v>
                </c:pt>
                <c:pt idx="3">
                  <c:v>397.55164498852332</c:v>
                </c:pt>
                <c:pt idx="4">
                  <c:v>355.85309869931137</c:v>
                </c:pt>
                <c:pt idx="5">
                  <c:v>412.62433052792653</c:v>
                </c:pt>
                <c:pt idx="6">
                  <c:v>483.93267023718437</c:v>
                </c:pt>
                <c:pt idx="7">
                  <c:v>414.91966335118593</c:v>
                </c:pt>
                <c:pt idx="8">
                  <c:v>389.36495791889831</c:v>
                </c:pt>
                <c:pt idx="9">
                  <c:v>529.99234889058903</c:v>
                </c:pt>
                <c:pt idx="10">
                  <c:v>1027.7735271614383</c:v>
                </c:pt>
                <c:pt idx="11">
                  <c:v>1206.9625095638867</c:v>
                </c:pt>
                <c:pt idx="12">
                  <c:v>1113.7719969395562</c:v>
                </c:pt>
                <c:pt idx="13">
                  <c:v>1224.2540168324408</c:v>
                </c:pt>
                <c:pt idx="14">
                  <c:v>1006.044376434583</c:v>
                </c:pt>
                <c:pt idx="15">
                  <c:v>2114.2310635042081</c:v>
                </c:pt>
                <c:pt idx="16">
                  <c:v>3098.5462892119358</c:v>
                </c:pt>
                <c:pt idx="17">
                  <c:v>2748.0489671002297</c:v>
                </c:pt>
                <c:pt idx="18">
                  <c:v>4760.4437643458305</c:v>
                </c:pt>
                <c:pt idx="19">
                  <c:v>3719.3573068094875</c:v>
                </c:pt>
                <c:pt idx="20">
                  <c:v>5260.6732976281564</c:v>
                </c:pt>
                <c:pt idx="21">
                  <c:v>5898.6993114001525</c:v>
                </c:pt>
                <c:pt idx="22">
                  <c:v>3902.0657995409333</c:v>
                </c:pt>
                <c:pt idx="23">
                  <c:v>4340.1683244070391</c:v>
                </c:pt>
                <c:pt idx="24">
                  <c:v>2943.3817903596023</c:v>
                </c:pt>
                <c:pt idx="25">
                  <c:v>1838.4850803366489</c:v>
                </c:pt>
                <c:pt idx="26">
                  <c:v>2253.175210405509</c:v>
                </c:pt>
                <c:pt idx="27">
                  <c:v>4930.9104820198927</c:v>
                </c:pt>
                <c:pt idx="28">
                  <c:v>6304.8201989288445</c:v>
                </c:pt>
                <c:pt idx="29">
                  <c:v>8406.9625095638876</c:v>
                </c:pt>
                <c:pt idx="30">
                  <c:v>7704.1315990818666</c:v>
                </c:pt>
                <c:pt idx="31">
                  <c:v>2453.2517214996178</c:v>
                </c:pt>
              </c:numCache>
            </c:numRef>
          </c:val>
          <c:smooth val="0"/>
          <c:extLst>
            <c:ext xmlns:c16="http://schemas.microsoft.com/office/drawing/2014/chart" uri="{C3380CC4-5D6E-409C-BE32-E72D297353CC}">
              <c16:uniqueId val="{00000003-0AEF-41F9-8678-2A1AE4E378F1}"/>
            </c:ext>
          </c:extLst>
        </c:ser>
        <c:dLbls>
          <c:showLegendKey val="0"/>
          <c:showVal val="0"/>
          <c:showCatName val="0"/>
          <c:showSerName val="0"/>
          <c:showPercent val="0"/>
          <c:showBubbleSize val="0"/>
        </c:dLbls>
        <c:marker val="1"/>
        <c:smooth val="0"/>
        <c:axId val="728763503"/>
        <c:axId val="728763087"/>
      </c:lineChart>
      <c:catAx>
        <c:axId val="990130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116031"/>
        <c:crosses val="autoZero"/>
        <c:auto val="1"/>
        <c:lblAlgn val="ctr"/>
        <c:lblOffset val="100"/>
        <c:noMultiLvlLbl val="0"/>
      </c:catAx>
      <c:valAx>
        <c:axId val="990116031"/>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130591"/>
        <c:crosses val="autoZero"/>
        <c:crossBetween val="between"/>
      </c:valAx>
      <c:valAx>
        <c:axId val="728763087"/>
        <c:scaling>
          <c:orientation val="minMax"/>
        </c:scaling>
        <c:delete val="0"/>
        <c:axPos val="r"/>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763503"/>
        <c:crosses val="max"/>
        <c:crossBetween val="between"/>
      </c:valAx>
      <c:catAx>
        <c:axId val="728763503"/>
        <c:scaling>
          <c:orientation val="minMax"/>
        </c:scaling>
        <c:delete val="1"/>
        <c:axPos val="b"/>
        <c:numFmt formatCode="General" sourceLinked="1"/>
        <c:majorTickMark val="out"/>
        <c:minorTickMark val="none"/>
        <c:tickLblPos val="nextTo"/>
        <c:crossAx val="7287630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Project.xlsx]PS 11!PivotTable28</c:name>
    <c:fmtId val="3"/>
  </c:pivotSource>
  <c:chart>
    <c:autoTitleDeleted val="0"/>
    <c:pivotFmts>
      <c:pivotFmt>
        <c:idx val="0"/>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75824291508088"/>
          <c:y val="0.1126217620163012"/>
          <c:w val="0.83047724065083295"/>
          <c:h val="0.54915022285222037"/>
        </c:manualLayout>
      </c:layout>
      <c:barChart>
        <c:barDir val="col"/>
        <c:grouping val="clustered"/>
        <c:varyColors val="0"/>
        <c:ser>
          <c:idx val="2"/>
          <c:order val="2"/>
          <c:tx>
            <c:strRef>
              <c:f>'PS 11'!$D$4</c:f>
              <c:strCache>
                <c:ptCount val="1"/>
                <c:pt idx="0">
                  <c:v>Share  Of Mining</c:v>
                </c:pt>
              </c:strCache>
            </c:strRef>
          </c:tx>
          <c:spPr>
            <a:solidFill>
              <a:schemeClr val="accent3"/>
            </a:solidFill>
            <a:ln>
              <a:noFill/>
            </a:ln>
            <a:effectLst/>
          </c:spPr>
          <c:invertIfNegative val="0"/>
          <c:cat>
            <c:strRef>
              <c:f>'PS 11'!$A$5:$A$36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'PS 11'!$D$5:$D$36</c:f>
              <c:numCache>
                <c:formatCode>0.00%</c:formatCode>
                <c:ptCount val="31"/>
                <c:pt idx="0">
                  <c:v>0.45967190423223686</c:v>
                </c:pt>
                <c:pt idx="1">
                  <c:v>0.49729633830678838</c:v>
                </c:pt>
                <c:pt idx="2">
                  <c:v>0.41356632950144179</c:v>
                </c:pt>
                <c:pt idx="3">
                  <c:v>0.36053001676567431</c:v>
                </c:pt>
                <c:pt idx="4">
                  <c:v>0.27637579369230453</c:v>
                </c:pt>
                <c:pt idx="5">
                  <c:v>0.3009402443637732</c:v>
                </c:pt>
                <c:pt idx="6">
                  <c:v>0.3798296400483398</c:v>
                </c:pt>
                <c:pt idx="7">
                  <c:v>0.32092530095191851</c:v>
                </c:pt>
                <c:pt idx="8">
                  <c:v>0.28326630976765166</c:v>
                </c:pt>
                <c:pt idx="9">
                  <c:v>0.34780845202750615</c:v>
                </c:pt>
                <c:pt idx="10">
                  <c:v>0.51133879911010971</c:v>
                </c:pt>
                <c:pt idx="11">
                  <c:v>0.46571258990175213</c:v>
                </c:pt>
                <c:pt idx="12">
                  <c:v>0.3834393351301264</c:v>
                </c:pt>
                <c:pt idx="13">
                  <c:v>0.38891472416106337</c:v>
                </c:pt>
                <c:pt idx="14">
                  <c:v>0.30060791003176296</c:v>
                </c:pt>
                <c:pt idx="15">
                  <c:v>0.45887482734752388</c:v>
                </c:pt>
                <c:pt idx="16">
                  <c:v>0.5549313545346819</c:v>
                </c:pt>
                <c:pt idx="17">
                  <c:v>0.49220170553560449</c:v>
                </c:pt>
                <c:pt idx="18">
                  <c:v>0.60135846997685849</c:v>
                </c:pt>
                <c:pt idx="19">
                  <c:v>0.59175985304746814</c:v>
                </c:pt>
                <c:pt idx="20">
                  <c:v>0.62050912132410196</c:v>
                </c:pt>
                <c:pt idx="21">
                  <c:v>0.69520405005550012</c:v>
                </c:pt>
                <c:pt idx="22">
                  <c:v>0.61230401183971461</c:v>
                </c:pt>
                <c:pt idx="23">
                  <c:v>0.63420491022286962</c:v>
                </c:pt>
                <c:pt idx="24">
                  <c:v>0.47871588999085385</c:v>
                </c:pt>
                <c:pt idx="25">
                  <c:v>0.37155544249663164</c:v>
                </c:pt>
                <c:pt idx="26">
                  <c:v>0.40400977211258632</c:v>
                </c:pt>
                <c:pt idx="27">
                  <c:v>0.60164684932233847</c:v>
                </c:pt>
                <c:pt idx="28">
                  <c:v>0.61522445344326626</c:v>
                </c:pt>
                <c:pt idx="29">
                  <c:v>0.69426084018545242</c:v>
                </c:pt>
                <c:pt idx="30">
                  <c:v>0.63586298962288745</c:v>
                </c:pt>
              </c:numCache>
            </c:numRef>
          </c:val>
          <c:extLst>
            <c:ext xmlns:c16="http://schemas.microsoft.com/office/drawing/2014/chart" uri="{C3380CC4-5D6E-409C-BE32-E72D297353CC}">
              <c16:uniqueId val="{00000002-78A3-4F4E-90F5-5D254731F8A3}"/>
            </c:ext>
          </c:extLst>
        </c:ser>
        <c:dLbls>
          <c:showLegendKey val="0"/>
          <c:showVal val="0"/>
          <c:showCatName val="0"/>
          <c:showSerName val="0"/>
          <c:showPercent val="0"/>
          <c:showBubbleSize val="0"/>
        </c:dLbls>
        <c:gapWidth val="150"/>
        <c:axId val="990104799"/>
        <c:axId val="990108543"/>
      </c:barChart>
      <c:lineChart>
        <c:grouping val="standard"/>
        <c:varyColors val="0"/>
        <c:ser>
          <c:idx val="0"/>
          <c:order val="0"/>
          <c:tx>
            <c:strRef>
              <c:f>'PS 11'!$B$4</c:f>
              <c:strCache>
                <c:ptCount val="1"/>
                <c:pt idx="0">
                  <c:v>Share Of  Construction</c:v>
                </c:pt>
              </c:strCache>
            </c:strRef>
          </c:tx>
          <c:spPr>
            <a:ln w="12700" cap="rnd">
              <a:solidFill>
                <a:schemeClr val="accent1"/>
              </a:solidFill>
              <a:round/>
            </a:ln>
            <a:effectLst/>
          </c:spPr>
          <c:marker>
            <c:symbol val="none"/>
          </c:marker>
          <c:cat>
            <c:strRef>
              <c:f>'PS 11'!$A$5:$A$36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'PS 11'!$B$5:$B$36</c:f>
              <c:numCache>
                <c:formatCode>0.00%</c:formatCode>
                <c:ptCount val="31"/>
                <c:pt idx="0">
                  <c:v>2.6811546449005314E-2</c:v>
                </c:pt>
                <c:pt idx="1">
                  <c:v>3.4586863103346077E-2</c:v>
                </c:pt>
                <c:pt idx="2">
                  <c:v>3.4972212805637705E-2</c:v>
                </c:pt>
                <c:pt idx="3">
                  <c:v>2.8260659182820468E-2</c:v>
                </c:pt>
                <c:pt idx="4">
                  <c:v>3.3483060011034876E-2</c:v>
                </c:pt>
                <c:pt idx="5">
                  <c:v>4.3663994393591768E-2</c:v>
                </c:pt>
                <c:pt idx="6">
                  <c:v>4.8565758437916808E-2</c:v>
                </c:pt>
                <c:pt idx="7">
                  <c:v>6.5801567074745132E-2</c:v>
                </c:pt>
                <c:pt idx="8">
                  <c:v>8.0925642215116125E-2</c:v>
                </c:pt>
                <c:pt idx="9">
                  <c:v>8.8159241286989334E-2</c:v>
                </c:pt>
                <c:pt idx="10">
                  <c:v>7.2605746429830559E-2</c:v>
                </c:pt>
                <c:pt idx="11">
                  <c:v>0.15053255215052164</c:v>
                </c:pt>
                <c:pt idx="12">
                  <c:v>0.16808622462192382</c:v>
                </c:pt>
                <c:pt idx="13">
                  <c:v>0.14491834723774283</c:v>
                </c:pt>
                <c:pt idx="14">
                  <c:v>0.1580150867024383</c:v>
                </c:pt>
                <c:pt idx="15">
                  <c:v>0.12629300615335698</c:v>
                </c:pt>
                <c:pt idx="16">
                  <c:v>0.10113397503184594</c:v>
                </c:pt>
                <c:pt idx="17">
                  <c:v>0.13391351362916656</c:v>
                </c:pt>
                <c:pt idx="18">
                  <c:v>0.11715437778491969</c:v>
                </c:pt>
                <c:pt idx="19">
                  <c:v>0.15192651387702494</c:v>
                </c:pt>
                <c:pt idx="20">
                  <c:v>0.12904717050723513</c:v>
                </c:pt>
                <c:pt idx="21">
                  <c:v>0.11759312333360089</c:v>
                </c:pt>
                <c:pt idx="22">
                  <c:v>0.16414246350451792</c:v>
                </c:pt>
                <c:pt idx="23">
                  <c:v>0.17520743841018649</c:v>
                </c:pt>
                <c:pt idx="24">
                  <c:v>0.22798270905506221</c:v>
                </c:pt>
                <c:pt idx="25">
                  <c:v>0.25880167154160511</c:v>
                </c:pt>
                <c:pt idx="26">
                  <c:v>0.22276944543623403</c:v>
                </c:pt>
                <c:pt idx="27">
                  <c:v>0.12548514597593316</c:v>
                </c:pt>
                <c:pt idx="28">
                  <c:v>0.12806870047326002</c:v>
                </c:pt>
                <c:pt idx="29">
                  <c:v>0.1134918816605571</c:v>
                </c:pt>
                <c:pt idx="30">
                  <c:v>0.14685238160775402</c:v>
                </c:pt>
              </c:numCache>
            </c:numRef>
          </c:val>
          <c:smooth val="0"/>
          <c:extLst>
            <c:ext xmlns:c16="http://schemas.microsoft.com/office/drawing/2014/chart" uri="{C3380CC4-5D6E-409C-BE32-E72D297353CC}">
              <c16:uniqueId val="{00000000-78A3-4F4E-90F5-5D254731F8A3}"/>
            </c:ext>
          </c:extLst>
        </c:ser>
        <c:ser>
          <c:idx val="3"/>
          <c:order val="3"/>
          <c:tx>
            <c:strRef>
              <c:f>'PS 11'!$E$4</c:f>
              <c:strCache>
                <c:ptCount val="1"/>
                <c:pt idx="0">
                  <c:v>Share Of  Manufacturing</c:v>
                </c:pt>
              </c:strCache>
            </c:strRef>
          </c:tx>
          <c:spPr>
            <a:ln w="12700" cap="rnd">
              <a:solidFill>
                <a:schemeClr val="accent4"/>
              </a:solidFill>
              <a:round/>
            </a:ln>
            <a:effectLst/>
          </c:spPr>
          <c:marker>
            <c:symbol val="none"/>
          </c:marker>
          <c:cat>
            <c:strRef>
              <c:f>'PS 11'!$A$5:$A$36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'PS 11'!$E$5:$E$36</c:f>
              <c:numCache>
                <c:formatCode>0.00%</c:formatCode>
                <c:ptCount val="31"/>
                <c:pt idx="0">
                  <c:v>0.50787413339684673</c:v>
                </c:pt>
                <c:pt idx="1">
                  <c:v>0.45734519383993832</c:v>
                </c:pt>
                <c:pt idx="2">
                  <c:v>0.54362590882021777</c:v>
                </c:pt>
                <c:pt idx="3">
                  <c:v>0.60442233120331845</c:v>
                </c:pt>
                <c:pt idx="4">
                  <c:v>0.68385420211356918</c:v>
                </c:pt>
                <c:pt idx="5">
                  <c:v>0.64850864763645499</c:v>
                </c:pt>
                <c:pt idx="6">
                  <c:v>0.54981855566354243</c:v>
                </c:pt>
                <c:pt idx="7">
                  <c:v>0.58835870708308935</c:v>
                </c:pt>
                <c:pt idx="8">
                  <c:v>0.59885280545974551</c:v>
                </c:pt>
                <c:pt idx="9">
                  <c:v>0.50107685562583948</c:v>
                </c:pt>
                <c:pt idx="10">
                  <c:v>0.37920898641709067</c:v>
                </c:pt>
                <c:pt idx="11">
                  <c:v>0.3401113379645625</c:v>
                </c:pt>
                <c:pt idx="12">
                  <c:v>0.40335934538170432</c:v>
                </c:pt>
                <c:pt idx="13">
                  <c:v>0.41963082463350948</c:v>
                </c:pt>
                <c:pt idx="14">
                  <c:v>0.49594561090221534</c:v>
                </c:pt>
                <c:pt idx="15">
                  <c:v>0.38001206764970741</c:v>
                </c:pt>
                <c:pt idx="16">
                  <c:v>0.31384527511741844</c:v>
                </c:pt>
                <c:pt idx="17">
                  <c:v>0.34078197401149779</c:v>
                </c:pt>
                <c:pt idx="18">
                  <c:v>0.2452101118299346</c:v>
                </c:pt>
                <c:pt idx="19">
                  <c:v>0.20045864722336004</c:v>
                </c:pt>
                <c:pt idx="20">
                  <c:v>0.21064880787340715</c:v>
                </c:pt>
                <c:pt idx="21">
                  <c:v>0.14826773080017552</c:v>
                </c:pt>
                <c:pt idx="22">
                  <c:v>0.15891158567723457</c:v>
                </c:pt>
                <c:pt idx="23">
                  <c:v>0.140044163059796</c:v>
                </c:pt>
                <c:pt idx="24">
                  <c:v>0.21385837073146152</c:v>
                </c:pt>
                <c:pt idx="25">
                  <c:v>0.28759496467096518</c:v>
                </c:pt>
                <c:pt idx="26">
                  <c:v>0.28421659548012035</c:v>
                </c:pt>
                <c:pt idx="27">
                  <c:v>0.20727982127922687</c:v>
                </c:pt>
                <c:pt idx="28">
                  <c:v>0.18216012934747666</c:v>
                </c:pt>
                <c:pt idx="29">
                  <c:v>0.14110342548786697</c:v>
                </c:pt>
                <c:pt idx="30">
                  <c:v>0.15827169269003563</c:v>
                </c:pt>
              </c:numCache>
            </c:numRef>
          </c:val>
          <c:smooth val="0"/>
          <c:extLst>
            <c:ext xmlns:c16="http://schemas.microsoft.com/office/drawing/2014/chart" uri="{C3380CC4-5D6E-409C-BE32-E72D297353CC}">
              <c16:uniqueId val="{00000003-78A3-4F4E-90F5-5D254731F8A3}"/>
            </c:ext>
          </c:extLst>
        </c:ser>
        <c:dLbls>
          <c:showLegendKey val="0"/>
          <c:showVal val="0"/>
          <c:showCatName val="0"/>
          <c:showSerName val="0"/>
          <c:showPercent val="0"/>
          <c:showBubbleSize val="0"/>
        </c:dLbls>
        <c:marker val="1"/>
        <c:smooth val="0"/>
        <c:axId val="990104799"/>
        <c:axId val="990108543"/>
      </c:lineChart>
      <c:lineChart>
        <c:grouping val="standard"/>
        <c:varyColors val="0"/>
        <c:ser>
          <c:idx val="1"/>
          <c:order val="1"/>
          <c:tx>
            <c:strRef>
              <c:f>'PS 11'!$C$4</c:f>
              <c:strCache>
                <c:ptCount val="1"/>
                <c:pt idx="0">
                  <c:v>Share Of  EGW(RHS)</c:v>
                </c:pt>
              </c:strCache>
            </c:strRef>
          </c:tx>
          <c:spPr>
            <a:ln w="12700" cap="rnd">
              <a:solidFill>
                <a:schemeClr val="accent2"/>
              </a:solidFill>
              <a:round/>
            </a:ln>
            <a:effectLst/>
          </c:spPr>
          <c:marker>
            <c:symbol val="none"/>
          </c:marker>
          <c:cat>
            <c:strRef>
              <c:f>'PS 11'!$A$5:$A$36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'PS 11'!$C$5:$C$36</c:f>
              <c:numCache>
                <c:formatCode>0.00%</c:formatCode>
                <c:ptCount val="31"/>
                <c:pt idx="0">
                  <c:v>5.642415921911165E-3</c:v>
                </c:pt>
                <c:pt idx="1">
                  <c:v>1.077160474992727E-2</c:v>
                </c:pt>
                <c:pt idx="2">
                  <c:v>7.835548872702814E-3</c:v>
                </c:pt>
                <c:pt idx="3">
                  <c:v>6.7869928481867807E-3</c:v>
                </c:pt>
                <c:pt idx="4">
                  <c:v>6.28694418309147E-3</c:v>
                </c:pt>
                <c:pt idx="5">
                  <c:v>6.8871136061800821E-3</c:v>
                </c:pt>
                <c:pt idx="6">
                  <c:v>2.1786045850200934E-2</c:v>
                </c:pt>
                <c:pt idx="7">
                  <c:v>2.4914424890247061E-2</c:v>
                </c:pt>
                <c:pt idx="8">
                  <c:v>3.6955242557486584E-2</c:v>
                </c:pt>
                <c:pt idx="9">
                  <c:v>6.2955451059665019E-2</c:v>
                </c:pt>
                <c:pt idx="10">
                  <c:v>3.6846468042969018E-2</c:v>
                </c:pt>
                <c:pt idx="11">
                  <c:v>4.3643519983163792E-2</c:v>
                </c:pt>
                <c:pt idx="12">
                  <c:v>4.5115094866245452E-2</c:v>
                </c:pt>
                <c:pt idx="13">
                  <c:v>4.6536103967684275E-2</c:v>
                </c:pt>
                <c:pt idx="14">
                  <c:v>4.5431392363583373E-2</c:v>
                </c:pt>
                <c:pt idx="15">
                  <c:v>3.4820098849411785E-2</c:v>
                </c:pt>
                <c:pt idx="16">
                  <c:v>3.0089395316053775E-2</c:v>
                </c:pt>
                <c:pt idx="17">
                  <c:v>3.3102806823731207E-2</c:v>
                </c:pt>
                <c:pt idx="18">
                  <c:v>3.6277040408287303E-2</c:v>
                </c:pt>
                <c:pt idx="19">
                  <c:v>5.5854985852146932E-2</c:v>
                </c:pt>
                <c:pt idx="20">
                  <c:v>3.9794900295255724E-2</c:v>
                </c:pt>
                <c:pt idx="21">
                  <c:v>3.893509581072345E-2</c:v>
                </c:pt>
                <c:pt idx="22">
                  <c:v>6.4641938978532903E-2</c:v>
                </c:pt>
                <c:pt idx="23">
                  <c:v>5.0543488307147937E-2</c:v>
                </c:pt>
                <c:pt idx="24">
                  <c:v>7.9443030222622391E-2</c:v>
                </c:pt>
                <c:pt idx="25">
                  <c:v>8.2047921290798048E-2</c:v>
                </c:pt>
                <c:pt idx="26">
                  <c:v>8.9004186971059301E-2</c:v>
                </c:pt>
                <c:pt idx="27">
                  <c:v>6.5588183422501486E-2</c:v>
                </c:pt>
                <c:pt idx="28">
                  <c:v>7.4546716735997054E-2</c:v>
                </c:pt>
                <c:pt idx="29">
                  <c:v>5.1143852666123514E-2</c:v>
                </c:pt>
                <c:pt idx="30">
                  <c:v>5.9012936079322925E-2</c:v>
                </c:pt>
              </c:numCache>
            </c:numRef>
          </c:val>
          <c:smooth val="0"/>
          <c:extLst>
            <c:ext xmlns:c16="http://schemas.microsoft.com/office/drawing/2014/chart" uri="{C3380CC4-5D6E-409C-BE32-E72D297353CC}">
              <c16:uniqueId val="{00000001-78A3-4F4E-90F5-5D254731F8A3}"/>
            </c:ext>
          </c:extLst>
        </c:ser>
        <c:dLbls>
          <c:showLegendKey val="0"/>
          <c:showVal val="0"/>
          <c:showCatName val="0"/>
          <c:showSerName val="0"/>
          <c:showPercent val="0"/>
          <c:showBubbleSize val="0"/>
        </c:dLbls>
        <c:marker val="1"/>
        <c:smooth val="0"/>
        <c:axId val="1623012351"/>
        <c:axId val="1623028575"/>
      </c:lineChart>
      <c:catAx>
        <c:axId val="99010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990108543"/>
        <c:crosses val="autoZero"/>
        <c:auto val="1"/>
        <c:lblAlgn val="ctr"/>
        <c:lblOffset val="100"/>
        <c:noMultiLvlLbl val="0"/>
      </c:catAx>
      <c:valAx>
        <c:axId val="990108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Share</a:t>
                </a:r>
                <a:r>
                  <a:rPr lang="en-US" baseline="0">
                    <a:solidFill>
                      <a:schemeClr val="tx1"/>
                    </a:solidFill>
                  </a:rPr>
                  <a:t> Percentage</a:t>
                </a:r>
                <a:endParaRPr lang="en-US">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90104799"/>
        <c:crosses val="autoZero"/>
        <c:crossBetween val="between"/>
      </c:valAx>
      <c:valAx>
        <c:axId val="1623028575"/>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3012351"/>
        <c:crosses val="max"/>
        <c:crossBetween val="between"/>
      </c:valAx>
      <c:catAx>
        <c:axId val="1623012351"/>
        <c:scaling>
          <c:orientation val="minMax"/>
        </c:scaling>
        <c:delete val="1"/>
        <c:axPos val="b"/>
        <c:numFmt formatCode="General" sourceLinked="1"/>
        <c:majorTickMark val="out"/>
        <c:minorTickMark val="none"/>
        <c:tickLblPos val="nextTo"/>
        <c:crossAx val="162302857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 Pivot Table!PivotTable50</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aseline="0">
                <a:solidFill>
                  <a:schemeClr val="tx1"/>
                </a:solidFill>
              </a:rPr>
              <a:t> Price</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 Pivot Table'!$B$4</c:f>
              <c:strCache>
                <c:ptCount val="1"/>
                <c:pt idx="0">
                  <c:v>Total</c:v>
                </c:pt>
              </c:strCache>
            </c:strRef>
          </c:tx>
          <c:spPr>
            <a:ln w="12700" cap="rnd">
              <a:solidFill>
                <a:schemeClr val="accent1"/>
              </a:solidFill>
              <a:round/>
            </a:ln>
            <a:effectLst/>
          </c:spPr>
          <c:marker>
            <c:symbol val="none"/>
          </c:marker>
          <c:cat>
            <c:strRef>
              <c:f>' Pivot Table'!$A$5:$A$36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 Pivot Table'!$B$5:$B$36</c:f>
              <c:numCache>
                <c:formatCode>General</c:formatCode>
                <c:ptCount val="31"/>
                <c:pt idx="0">
                  <c:v>2914.7</c:v>
                </c:pt>
                <c:pt idx="1">
                  <c:v>2257.4333333333302</c:v>
                </c:pt>
                <c:pt idx="2">
                  <c:v>2478.9598296825402</c:v>
                </c:pt>
                <c:pt idx="3">
                  <c:v>1912.1583694083699</c:v>
                </c:pt>
                <c:pt idx="4">
                  <c:v>2456.7528860028901</c:v>
                </c:pt>
                <c:pt idx="5">
                  <c:v>3009.3437950938001</c:v>
                </c:pt>
                <c:pt idx="6">
                  <c:v>1978.52967563837</c:v>
                </c:pt>
                <c:pt idx="7">
                  <c:v>2270.0709486166002</c:v>
                </c:pt>
                <c:pt idx="8">
                  <c:v>1639.86828063241</c:v>
                </c:pt>
                <c:pt idx="9">
                  <c:v>1679.3041125541099</c:v>
                </c:pt>
                <c:pt idx="10">
                  <c:v>1871.8754640115401</c:v>
                </c:pt>
                <c:pt idx="11">
                  <c:v>1471.1462121212101</c:v>
                </c:pt>
                <c:pt idx="12">
                  <c:v>1515.9061421670101</c:v>
                </c:pt>
                <c:pt idx="13">
                  <c:v>1753.2659090909101</c:v>
                </c:pt>
                <c:pt idx="14">
                  <c:v>2849.7968975468998</c:v>
                </c:pt>
                <c:pt idx="15">
                  <c:v>3756.6017316017301</c:v>
                </c:pt>
                <c:pt idx="16">
                  <c:v>7670.03715728716</c:v>
                </c:pt>
                <c:pt idx="17">
                  <c:v>7713.1734848484903</c:v>
                </c:pt>
                <c:pt idx="18">
                  <c:v>7679.8690382081704</c:v>
                </c:pt>
                <c:pt idx="19">
                  <c:v>5859.0917654809</c:v>
                </c:pt>
                <c:pt idx="20">
                  <c:v>7242.8250360750399</c:v>
                </c:pt>
                <c:pt idx="21">
                  <c:v>9120.2818903318894</c:v>
                </c:pt>
                <c:pt idx="22">
                  <c:v>7716.7386363636397</c:v>
                </c:pt>
                <c:pt idx="23">
                  <c:v>7078.8895790200104</c:v>
                </c:pt>
                <c:pt idx="24">
                  <c:v>6993.9725829725803</c:v>
                </c:pt>
                <c:pt idx="25">
                  <c:v>5251.3096508563904</c:v>
                </c:pt>
                <c:pt idx="26">
                  <c:v>4773.7240259740302</c:v>
                </c:pt>
                <c:pt idx="27">
                  <c:v>6346.65584415585</c:v>
                </c:pt>
                <c:pt idx="28">
                  <c:v>6102.6522727272704</c:v>
                </c:pt>
                <c:pt idx="29">
                  <c:v>5797.7667356797801</c:v>
                </c:pt>
                <c:pt idx="30">
                  <c:v>6520.9566534914402</c:v>
                </c:pt>
              </c:numCache>
            </c:numRef>
          </c:val>
          <c:smooth val="0"/>
          <c:extLst>
            <c:ext xmlns:c16="http://schemas.microsoft.com/office/drawing/2014/chart" uri="{C3380CC4-5D6E-409C-BE32-E72D297353CC}">
              <c16:uniqueId val="{00000000-9C3A-4506-8EDF-145A22E83306}"/>
            </c:ext>
          </c:extLst>
        </c:ser>
        <c:dLbls>
          <c:showLegendKey val="0"/>
          <c:showVal val="0"/>
          <c:showCatName val="0"/>
          <c:showSerName val="0"/>
          <c:showPercent val="0"/>
          <c:showBubbleSize val="0"/>
        </c:dLbls>
        <c:smooth val="0"/>
        <c:axId val="990089407"/>
        <c:axId val="990099391"/>
      </c:lineChart>
      <c:catAx>
        <c:axId val="990089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1" i="0" u="none" strike="noStrike" kern="1200" baseline="0">
                <a:solidFill>
                  <a:schemeClr val="tx1"/>
                </a:solidFill>
                <a:latin typeface="+mn-lt"/>
                <a:ea typeface="+mn-ea"/>
                <a:cs typeface="+mn-cs"/>
              </a:defRPr>
            </a:pPr>
            <a:endParaRPr lang="en-US"/>
          </a:p>
        </c:txPr>
        <c:crossAx val="990099391"/>
        <c:crosses val="autoZero"/>
        <c:auto val="1"/>
        <c:lblAlgn val="ctr"/>
        <c:lblOffset val="100"/>
        <c:noMultiLvlLbl val="0"/>
      </c:catAx>
      <c:valAx>
        <c:axId val="9900993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out"/>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90089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 Pivot Table!PivotTable51</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aseline="0">
                <a:solidFill>
                  <a:schemeClr val="tx1"/>
                </a:solidFill>
              </a:rPr>
              <a:t> Production</a:t>
            </a:r>
            <a:endParaRPr lang="en-US">
              <a:solidFill>
                <a:schemeClr val="tx1"/>
              </a:solidFill>
            </a:endParaRPr>
          </a:p>
        </c:rich>
      </c:tx>
      <c:layout>
        <c:manualLayout>
          <c:xMode val="edge"/>
          <c:yMode val="edge"/>
          <c:x val="0.34491666666666659"/>
          <c:y val="3.9625255176436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Pivot Table'!$I$4</c:f>
              <c:strCache>
                <c:ptCount val="1"/>
                <c:pt idx="0">
                  <c:v>Total</c:v>
                </c:pt>
              </c:strCache>
            </c:strRef>
          </c:tx>
          <c:spPr>
            <a:solidFill>
              <a:schemeClr val="accent1"/>
            </a:solidFill>
            <a:ln>
              <a:noFill/>
            </a:ln>
            <a:effectLst/>
          </c:spPr>
          <c:invertIfNegative val="0"/>
          <c:cat>
            <c:strRef>
              <c:f>' Pivot Table'!$H$5:$H$36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 Pivot Table'!$I$5:$I$36</c:f>
              <c:numCache>
                <c:formatCode>General</c:formatCode>
                <c:ptCount val="31"/>
                <c:pt idx="0">
                  <c:v>63.816000000000003</c:v>
                </c:pt>
                <c:pt idx="1">
                  <c:v>67.584999999999994</c:v>
                </c:pt>
                <c:pt idx="2">
                  <c:v>83.698999999999998</c:v>
                </c:pt>
                <c:pt idx="3">
                  <c:v>83.65</c:v>
                </c:pt>
                <c:pt idx="4">
                  <c:v>86.081999999999994</c:v>
                </c:pt>
                <c:pt idx="5">
                  <c:v>81.593999999999994</c:v>
                </c:pt>
                <c:pt idx="6">
                  <c:v>84.82</c:v>
                </c:pt>
                <c:pt idx="7">
                  <c:v>75.171999999999997</c:v>
                </c:pt>
                <c:pt idx="8">
                  <c:v>59.124000000000002</c:v>
                </c:pt>
                <c:pt idx="9">
                  <c:v>119.44</c:v>
                </c:pt>
                <c:pt idx="10">
                  <c:v>116.1367</c:v>
                </c:pt>
                <c:pt idx="11">
                  <c:v>147.084</c:v>
                </c:pt>
                <c:pt idx="12">
                  <c:v>123.134</c:v>
                </c:pt>
                <c:pt idx="13">
                  <c:v>111.93638</c:v>
                </c:pt>
                <c:pt idx="14">
                  <c:v>127.06100000000001</c:v>
                </c:pt>
                <c:pt idx="15">
                  <c:v>120.846</c:v>
                </c:pt>
                <c:pt idx="16">
                  <c:v>98.283000000000001</c:v>
                </c:pt>
                <c:pt idx="17">
                  <c:v>89.781000000000006</c:v>
                </c:pt>
                <c:pt idx="18">
                  <c:v>133.714</c:v>
                </c:pt>
                <c:pt idx="19">
                  <c:v>113.7595</c:v>
                </c:pt>
                <c:pt idx="20">
                  <c:v>120.035</c:v>
                </c:pt>
                <c:pt idx="21">
                  <c:v>113.923</c:v>
                </c:pt>
                <c:pt idx="22">
                  <c:v>106.941</c:v>
                </c:pt>
                <c:pt idx="23">
                  <c:v>104.39100000000001</c:v>
                </c:pt>
                <c:pt idx="24">
                  <c:v>121.93300000000001</c:v>
                </c:pt>
                <c:pt idx="25">
                  <c:v>134.80799999999999</c:v>
                </c:pt>
                <c:pt idx="26">
                  <c:v>114.51300000000001</c:v>
                </c:pt>
                <c:pt idx="27">
                  <c:v>95.328007999999997</c:v>
                </c:pt>
                <c:pt idx="28">
                  <c:v>106.538</c:v>
                </c:pt>
                <c:pt idx="29">
                  <c:v>101.08499999999999</c:v>
                </c:pt>
                <c:pt idx="30">
                  <c:v>117.505</c:v>
                </c:pt>
              </c:numCache>
            </c:numRef>
          </c:val>
          <c:extLst>
            <c:ext xmlns:c16="http://schemas.microsoft.com/office/drawing/2014/chart" uri="{C3380CC4-5D6E-409C-BE32-E72D297353CC}">
              <c16:uniqueId val="{00000000-D8EB-4E83-9FD1-978838BFCCE0}"/>
            </c:ext>
          </c:extLst>
        </c:ser>
        <c:dLbls>
          <c:showLegendKey val="0"/>
          <c:showVal val="0"/>
          <c:showCatName val="0"/>
          <c:showSerName val="0"/>
          <c:showPercent val="0"/>
          <c:showBubbleSize val="0"/>
        </c:dLbls>
        <c:gapWidth val="182"/>
        <c:axId val="728734383"/>
        <c:axId val="728748943"/>
      </c:barChart>
      <c:catAx>
        <c:axId val="7287343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28748943"/>
        <c:crosses val="autoZero"/>
        <c:auto val="1"/>
        <c:lblAlgn val="ctr"/>
        <c:lblOffset val="100"/>
        <c:noMultiLvlLbl val="0"/>
      </c:catAx>
      <c:valAx>
        <c:axId val="7287489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2873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 Pivot Table!PivotTable53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Export By Volumn</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Pivot Table'!$B$42</c:f>
              <c:strCache>
                <c:ptCount val="1"/>
                <c:pt idx="0">
                  <c:v>Total</c:v>
                </c:pt>
              </c:strCache>
            </c:strRef>
          </c:tx>
          <c:spPr>
            <a:solidFill>
              <a:schemeClr val="accent1"/>
            </a:solidFill>
            <a:ln>
              <a:noFill/>
            </a:ln>
            <a:effectLst/>
          </c:spPr>
          <c:invertIfNegative val="0"/>
          <c:cat>
            <c:strRef>
              <c:f>' Pivot Table'!$A$43:$A$74</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 Pivot Table'!$B$43:$B$74</c:f>
              <c:numCache>
                <c:formatCode>General</c:formatCode>
                <c:ptCount val="31"/>
                <c:pt idx="0">
                  <c:v>33.194000000000003</c:v>
                </c:pt>
                <c:pt idx="1">
                  <c:v>48.683</c:v>
                </c:pt>
                <c:pt idx="2">
                  <c:v>45.837000000000003</c:v>
                </c:pt>
                <c:pt idx="3">
                  <c:v>35.923999999999999</c:v>
                </c:pt>
                <c:pt idx="4">
                  <c:v>49.37</c:v>
                </c:pt>
                <c:pt idx="5">
                  <c:v>37.472999999999999</c:v>
                </c:pt>
                <c:pt idx="6">
                  <c:v>30.806000000000001</c:v>
                </c:pt>
                <c:pt idx="7">
                  <c:v>30.800999999999998</c:v>
                </c:pt>
                <c:pt idx="8">
                  <c:v>29.727</c:v>
                </c:pt>
                <c:pt idx="9">
                  <c:v>67.992000000000004</c:v>
                </c:pt>
                <c:pt idx="10">
                  <c:v>72.631</c:v>
                </c:pt>
                <c:pt idx="11">
                  <c:v>96.405000000000001</c:v>
                </c:pt>
                <c:pt idx="12">
                  <c:v>64.462000000000003</c:v>
                </c:pt>
                <c:pt idx="13">
                  <c:v>51.738</c:v>
                </c:pt>
                <c:pt idx="14">
                  <c:v>81.11</c:v>
                </c:pt>
                <c:pt idx="15">
                  <c:v>76.281999999999996</c:v>
                </c:pt>
                <c:pt idx="16">
                  <c:v>53.347999999999999</c:v>
                </c:pt>
                <c:pt idx="17">
                  <c:v>56.920999999999999</c:v>
                </c:pt>
                <c:pt idx="18">
                  <c:v>89.540999999999997</c:v>
                </c:pt>
                <c:pt idx="19">
                  <c:v>77.921000000000006</c:v>
                </c:pt>
                <c:pt idx="20">
                  <c:v>96.594999999999999</c:v>
                </c:pt>
                <c:pt idx="21">
                  <c:v>89.242000000000004</c:v>
                </c:pt>
                <c:pt idx="22">
                  <c:v>87.233670000000004</c:v>
                </c:pt>
                <c:pt idx="23">
                  <c:v>99.079099999999997</c:v>
                </c:pt>
                <c:pt idx="24">
                  <c:v>112.55136</c:v>
                </c:pt>
                <c:pt idx="25">
                  <c:v>133.90185</c:v>
                </c:pt>
                <c:pt idx="26">
                  <c:v>104.33601</c:v>
                </c:pt>
                <c:pt idx="27">
                  <c:v>80.205380000000005</c:v>
                </c:pt>
                <c:pt idx="28">
                  <c:v>102.22096999999999</c:v>
                </c:pt>
                <c:pt idx="29">
                  <c:v>86.993105999999997</c:v>
                </c:pt>
                <c:pt idx="30">
                  <c:v>112.21478999999999</c:v>
                </c:pt>
              </c:numCache>
            </c:numRef>
          </c:val>
          <c:extLst>
            <c:ext xmlns:c16="http://schemas.microsoft.com/office/drawing/2014/chart" uri="{C3380CC4-5D6E-409C-BE32-E72D297353CC}">
              <c16:uniqueId val="{00000000-7116-4B15-9171-8C9513A187B8}"/>
            </c:ext>
          </c:extLst>
        </c:ser>
        <c:dLbls>
          <c:showLegendKey val="0"/>
          <c:showVal val="0"/>
          <c:showCatName val="0"/>
          <c:showSerName val="0"/>
          <c:showPercent val="0"/>
          <c:showBubbleSize val="0"/>
        </c:dLbls>
        <c:gapWidth val="219"/>
        <c:overlap val="-27"/>
        <c:axId val="1695203071"/>
        <c:axId val="1695205983"/>
      </c:barChart>
      <c:catAx>
        <c:axId val="1695203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1" i="0" u="none" strike="noStrike" kern="1200" baseline="0">
                <a:solidFill>
                  <a:schemeClr val="tx1"/>
                </a:solidFill>
                <a:latin typeface="+mn-lt"/>
                <a:ea typeface="+mn-ea"/>
                <a:cs typeface="+mn-cs"/>
              </a:defRPr>
            </a:pPr>
            <a:endParaRPr lang="en-US"/>
          </a:p>
        </c:txPr>
        <c:crossAx val="1695205983"/>
        <c:crosses val="autoZero"/>
        <c:auto val="1"/>
        <c:lblAlgn val="ctr"/>
        <c:lblOffset val="100"/>
        <c:noMultiLvlLbl val="0"/>
      </c:catAx>
      <c:valAx>
        <c:axId val="1695205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95203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 Pivot Table!PivotTable54</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Exploration Expenditure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 Pivot Table'!$I$42</c:f>
              <c:strCache>
                <c:ptCount val="1"/>
                <c:pt idx="0">
                  <c:v>Total</c:v>
                </c:pt>
              </c:strCache>
            </c:strRef>
          </c:tx>
          <c:spPr>
            <a:ln w="28575" cap="rnd">
              <a:solidFill>
                <a:schemeClr val="accent1"/>
              </a:solidFill>
              <a:round/>
            </a:ln>
            <a:effectLst/>
          </c:spPr>
          <c:marker>
            <c:symbol val="none"/>
          </c:marker>
          <c:cat>
            <c:strRef>
              <c:f>' Pivot Table'!$H$43:$H$74</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 Pivot Table'!$I$43:$I$74</c:f>
              <c:numCache>
                <c:formatCode>General</c:formatCode>
                <c:ptCount val="31"/>
                <c:pt idx="0">
                  <c:v>#N/A</c:v>
                </c:pt>
                <c:pt idx="1">
                  <c:v>#N/A</c:v>
                </c:pt>
                <c:pt idx="2">
                  <c:v>#N/A</c:v>
                </c:pt>
                <c:pt idx="3">
                  <c:v>#N/A</c:v>
                </c:pt>
                <c:pt idx="4">
                  <c:v>#N/A</c:v>
                </c:pt>
                <c:pt idx="5">
                  <c:v>#N/A</c:v>
                </c:pt>
                <c:pt idx="6">
                  <c:v>#N/A</c:v>
                </c:pt>
                <c:pt idx="7">
                  <c:v>#N/A</c:v>
                </c:pt>
                <c:pt idx="8">
                  <c:v>#N/A</c:v>
                </c:pt>
                <c:pt idx="9">
                  <c:v>6.5</c:v>
                </c:pt>
                <c:pt idx="10">
                  <c:v>6.9</c:v>
                </c:pt>
                <c:pt idx="11">
                  <c:v>10</c:v>
                </c:pt>
                <c:pt idx="12">
                  <c:v>11.1</c:v>
                </c:pt>
                <c:pt idx="13">
                  <c:v>7</c:v>
                </c:pt>
                <c:pt idx="14">
                  <c:v>15.5</c:v>
                </c:pt>
                <c:pt idx="15">
                  <c:v>31.5</c:v>
                </c:pt>
                <c:pt idx="16">
                  <c:v>52.7</c:v>
                </c:pt>
                <c:pt idx="17">
                  <c:v>65.2</c:v>
                </c:pt>
                <c:pt idx="18">
                  <c:v>79.2</c:v>
                </c:pt>
                <c:pt idx="19">
                  <c:v>37</c:v>
                </c:pt>
                <c:pt idx="20">
                  <c:v>68.900000000000006</c:v>
                </c:pt>
                <c:pt idx="21">
                  <c:v>108.9</c:v>
                </c:pt>
                <c:pt idx="22">
                  <c:v>102.5</c:v>
                </c:pt>
                <c:pt idx="23">
                  <c:v>54.6</c:v>
                </c:pt>
                <c:pt idx="24">
                  <c:v>44.2</c:v>
                </c:pt>
                <c:pt idx="25">
                  <c:v>30.2</c:v>
                </c:pt>
                <c:pt idx="26">
                  <c:v>34.799999999999997</c:v>
                </c:pt>
                <c:pt idx="27">
                  <c:v>44.5</c:v>
                </c:pt>
                <c:pt idx="28">
                  <c:v>73.2</c:v>
                </c:pt>
                <c:pt idx="29">
                  <c:v>117.1</c:v>
                </c:pt>
                <c:pt idx="30">
                  <c:v>75.8</c:v>
                </c:pt>
              </c:numCache>
            </c:numRef>
          </c:val>
          <c:smooth val="0"/>
          <c:extLst>
            <c:ext xmlns:c16="http://schemas.microsoft.com/office/drawing/2014/chart" uri="{C3380CC4-5D6E-409C-BE32-E72D297353CC}">
              <c16:uniqueId val="{00000000-E669-4EAE-9812-E8724B42CBD5}"/>
            </c:ext>
          </c:extLst>
        </c:ser>
        <c:dLbls>
          <c:showLegendKey val="0"/>
          <c:showVal val="0"/>
          <c:showCatName val="0"/>
          <c:showSerName val="0"/>
          <c:showPercent val="0"/>
          <c:showBubbleSize val="0"/>
        </c:dLbls>
        <c:smooth val="0"/>
        <c:axId val="1695130687"/>
        <c:axId val="1695127359"/>
      </c:lineChart>
      <c:catAx>
        <c:axId val="1695130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1" i="0" u="none" strike="noStrike" kern="1200" baseline="0">
                <a:solidFill>
                  <a:schemeClr val="tx1"/>
                </a:solidFill>
                <a:latin typeface="+mn-lt"/>
                <a:ea typeface="+mn-ea"/>
                <a:cs typeface="+mn-cs"/>
              </a:defRPr>
            </a:pPr>
            <a:endParaRPr lang="en-US"/>
          </a:p>
        </c:txPr>
        <c:crossAx val="1695127359"/>
        <c:crosses val="autoZero"/>
        <c:auto val="1"/>
        <c:lblAlgn val="ctr"/>
        <c:lblOffset val="100"/>
        <c:noMultiLvlLbl val="0"/>
      </c:catAx>
      <c:valAx>
        <c:axId val="16951273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95130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 Pivot Table!PivotTable50</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aseline="0">
                <a:solidFill>
                  <a:schemeClr val="tx1"/>
                </a:solidFill>
              </a:rPr>
              <a:t> Price</a:t>
            </a:r>
            <a:endParaRPr lang="en-US">
              <a:solidFill>
                <a:schemeClr val="tx1"/>
              </a:solidFill>
            </a:endParaRPr>
          </a:p>
        </c:rich>
      </c:tx>
      <c:layout>
        <c:manualLayout>
          <c:xMode val="edge"/>
          <c:yMode val="edge"/>
          <c:x val="0.40543678084543228"/>
          <c:y val="7.77727303317854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12700" cap="rnd">
            <a:solidFill>
              <a:schemeClr val="accent1"/>
            </a:solidFill>
            <a:round/>
          </a:ln>
          <a:effectLst/>
        </c:spPr>
        <c:marker>
          <c:symbol val="none"/>
        </c:marker>
      </c:pivotFmt>
    </c:pivotFmts>
    <c:plotArea>
      <c:layout/>
      <c:lineChart>
        <c:grouping val="standard"/>
        <c:varyColors val="0"/>
        <c:ser>
          <c:idx val="0"/>
          <c:order val="0"/>
          <c:tx>
            <c:strRef>
              <c:f>' Pivot Table'!$B$4</c:f>
              <c:strCache>
                <c:ptCount val="1"/>
                <c:pt idx="0">
                  <c:v>Total</c:v>
                </c:pt>
              </c:strCache>
            </c:strRef>
          </c:tx>
          <c:spPr>
            <a:ln w="12700" cap="rnd">
              <a:solidFill>
                <a:schemeClr val="accent1"/>
              </a:solidFill>
              <a:round/>
            </a:ln>
            <a:effectLst/>
          </c:spPr>
          <c:marker>
            <c:symbol val="none"/>
          </c:marker>
          <c:cat>
            <c:strRef>
              <c:f>' Pivot Table'!$A$5:$A$36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 Pivot Table'!$B$5:$B$36</c:f>
              <c:numCache>
                <c:formatCode>General</c:formatCode>
                <c:ptCount val="31"/>
                <c:pt idx="0">
                  <c:v>2914.7</c:v>
                </c:pt>
                <c:pt idx="1">
                  <c:v>2257.4333333333302</c:v>
                </c:pt>
                <c:pt idx="2">
                  <c:v>2478.9598296825402</c:v>
                </c:pt>
                <c:pt idx="3">
                  <c:v>1912.1583694083699</c:v>
                </c:pt>
                <c:pt idx="4">
                  <c:v>2456.7528860028901</c:v>
                </c:pt>
                <c:pt idx="5">
                  <c:v>3009.3437950938001</c:v>
                </c:pt>
                <c:pt idx="6">
                  <c:v>1978.52967563837</c:v>
                </c:pt>
                <c:pt idx="7">
                  <c:v>2270.0709486166002</c:v>
                </c:pt>
                <c:pt idx="8">
                  <c:v>1639.86828063241</c:v>
                </c:pt>
                <c:pt idx="9">
                  <c:v>1679.3041125541099</c:v>
                </c:pt>
                <c:pt idx="10">
                  <c:v>1871.8754640115401</c:v>
                </c:pt>
                <c:pt idx="11">
                  <c:v>1471.1462121212101</c:v>
                </c:pt>
                <c:pt idx="12">
                  <c:v>1515.9061421670101</c:v>
                </c:pt>
                <c:pt idx="13">
                  <c:v>1753.2659090909101</c:v>
                </c:pt>
                <c:pt idx="14">
                  <c:v>2849.7968975468998</c:v>
                </c:pt>
                <c:pt idx="15">
                  <c:v>3756.6017316017301</c:v>
                </c:pt>
                <c:pt idx="16">
                  <c:v>7670.03715728716</c:v>
                </c:pt>
                <c:pt idx="17">
                  <c:v>7713.1734848484903</c:v>
                </c:pt>
                <c:pt idx="18">
                  <c:v>7679.8690382081704</c:v>
                </c:pt>
                <c:pt idx="19">
                  <c:v>5859.0917654809</c:v>
                </c:pt>
                <c:pt idx="20">
                  <c:v>7242.8250360750399</c:v>
                </c:pt>
                <c:pt idx="21">
                  <c:v>9120.2818903318894</c:v>
                </c:pt>
                <c:pt idx="22">
                  <c:v>7716.7386363636397</c:v>
                </c:pt>
                <c:pt idx="23">
                  <c:v>7078.8895790200104</c:v>
                </c:pt>
                <c:pt idx="24">
                  <c:v>6993.9725829725803</c:v>
                </c:pt>
                <c:pt idx="25">
                  <c:v>5251.3096508563904</c:v>
                </c:pt>
                <c:pt idx="26">
                  <c:v>4773.7240259740302</c:v>
                </c:pt>
                <c:pt idx="27">
                  <c:v>6346.65584415585</c:v>
                </c:pt>
                <c:pt idx="28">
                  <c:v>6102.6522727272704</c:v>
                </c:pt>
                <c:pt idx="29">
                  <c:v>5797.7667356797801</c:v>
                </c:pt>
                <c:pt idx="30">
                  <c:v>6520.9566534914402</c:v>
                </c:pt>
              </c:numCache>
            </c:numRef>
          </c:val>
          <c:smooth val="0"/>
          <c:extLst>
            <c:ext xmlns:c16="http://schemas.microsoft.com/office/drawing/2014/chart" uri="{C3380CC4-5D6E-409C-BE32-E72D297353CC}">
              <c16:uniqueId val="{00000000-6130-4629-A9B2-B7F29A8FE586}"/>
            </c:ext>
          </c:extLst>
        </c:ser>
        <c:dLbls>
          <c:showLegendKey val="0"/>
          <c:showVal val="0"/>
          <c:showCatName val="0"/>
          <c:showSerName val="0"/>
          <c:showPercent val="0"/>
          <c:showBubbleSize val="0"/>
        </c:dLbls>
        <c:smooth val="0"/>
        <c:axId val="990089407"/>
        <c:axId val="990099391"/>
      </c:lineChart>
      <c:catAx>
        <c:axId val="990089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990099391"/>
        <c:crosses val="autoZero"/>
        <c:auto val="1"/>
        <c:lblAlgn val="ctr"/>
        <c:lblOffset val="100"/>
        <c:noMultiLvlLbl val="0"/>
      </c:catAx>
      <c:valAx>
        <c:axId val="990099391"/>
        <c:scaling>
          <c:orientation val="minMax"/>
        </c:scaling>
        <c:delete val="0"/>
        <c:axPos val="l"/>
        <c:numFmt formatCode="&quot;$&quot;#,##0.00" sourceLinked="0"/>
        <c:majorTickMark val="out"/>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90089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 Pivot Table!PivotTable51</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aseline="0">
                <a:solidFill>
                  <a:schemeClr val="tx1"/>
                </a:solidFill>
              </a:rPr>
              <a:t>Production</a:t>
            </a:r>
            <a:endParaRPr lang="en-US">
              <a:solidFill>
                <a:schemeClr val="tx1"/>
              </a:solidFill>
            </a:endParaRPr>
          </a:p>
        </c:rich>
      </c:tx>
      <c:layout>
        <c:manualLayout>
          <c:xMode val="edge"/>
          <c:yMode val="edge"/>
          <c:x val="0.34491666666666659"/>
          <c:y val="3.9625255176436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w="12700">
            <a:solidFill>
              <a:schemeClr val="accent2">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Pivot Table'!$I$4</c:f>
              <c:strCache>
                <c:ptCount val="1"/>
                <c:pt idx="0">
                  <c:v>Total</c:v>
                </c:pt>
              </c:strCache>
            </c:strRef>
          </c:tx>
          <c:spPr>
            <a:solidFill>
              <a:schemeClr val="accent2">
                <a:lumMod val="60000"/>
                <a:lumOff val="40000"/>
              </a:schemeClr>
            </a:solidFill>
            <a:ln w="12700">
              <a:solidFill>
                <a:schemeClr val="accent2">
                  <a:lumMod val="60000"/>
                  <a:lumOff val="40000"/>
                </a:schemeClr>
              </a:solidFill>
            </a:ln>
            <a:effectLst/>
          </c:spPr>
          <c:invertIfNegative val="0"/>
          <c:cat>
            <c:strRef>
              <c:f>' Pivot Table'!$H$5:$H$36</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 Pivot Table'!$I$5:$I$36</c:f>
              <c:numCache>
                <c:formatCode>General</c:formatCode>
                <c:ptCount val="31"/>
                <c:pt idx="0">
                  <c:v>63.816000000000003</c:v>
                </c:pt>
                <c:pt idx="1">
                  <c:v>67.584999999999994</c:v>
                </c:pt>
                <c:pt idx="2">
                  <c:v>83.698999999999998</c:v>
                </c:pt>
                <c:pt idx="3">
                  <c:v>83.65</c:v>
                </c:pt>
                <c:pt idx="4">
                  <c:v>86.081999999999994</c:v>
                </c:pt>
                <c:pt idx="5">
                  <c:v>81.593999999999994</c:v>
                </c:pt>
                <c:pt idx="6">
                  <c:v>84.82</c:v>
                </c:pt>
                <c:pt idx="7">
                  <c:v>75.171999999999997</c:v>
                </c:pt>
                <c:pt idx="8">
                  <c:v>59.124000000000002</c:v>
                </c:pt>
                <c:pt idx="9">
                  <c:v>119.44</c:v>
                </c:pt>
                <c:pt idx="10">
                  <c:v>116.1367</c:v>
                </c:pt>
                <c:pt idx="11">
                  <c:v>147.084</c:v>
                </c:pt>
                <c:pt idx="12">
                  <c:v>123.134</c:v>
                </c:pt>
                <c:pt idx="13">
                  <c:v>111.93638</c:v>
                </c:pt>
                <c:pt idx="14">
                  <c:v>127.06100000000001</c:v>
                </c:pt>
                <c:pt idx="15">
                  <c:v>120.846</c:v>
                </c:pt>
                <c:pt idx="16">
                  <c:v>98.283000000000001</c:v>
                </c:pt>
                <c:pt idx="17">
                  <c:v>89.781000000000006</c:v>
                </c:pt>
                <c:pt idx="18">
                  <c:v>133.714</c:v>
                </c:pt>
                <c:pt idx="19">
                  <c:v>113.7595</c:v>
                </c:pt>
                <c:pt idx="20">
                  <c:v>120.035</c:v>
                </c:pt>
                <c:pt idx="21">
                  <c:v>113.923</c:v>
                </c:pt>
                <c:pt idx="22">
                  <c:v>106.941</c:v>
                </c:pt>
                <c:pt idx="23">
                  <c:v>104.39100000000001</c:v>
                </c:pt>
                <c:pt idx="24">
                  <c:v>121.93300000000001</c:v>
                </c:pt>
                <c:pt idx="25">
                  <c:v>134.80799999999999</c:v>
                </c:pt>
                <c:pt idx="26">
                  <c:v>114.51300000000001</c:v>
                </c:pt>
                <c:pt idx="27">
                  <c:v>95.328007999999997</c:v>
                </c:pt>
                <c:pt idx="28">
                  <c:v>106.538</c:v>
                </c:pt>
                <c:pt idx="29">
                  <c:v>101.08499999999999</c:v>
                </c:pt>
                <c:pt idx="30">
                  <c:v>117.505</c:v>
                </c:pt>
              </c:numCache>
            </c:numRef>
          </c:val>
          <c:extLst>
            <c:ext xmlns:c16="http://schemas.microsoft.com/office/drawing/2014/chart" uri="{C3380CC4-5D6E-409C-BE32-E72D297353CC}">
              <c16:uniqueId val="{00000000-96AD-4859-820F-1A1C16618084}"/>
            </c:ext>
          </c:extLst>
        </c:ser>
        <c:dLbls>
          <c:showLegendKey val="0"/>
          <c:showVal val="0"/>
          <c:showCatName val="0"/>
          <c:showSerName val="0"/>
          <c:showPercent val="0"/>
          <c:showBubbleSize val="0"/>
        </c:dLbls>
        <c:gapWidth val="182"/>
        <c:axId val="728734383"/>
        <c:axId val="728748943"/>
      </c:barChart>
      <c:catAx>
        <c:axId val="7287343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28748943"/>
        <c:crosses val="autoZero"/>
        <c:auto val="1"/>
        <c:lblAlgn val="ctr"/>
        <c:lblOffset val="100"/>
        <c:noMultiLvlLbl val="0"/>
      </c:catAx>
      <c:valAx>
        <c:axId val="7287489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2873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 Pivot Table!PivotTable53</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aseline="0">
                <a:solidFill>
                  <a:schemeClr val="tx1"/>
                </a:solidFill>
              </a:rPr>
              <a:t>Export By Volumn</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solidFill>
              <a:schemeClr val="accent6">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Pivot Table'!$B$42</c:f>
              <c:strCache>
                <c:ptCount val="1"/>
                <c:pt idx="0">
                  <c:v>Total</c:v>
                </c:pt>
              </c:strCache>
            </c:strRef>
          </c:tx>
          <c:spPr>
            <a:solidFill>
              <a:schemeClr val="accent6">
                <a:lumMod val="60000"/>
                <a:lumOff val="40000"/>
              </a:schemeClr>
            </a:solidFill>
            <a:ln>
              <a:solidFill>
                <a:schemeClr val="accent6">
                  <a:lumMod val="60000"/>
                  <a:lumOff val="40000"/>
                </a:schemeClr>
              </a:solidFill>
            </a:ln>
            <a:effectLst/>
          </c:spPr>
          <c:invertIfNegative val="0"/>
          <c:cat>
            <c:strRef>
              <c:f>' Pivot Table'!$A$43:$A$74</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 Pivot Table'!$B$43:$B$74</c:f>
              <c:numCache>
                <c:formatCode>General</c:formatCode>
                <c:ptCount val="31"/>
                <c:pt idx="0">
                  <c:v>33.194000000000003</c:v>
                </c:pt>
                <c:pt idx="1">
                  <c:v>48.683</c:v>
                </c:pt>
                <c:pt idx="2">
                  <c:v>45.837000000000003</c:v>
                </c:pt>
                <c:pt idx="3">
                  <c:v>35.923999999999999</c:v>
                </c:pt>
                <c:pt idx="4">
                  <c:v>49.37</c:v>
                </c:pt>
                <c:pt idx="5">
                  <c:v>37.472999999999999</c:v>
                </c:pt>
                <c:pt idx="6">
                  <c:v>30.806000000000001</c:v>
                </c:pt>
                <c:pt idx="7">
                  <c:v>30.800999999999998</c:v>
                </c:pt>
                <c:pt idx="8">
                  <c:v>29.727</c:v>
                </c:pt>
                <c:pt idx="9">
                  <c:v>67.992000000000004</c:v>
                </c:pt>
                <c:pt idx="10">
                  <c:v>72.631</c:v>
                </c:pt>
                <c:pt idx="11">
                  <c:v>96.405000000000001</c:v>
                </c:pt>
                <c:pt idx="12">
                  <c:v>64.462000000000003</c:v>
                </c:pt>
                <c:pt idx="13">
                  <c:v>51.738</c:v>
                </c:pt>
                <c:pt idx="14">
                  <c:v>81.11</c:v>
                </c:pt>
                <c:pt idx="15">
                  <c:v>76.281999999999996</c:v>
                </c:pt>
                <c:pt idx="16">
                  <c:v>53.347999999999999</c:v>
                </c:pt>
                <c:pt idx="17">
                  <c:v>56.920999999999999</c:v>
                </c:pt>
                <c:pt idx="18">
                  <c:v>89.540999999999997</c:v>
                </c:pt>
                <c:pt idx="19">
                  <c:v>77.921000000000006</c:v>
                </c:pt>
                <c:pt idx="20">
                  <c:v>96.594999999999999</c:v>
                </c:pt>
                <c:pt idx="21">
                  <c:v>89.242000000000004</c:v>
                </c:pt>
                <c:pt idx="22">
                  <c:v>87.233670000000004</c:v>
                </c:pt>
                <c:pt idx="23">
                  <c:v>99.079099999999997</c:v>
                </c:pt>
                <c:pt idx="24">
                  <c:v>112.55136</c:v>
                </c:pt>
                <c:pt idx="25">
                  <c:v>133.90185</c:v>
                </c:pt>
                <c:pt idx="26">
                  <c:v>104.33601</c:v>
                </c:pt>
                <c:pt idx="27">
                  <c:v>80.205380000000005</c:v>
                </c:pt>
                <c:pt idx="28">
                  <c:v>102.22096999999999</c:v>
                </c:pt>
                <c:pt idx="29">
                  <c:v>86.993105999999997</c:v>
                </c:pt>
                <c:pt idx="30">
                  <c:v>112.21478999999999</c:v>
                </c:pt>
              </c:numCache>
            </c:numRef>
          </c:val>
          <c:extLst>
            <c:ext xmlns:c16="http://schemas.microsoft.com/office/drawing/2014/chart" uri="{C3380CC4-5D6E-409C-BE32-E72D297353CC}">
              <c16:uniqueId val="{00000000-5C54-4C28-8F09-D067CC2AFD17}"/>
            </c:ext>
          </c:extLst>
        </c:ser>
        <c:dLbls>
          <c:showLegendKey val="0"/>
          <c:showVal val="0"/>
          <c:showCatName val="0"/>
          <c:showSerName val="0"/>
          <c:showPercent val="0"/>
          <c:showBubbleSize val="0"/>
        </c:dLbls>
        <c:gapWidth val="219"/>
        <c:overlap val="-27"/>
        <c:axId val="1695203071"/>
        <c:axId val="1695205983"/>
      </c:barChart>
      <c:catAx>
        <c:axId val="1695203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1695205983"/>
        <c:crosses val="autoZero"/>
        <c:auto val="1"/>
        <c:lblAlgn val="ctr"/>
        <c:lblOffset val="100"/>
        <c:noMultiLvlLbl val="0"/>
      </c:catAx>
      <c:valAx>
        <c:axId val="1695205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95203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 Pivot Table!PivotTable54</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aseline="0">
                <a:solidFill>
                  <a:schemeClr val="tx1"/>
                </a:solidFill>
              </a:rPr>
              <a:t>Exploration Expenditure</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2700"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 Pivot Table'!$I$42</c:f>
              <c:strCache>
                <c:ptCount val="1"/>
                <c:pt idx="0">
                  <c:v>Total</c:v>
                </c:pt>
              </c:strCache>
            </c:strRef>
          </c:tx>
          <c:spPr>
            <a:ln w="12700" cap="rnd">
              <a:solidFill>
                <a:schemeClr val="accent4">
                  <a:lumMod val="60000"/>
                  <a:lumOff val="40000"/>
                </a:schemeClr>
              </a:solidFill>
              <a:round/>
            </a:ln>
            <a:effectLst/>
          </c:spPr>
          <c:marker>
            <c:symbol val="none"/>
          </c:marker>
          <c:cat>
            <c:strRef>
              <c:f>' Pivot Table'!$H$43:$H$74</c:f>
              <c:strCach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strCache>
            </c:strRef>
          </c:cat>
          <c:val>
            <c:numRef>
              <c:f>' Pivot Table'!$I$43:$I$74</c:f>
              <c:numCache>
                <c:formatCode>General</c:formatCode>
                <c:ptCount val="31"/>
                <c:pt idx="0">
                  <c:v>#N/A</c:v>
                </c:pt>
                <c:pt idx="1">
                  <c:v>#N/A</c:v>
                </c:pt>
                <c:pt idx="2">
                  <c:v>#N/A</c:v>
                </c:pt>
                <c:pt idx="3">
                  <c:v>#N/A</c:v>
                </c:pt>
                <c:pt idx="4">
                  <c:v>#N/A</c:v>
                </c:pt>
                <c:pt idx="5">
                  <c:v>#N/A</c:v>
                </c:pt>
                <c:pt idx="6">
                  <c:v>#N/A</c:v>
                </c:pt>
                <c:pt idx="7">
                  <c:v>#N/A</c:v>
                </c:pt>
                <c:pt idx="8">
                  <c:v>#N/A</c:v>
                </c:pt>
                <c:pt idx="9">
                  <c:v>6.5</c:v>
                </c:pt>
                <c:pt idx="10">
                  <c:v>6.9</c:v>
                </c:pt>
                <c:pt idx="11">
                  <c:v>10</c:v>
                </c:pt>
                <c:pt idx="12">
                  <c:v>11.1</c:v>
                </c:pt>
                <c:pt idx="13">
                  <c:v>7</c:v>
                </c:pt>
                <c:pt idx="14">
                  <c:v>15.5</c:v>
                </c:pt>
                <c:pt idx="15">
                  <c:v>31.5</c:v>
                </c:pt>
                <c:pt idx="16">
                  <c:v>52.7</c:v>
                </c:pt>
                <c:pt idx="17">
                  <c:v>65.2</c:v>
                </c:pt>
                <c:pt idx="18">
                  <c:v>79.2</c:v>
                </c:pt>
                <c:pt idx="19">
                  <c:v>37</c:v>
                </c:pt>
                <c:pt idx="20">
                  <c:v>68.900000000000006</c:v>
                </c:pt>
                <c:pt idx="21">
                  <c:v>108.9</c:v>
                </c:pt>
                <c:pt idx="22">
                  <c:v>102.5</c:v>
                </c:pt>
                <c:pt idx="23">
                  <c:v>54.6</c:v>
                </c:pt>
                <c:pt idx="24">
                  <c:v>44.2</c:v>
                </c:pt>
                <c:pt idx="25">
                  <c:v>30.2</c:v>
                </c:pt>
                <c:pt idx="26">
                  <c:v>34.799999999999997</c:v>
                </c:pt>
                <c:pt idx="27">
                  <c:v>44.5</c:v>
                </c:pt>
                <c:pt idx="28">
                  <c:v>73.2</c:v>
                </c:pt>
                <c:pt idx="29">
                  <c:v>117.1</c:v>
                </c:pt>
                <c:pt idx="30">
                  <c:v>75.8</c:v>
                </c:pt>
              </c:numCache>
            </c:numRef>
          </c:val>
          <c:smooth val="0"/>
          <c:extLst>
            <c:ext xmlns:c16="http://schemas.microsoft.com/office/drawing/2014/chart" uri="{C3380CC4-5D6E-409C-BE32-E72D297353CC}">
              <c16:uniqueId val="{00000000-8842-4C0F-9753-F1C0B8BAE5AB}"/>
            </c:ext>
          </c:extLst>
        </c:ser>
        <c:dLbls>
          <c:showLegendKey val="0"/>
          <c:showVal val="0"/>
          <c:showCatName val="0"/>
          <c:showSerName val="0"/>
          <c:showPercent val="0"/>
          <c:showBubbleSize val="0"/>
        </c:dLbls>
        <c:smooth val="0"/>
        <c:axId val="1695130687"/>
        <c:axId val="1695127359"/>
      </c:lineChart>
      <c:catAx>
        <c:axId val="1695130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1695127359"/>
        <c:crosses val="autoZero"/>
        <c:auto val="1"/>
        <c:lblAlgn val="ctr"/>
        <c:lblOffset val="100"/>
        <c:noMultiLvlLbl val="0"/>
      </c:catAx>
      <c:valAx>
        <c:axId val="16951273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95130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3</xdr:col>
      <xdr:colOff>586740</xdr:colOff>
      <xdr:row>7</xdr:row>
      <xdr:rowOff>0</xdr:rowOff>
    </xdr:from>
    <xdr:to>
      <xdr:col>16</xdr:col>
      <xdr:colOff>420914</xdr:colOff>
      <xdr:row>25</xdr:row>
      <xdr:rowOff>7257</xdr:rowOff>
    </xdr:to>
    <xdr:graphicFrame macro="">
      <xdr:nvGraphicFramePr>
        <xdr:cNvPr id="3" name="Chart 2">
          <a:extLst>
            <a:ext uri="{FF2B5EF4-FFF2-40B4-BE49-F238E27FC236}">
              <a16:creationId xmlns:a16="http://schemas.microsoft.com/office/drawing/2014/main" id="{0F32D81A-7F78-4C05-8DD4-128D9EADB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106680</xdr:colOff>
      <xdr:row>6</xdr:row>
      <xdr:rowOff>0</xdr:rowOff>
    </xdr:from>
    <xdr:to>
      <xdr:col>15</xdr:col>
      <xdr:colOff>99060</xdr:colOff>
      <xdr:row>26</xdr:row>
      <xdr:rowOff>152400</xdr:rowOff>
    </xdr:to>
    <xdr:graphicFrame macro="">
      <xdr:nvGraphicFramePr>
        <xdr:cNvPr id="3" name="Chart 2">
          <a:extLst>
            <a:ext uri="{FF2B5EF4-FFF2-40B4-BE49-F238E27FC236}">
              <a16:creationId xmlns:a16="http://schemas.microsoft.com/office/drawing/2014/main" id="{36429188-8F77-46A4-B53E-1B3ED29064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121920</xdr:colOff>
      <xdr:row>5</xdr:row>
      <xdr:rowOff>38100</xdr:rowOff>
    </xdr:from>
    <xdr:to>
      <xdr:col>16</xdr:col>
      <xdr:colOff>121920</xdr:colOff>
      <xdr:row>19</xdr:row>
      <xdr:rowOff>5715</xdr:rowOff>
    </xdr:to>
    <mc:AlternateContent xmlns:mc="http://schemas.openxmlformats.org/markup-compatibility/2006">
      <mc:Choice xmlns:a14="http://schemas.microsoft.com/office/drawing/2010/main" Requires="a14">
        <xdr:graphicFrame macro="">
          <xdr:nvGraphicFramePr>
            <xdr:cNvPr id="2" name="Years 2">
              <a:extLst>
                <a:ext uri="{FF2B5EF4-FFF2-40B4-BE49-F238E27FC236}">
                  <a16:creationId xmlns:a16="http://schemas.microsoft.com/office/drawing/2014/main" id="{D7DF8620-9EB6-4FA4-890A-26C7D694CE78}"/>
                </a:ext>
              </a:extLst>
            </xdr:cNvPr>
            <xdr:cNvGraphicFramePr/>
          </xdr:nvGraphicFramePr>
          <xdr:xfrm>
            <a:off x="0" y="0"/>
            <a:ext cx="0" cy="0"/>
          </xdr:xfrm>
          <a:graphic>
            <a:graphicData uri="http://schemas.microsoft.com/office/drawing/2010/slicer">
              <sle:slicer xmlns:sle="http://schemas.microsoft.com/office/drawing/2010/slicer" name="Years 2"/>
            </a:graphicData>
          </a:graphic>
        </xdr:graphicFrame>
      </mc:Choice>
      <mc:Fallback>
        <xdr:sp macro="" textlink="">
          <xdr:nvSpPr>
            <xdr:cNvPr id="0" name=""/>
            <xdr:cNvSpPr>
              <a:spLocks noTextEdit="1"/>
            </xdr:cNvSpPr>
          </xdr:nvSpPr>
          <xdr:spPr>
            <a:xfrm>
              <a:off x="11010900" y="9906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605790</xdr:colOff>
      <xdr:row>4</xdr:row>
      <xdr:rowOff>171450</xdr:rowOff>
    </xdr:from>
    <xdr:to>
      <xdr:col>12</xdr:col>
      <xdr:colOff>487680</xdr:colOff>
      <xdr:row>24</xdr:row>
      <xdr:rowOff>68580</xdr:rowOff>
    </xdr:to>
    <xdr:graphicFrame macro="">
      <xdr:nvGraphicFramePr>
        <xdr:cNvPr id="3" name="Chart 2">
          <a:extLst>
            <a:ext uri="{FF2B5EF4-FFF2-40B4-BE49-F238E27FC236}">
              <a16:creationId xmlns:a16="http://schemas.microsoft.com/office/drawing/2014/main" id="{C5146CB2-D2F5-4A8D-85DA-E4DED8628F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158780</xdr:colOff>
      <xdr:row>7</xdr:row>
      <xdr:rowOff>161566</xdr:rowOff>
    </xdr:from>
    <xdr:to>
      <xdr:col>15</xdr:col>
      <xdr:colOff>338667</xdr:colOff>
      <xdr:row>32</xdr:row>
      <xdr:rowOff>65852</xdr:rowOff>
    </xdr:to>
    <xdr:graphicFrame macro="">
      <xdr:nvGraphicFramePr>
        <xdr:cNvPr id="2" name="Chart 1">
          <a:extLst>
            <a:ext uri="{FF2B5EF4-FFF2-40B4-BE49-F238E27FC236}">
              <a16:creationId xmlns:a16="http://schemas.microsoft.com/office/drawing/2014/main" id="{D3810F13-0263-4BC7-ABD0-7EBA8D6474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7620</xdr:colOff>
      <xdr:row>4</xdr:row>
      <xdr:rowOff>175260</xdr:rowOff>
    </xdr:from>
    <xdr:to>
      <xdr:col>17</xdr:col>
      <xdr:colOff>61576</xdr:colOff>
      <xdr:row>26</xdr:row>
      <xdr:rowOff>53879</xdr:rowOff>
    </xdr:to>
    <xdr:graphicFrame macro="">
      <xdr:nvGraphicFramePr>
        <xdr:cNvPr id="3" name="Chart 2">
          <a:extLst>
            <a:ext uri="{FF2B5EF4-FFF2-40B4-BE49-F238E27FC236}">
              <a16:creationId xmlns:a16="http://schemas.microsoft.com/office/drawing/2014/main" id="{3BF72D86-524F-4FEE-9FCB-DE1A375E25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7620</xdr:colOff>
      <xdr:row>5</xdr:row>
      <xdr:rowOff>0</xdr:rowOff>
    </xdr:from>
    <xdr:to>
      <xdr:col>16</xdr:col>
      <xdr:colOff>220980</xdr:colOff>
      <xdr:row>22</xdr:row>
      <xdr:rowOff>83820</xdr:rowOff>
    </xdr:to>
    <xdr:graphicFrame macro="">
      <xdr:nvGraphicFramePr>
        <xdr:cNvPr id="3" name="Chart 2">
          <a:extLst>
            <a:ext uri="{FF2B5EF4-FFF2-40B4-BE49-F238E27FC236}">
              <a16:creationId xmlns:a16="http://schemas.microsoft.com/office/drawing/2014/main" id="{16777EEF-9CF2-41A5-B4F0-CC1092D555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601980</xdr:colOff>
      <xdr:row>5</xdr:row>
      <xdr:rowOff>0</xdr:rowOff>
    </xdr:from>
    <xdr:to>
      <xdr:col>15</xdr:col>
      <xdr:colOff>586740</xdr:colOff>
      <xdr:row>25</xdr:row>
      <xdr:rowOff>106680</xdr:rowOff>
    </xdr:to>
    <xdr:graphicFrame macro="">
      <xdr:nvGraphicFramePr>
        <xdr:cNvPr id="3" name="Chart 2">
          <a:extLst>
            <a:ext uri="{FF2B5EF4-FFF2-40B4-BE49-F238E27FC236}">
              <a16:creationId xmlns:a16="http://schemas.microsoft.com/office/drawing/2014/main" id="{B5B6425D-84A4-4C9F-B33C-F8EA7224A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15240</xdr:colOff>
      <xdr:row>5</xdr:row>
      <xdr:rowOff>0</xdr:rowOff>
    </xdr:from>
    <xdr:to>
      <xdr:col>15</xdr:col>
      <xdr:colOff>91440</xdr:colOff>
      <xdr:row>25</xdr:row>
      <xdr:rowOff>30480</xdr:rowOff>
    </xdr:to>
    <xdr:graphicFrame macro="">
      <xdr:nvGraphicFramePr>
        <xdr:cNvPr id="2" name="Chart 1">
          <a:extLst>
            <a:ext uri="{FF2B5EF4-FFF2-40B4-BE49-F238E27FC236}">
              <a16:creationId xmlns:a16="http://schemas.microsoft.com/office/drawing/2014/main" id="{67C3FF6B-D20A-475A-8ABA-0C3BDA24D2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259080</xdr:colOff>
      <xdr:row>4</xdr:row>
      <xdr:rowOff>68580</xdr:rowOff>
    </xdr:from>
    <xdr:to>
      <xdr:col>15</xdr:col>
      <xdr:colOff>220980</xdr:colOff>
      <xdr:row>25</xdr:row>
      <xdr:rowOff>121920</xdr:rowOff>
    </xdr:to>
    <xdr:graphicFrame macro="">
      <xdr:nvGraphicFramePr>
        <xdr:cNvPr id="4" name="Chart 3">
          <a:extLst>
            <a:ext uri="{FF2B5EF4-FFF2-40B4-BE49-F238E27FC236}">
              <a16:creationId xmlns:a16="http://schemas.microsoft.com/office/drawing/2014/main" id="{B45D9634-27FB-420C-BD36-3589B3CA0B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420966</xdr:colOff>
      <xdr:row>4</xdr:row>
      <xdr:rowOff>120442</xdr:rowOff>
    </xdr:from>
    <xdr:to>
      <xdr:col>15</xdr:col>
      <xdr:colOff>532156</xdr:colOff>
      <xdr:row>24</xdr:row>
      <xdr:rowOff>46653</xdr:rowOff>
    </xdr:to>
    <xdr:graphicFrame macro="">
      <xdr:nvGraphicFramePr>
        <xdr:cNvPr id="3" name="Chart 2">
          <a:extLst>
            <a:ext uri="{FF2B5EF4-FFF2-40B4-BE49-F238E27FC236}">
              <a16:creationId xmlns:a16="http://schemas.microsoft.com/office/drawing/2014/main" id="{95B77D91-6C0A-453E-818E-72A26C363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6</xdr:col>
      <xdr:colOff>3810</xdr:colOff>
      <xdr:row>5</xdr:row>
      <xdr:rowOff>160020</xdr:rowOff>
    </xdr:from>
    <xdr:to>
      <xdr:col>16</xdr:col>
      <xdr:colOff>259080</xdr:colOff>
      <xdr:row>24</xdr:row>
      <xdr:rowOff>0</xdr:rowOff>
    </xdr:to>
    <xdr:graphicFrame macro="">
      <xdr:nvGraphicFramePr>
        <xdr:cNvPr id="2" name="Chart 1">
          <a:extLst>
            <a:ext uri="{FF2B5EF4-FFF2-40B4-BE49-F238E27FC236}">
              <a16:creationId xmlns:a16="http://schemas.microsoft.com/office/drawing/2014/main" id="{5EACC2A6-4A2D-4F58-9304-360F73EF13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103533</xdr:colOff>
      <xdr:row>3</xdr:row>
      <xdr:rowOff>11596</xdr:rowOff>
    </xdr:from>
    <xdr:to>
      <xdr:col>6</xdr:col>
      <xdr:colOff>525946</xdr:colOff>
      <xdr:row>18</xdr:row>
      <xdr:rowOff>21535</xdr:rowOff>
    </xdr:to>
    <xdr:graphicFrame macro="">
      <xdr:nvGraphicFramePr>
        <xdr:cNvPr id="8" name="Chart 7">
          <a:extLst>
            <a:ext uri="{FF2B5EF4-FFF2-40B4-BE49-F238E27FC236}">
              <a16:creationId xmlns:a16="http://schemas.microsoft.com/office/drawing/2014/main" id="{EF7E20BA-E056-4A88-ADB7-434EC71080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149086</xdr:colOff>
      <xdr:row>5</xdr:row>
      <xdr:rowOff>28160</xdr:rowOff>
    </xdr:from>
    <xdr:to>
      <xdr:col>13</xdr:col>
      <xdr:colOff>173934</xdr:colOff>
      <xdr:row>20</xdr:row>
      <xdr:rowOff>38100</xdr:rowOff>
    </xdr:to>
    <xdr:graphicFrame macro="">
      <xdr:nvGraphicFramePr>
        <xdr:cNvPr id="9" name="Chart 8">
          <a:extLst>
            <a:ext uri="{FF2B5EF4-FFF2-40B4-BE49-F238E27FC236}">
              <a16:creationId xmlns:a16="http://schemas.microsoft.com/office/drawing/2014/main" id="{54014B17-75D2-44FD-AE1C-B5FC4C2A00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78685</xdr:colOff>
      <xdr:row>39</xdr:row>
      <xdr:rowOff>11595</xdr:rowOff>
    </xdr:from>
    <xdr:to>
      <xdr:col>6</xdr:col>
      <xdr:colOff>501098</xdr:colOff>
      <xdr:row>54</xdr:row>
      <xdr:rowOff>21534</xdr:rowOff>
    </xdr:to>
    <xdr:graphicFrame macro="">
      <xdr:nvGraphicFramePr>
        <xdr:cNvPr id="10" name="Chart 9">
          <a:extLst>
            <a:ext uri="{FF2B5EF4-FFF2-40B4-BE49-F238E27FC236}">
              <a16:creationId xmlns:a16="http://schemas.microsoft.com/office/drawing/2014/main" id="{66F6A227-D946-4B16-A256-361C046DBD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82826</xdr:colOff>
      <xdr:row>38</xdr:row>
      <xdr:rowOff>177248</xdr:rowOff>
    </xdr:from>
    <xdr:to>
      <xdr:col>13</xdr:col>
      <xdr:colOff>107674</xdr:colOff>
      <xdr:row>54</xdr:row>
      <xdr:rowOff>4969</xdr:rowOff>
    </xdr:to>
    <xdr:graphicFrame macro="">
      <xdr:nvGraphicFramePr>
        <xdr:cNvPr id="11" name="Chart 10">
          <a:extLst>
            <a:ext uri="{FF2B5EF4-FFF2-40B4-BE49-F238E27FC236}">
              <a16:creationId xmlns:a16="http://schemas.microsoft.com/office/drawing/2014/main" id="{565F97CD-8CAE-431C-95CD-475134825A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0</xdr:col>
      <xdr:colOff>99060</xdr:colOff>
      <xdr:row>0</xdr:row>
      <xdr:rowOff>160020</xdr:rowOff>
    </xdr:from>
    <xdr:to>
      <xdr:col>12</xdr:col>
      <xdr:colOff>7620</xdr:colOff>
      <xdr:row>13</xdr:row>
      <xdr:rowOff>68580</xdr:rowOff>
    </xdr:to>
    <xdr:graphicFrame macro="">
      <xdr:nvGraphicFramePr>
        <xdr:cNvPr id="13" name="Chart 12">
          <a:extLst>
            <a:ext uri="{FF2B5EF4-FFF2-40B4-BE49-F238E27FC236}">
              <a16:creationId xmlns:a16="http://schemas.microsoft.com/office/drawing/2014/main" id="{09AF8C09-AA5D-4CB6-B8F3-03450500A2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0</xdr:colOff>
      <xdr:row>1</xdr:row>
      <xdr:rowOff>7620</xdr:rowOff>
    </xdr:from>
    <xdr:to>
      <xdr:col>23</xdr:col>
      <xdr:colOff>0</xdr:colOff>
      <xdr:row>15</xdr:row>
      <xdr:rowOff>20955</xdr:rowOff>
    </xdr:to>
    <mc:AlternateContent xmlns:mc="http://schemas.openxmlformats.org/markup-compatibility/2006" xmlns:a14="http://schemas.microsoft.com/office/drawing/2010/main">
      <mc:Choice Requires="a14">
        <xdr:graphicFrame macro="">
          <xdr:nvGraphicFramePr>
            <xdr:cNvPr id="14" name="Commodity">
              <a:extLst>
                <a:ext uri="{FF2B5EF4-FFF2-40B4-BE49-F238E27FC236}">
                  <a16:creationId xmlns:a16="http://schemas.microsoft.com/office/drawing/2014/main" id="{2481EC6B-0848-4B40-B41E-F11083103738}"/>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12192000" y="1905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121920</xdr:colOff>
      <xdr:row>0</xdr:row>
      <xdr:rowOff>175260</xdr:rowOff>
    </xdr:from>
    <xdr:to>
      <xdr:col>19</xdr:col>
      <xdr:colOff>426720</xdr:colOff>
      <xdr:row>15</xdr:row>
      <xdr:rowOff>30480</xdr:rowOff>
    </xdr:to>
    <xdr:graphicFrame macro="">
      <xdr:nvGraphicFramePr>
        <xdr:cNvPr id="15" name="Chart 14">
          <a:extLst>
            <a:ext uri="{FF2B5EF4-FFF2-40B4-BE49-F238E27FC236}">
              <a16:creationId xmlns:a16="http://schemas.microsoft.com/office/drawing/2014/main" id="{DE2D4974-5498-43B8-A642-259F04BC32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91440</xdr:colOff>
      <xdr:row>14</xdr:row>
      <xdr:rowOff>83820</xdr:rowOff>
    </xdr:from>
    <xdr:to>
      <xdr:col>7</xdr:col>
      <xdr:colOff>579120</xdr:colOff>
      <xdr:row>27</xdr:row>
      <xdr:rowOff>175260</xdr:rowOff>
    </xdr:to>
    <xdr:graphicFrame macro="">
      <xdr:nvGraphicFramePr>
        <xdr:cNvPr id="16" name="Chart 15">
          <a:extLst>
            <a:ext uri="{FF2B5EF4-FFF2-40B4-BE49-F238E27FC236}">
              <a16:creationId xmlns:a16="http://schemas.microsoft.com/office/drawing/2014/main" id="{5DC744C0-6F3A-4441-8F7F-35487E0DB4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106680</xdr:colOff>
      <xdr:row>16</xdr:row>
      <xdr:rowOff>0</xdr:rowOff>
    </xdr:from>
    <xdr:to>
      <xdr:col>20</xdr:col>
      <xdr:colOff>15240</xdr:colOff>
      <xdr:row>28</xdr:row>
      <xdr:rowOff>91440</xdr:rowOff>
    </xdr:to>
    <xdr:graphicFrame macro="">
      <xdr:nvGraphicFramePr>
        <xdr:cNvPr id="17" name="Chart 16">
          <a:extLst>
            <a:ext uri="{FF2B5EF4-FFF2-40B4-BE49-F238E27FC236}">
              <a16:creationId xmlns:a16="http://schemas.microsoft.com/office/drawing/2014/main" id="{E48915AE-506C-4CAD-8567-F3694904A8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20</xdr:col>
      <xdr:colOff>129540</xdr:colOff>
      <xdr:row>16</xdr:row>
      <xdr:rowOff>7621</xdr:rowOff>
    </xdr:from>
    <xdr:to>
      <xdr:col>23</xdr:col>
      <xdr:colOff>129540</xdr:colOff>
      <xdr:row>27</xdr:row>
      <xdr:rowOff>76201</xdr:rowOff>
    </xdr:to>
    <mc:AlternateContent xmlns:mc="http://schemas.openxmlformats.org/markup-compatibility/2006" xmlns:a14="http://schemas.microsoft.com/office/drawing/2010/main">
      <mc:Choice Requires="a14">
        <xdr:graphicFrame macro="">
          <xdr:nvGraphicFramePr>
            <xdr:cNvPr id="20" name="Quarter">
              <a:extLst>
                <a:ext uri="{FF2B5EF4-FFF2-40B4-BE49-F238E27FC236}">
                  <a16:creationId xmlns:a16="http://schemas.microsoft.com/office/drawing/2014/main" id="{0DC4319A-2BE0-42E3-9180-E2F473043EEA}"/>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12321540" y="2933701"/>
              <a:ext cx="1828800" cy="1996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vikaa/Downloads/REQ-June-2021-Historical-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Data directory"/>
      <sheetName val="About"/>
      <sheetName val="1"/>
      <sheetName val="2(1)"/>
      <sheetName val="2(2)"/>
      <sheetName val="3"/>
      <sheetName val="4"/>
      <sheetName val="5"/>
      <sheetName val="6"/>
      <sheetName val="7(1)"/>
      <sheetName val="7(2)"/>
      <sheetName val="8"/>
      <sheetName val="9"/>
      <sheetName val="10"/>
      <sheetName val="11"/>
      <sheetName val="12"/>
      <sheetName val="13"/>
      <sheetName val="14"/>
      <sheetName val="15"/>
      <sheetName val="16"/>
      <sheetName val="17"/>
      <sheetName val="18"/>
      <sheetName val="19"/>
      <sheetName val="20"/>
      <sheetName val="21"/>
      <sheetName val="22"/>
      <sheetName val="23"/>
      <sheetName val="24(1)"/>
      <sheetName val="24(2)"/>
      <sheetName val="25"/>
      <sheetName val="26"/>
      <sheetName val="27"/>
      <sheetName val="28"/>
      <sheetName val="29"/>
      <sheetName val="30"/>
      <sheetName val="31(1)"/>
      <sheetName val="31(2)"/>
      <sheetName val="31(3)"/>
      <sheetName val="32"/>
      <sheetName val="33"/>
      <sheetName val="34"/>
      <sheetName val="35"/>
      <sheetName val="36"/>
      <sheetName val="37"/>
      <sheetName val="38"/>
      <sheetName val="39"/>
      <sheetName val="4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7">
          <cell r="G7">
            <v>32933</v>
          </cell>
          <cell r="H7">
            <v>33025</v>
          </cell>
          <cell r="I7">
            <v>33117</v>
          </cell>
          <cell r="J7">
            <v>33208</v>
          </cell>
          <cell r="K7">
            <v>33298</v>
          </cell>
          <cell r="L7">
            <v>33390</v>
          </cell>
          <cell r="M7">
            <v>33482</v>
          </cell>
          <cell r="N7">
            <v>33573</v>
          </cell>
          <cell r="O7">
            <v>33664</v>
          </cell>
          <cell r="P7">
            <v>33756</v>
          </cell>
          <cell r="Q7">
            <v>33848</v>
          </cell>
          <cell r="R7">
            <v>33939</v>
          </cell>
          <cell r="S7">
            <v>34029</v>
          </cell>
          <cell r="T7">
            <v>34121</v>
          </cell>
          <cell r="U7">
            <v>34213</v>
          </cell>
          <cell r="V7">
            <v>34304</v>
          </cell>
          <cell r="W7">
            <v>34394</v>
          </cell>
          <cell r="X7">
            <v>34486</v>
          </cell>
          <cell r="Y7">
            <v>34578</v>
          </cell>
          <cell r="Z7">
            <v>34669</v>
          </cell>
          <cell r="AA7">
            <v>34759</v>
          </cell>
          <cell r="AB7">
            <v>34851</v>
          </cell>
          <cell r="AC7">
            <v>34943</v>
          </cell>
          <cell r="AD7">
            <v>35034</v>
          </cell>
          <cell r="AE7">
            <v>35125</v>
          </cell>
          <cell r="AF7">
            <v>35217</v>
          </cell>
          <cell r="AG7">
            <v>35309</v>
          </cell>
          <cell r="AH7">
            <v>35400</v>
          </cell>
          <cell r="AI7">
            <v>35490</v>
          </cell>
          <cell r="AJ7">
            <v>35582</v>
          </cell>
          <cell r="AK7">
            <v>35674</v>
          </cell>
          <cell r="AL7">
            <v>35765</v>
          </cell>
          <cell r="AM7">
            <v>35855</v>
          </cell>
          <cell r="AN7">
            <v>35947</v>
          </cell>
          <cell r="AO7">
            <v>36039</v>
          </cell>
          <cell r="AP7">
            <v>36130</v>
          </cell>
          <cell r="AQ7">
            <v>36220</v>
          </cell>
          <cell r="AR7">
            <v>36312</v>
          </cell>
          <cell r="AS7">
            <v>36404</v>
          </cell>
          <cell r="AT7">
            <v>36495</v>
          </cell>
          <cell r="AU7">
            <v>36586</v>
          </cell>
          <cell r="AV7">
            <v>36678</v>
          </cell>
          <cell r="AW7">
            <v>36770</v>
          </cell>
          <cell r="AX7">
            <v>36861</v>
          </cell>
          <cell r="AY7">
            <v>36951</v>
          </cell>
          <cell r="AZ7">
            <v>37043</v>
          </cell>
          <cell r="BA7">
            <v>37135</v>
          </cell>
          <cell r="BB7">
            <v>37226</v>
          </cell>
          <cell r="BC7">
            <v>37316</v>
          </cell>
          <cell r="BD7">
            <v>37408</v>
          </cell>
          <cell r="BE7">
            <v>37500</v>
          </cell>
          <cell r="BF7">
            <v>37591</v>
          </cell>
          <cell r="BG7">
            <v>37681</v>
          </cell>
          <cell r="BH7">
            <v>37773</v>
          </cell>
          <cell r="BI7">
            <v>37865</v>
          </cell>
          <cell r="BJ7">
            <v>37956</v>
          </cell>
          <cell r="BK7">
            <v>38047</v>
          </cell>
          <cell r="BL7">
            <v>38139</v>
          </cell>
          <cell r="BM7">
            <v>38231</v>
          </cell>
          <cell r="BN7">
            <v>38322</v>
          </cell>
          <cell r="BO7">
            <v>38412</v>
          </cell>
          <cell r="BP7">
            <v>38504</v>
          </cell>
          <cell r="BQ7">
            <v>38596</v>
          </cell>
          <cell r="BR7">
            <v>38687</v>
          </cell>
          <cell r="BS7">
            <v>38777</v>
          </cell>
          <cell r="BT7">
            <v>38869</v>
          </cell>
          <cell r="BU7">
            <v>38961</v>
          </cell>
          <cell r="BV7">
            <v>39052</v>
          </cell>
          <cell r="BW7">
            <v>39142</v>
          </cell>
          <cell r="BX7">
            <v>39234</v>
          </cell>
          <cell r="BY7">
            <v>39326</v>
          </cell>
          <cell r="BZ7">
            <v>39417</v>
          </cell>
          <cell r="CA7">
            <v>39508</v>
          </cell>
          <cell r="CB7">
            <v>39600</v>
          </cell>
          <cell r="CC7">
            <v>39692</v>
          </cell>
          <cell r="CD7">
            <v>39783</v>
          </cell>
          <cell r="CE7">
            <v>39873</v>
          </cell>
          <cell r="CF7">
            <v>39965</v>
          </cell>
          <cell r="CG7">
            <v>40057</v>
          </cell>
          <cell r="CH7">
            <v>40148</v>
          </cell>
          <cell r="CI7">
            <v>40238</v>
          </cell>
          <cell r="CJ7">
            <v>40330</v>
          </cell>
          <cell r="CK7">
            <v>40422</v>
          </cell>
          <cell r="CL7">
            <v>40513</v>
          </cell>
          <cell r="CM7">
            <v>40603</v>
          </cell>
          <cell r="CN7">
            <v>40695</v>
          </cell>
          <cell r="CO7">
            <v>40787</v>
          </cell>
          <cell r="CP7">
            <v>40878</v>
          </cell>
          <cell r="CQ7">
            <v>40969</v>
          </cell>
          <cell r="CR7">
            <v>41061</v>
          </cell>
          <cell r="CS7">
            <v>41153</v>
          </cell>
          <cell r="CT7">
            <v>41244</v>
          </cell>
          <cell r="CU7">
            <v>41334</v>
          </cell>
          <cell r="CV7">
            <v>41426</v>
          </cell>
          <cell r="CW7">
            <v>41518</v>
          </cell>
          <cell r="CX7">
            <v>41609</v>
          </cell>
          <cell r="CY7">
            <v>41699</v>
          </cell>
          <cell r="CZ7">
            <v>41791</v>
          </cell>
          <cell r="DA7">
            <v>41883</v>
          </cell>
          <cell r="DB7">
            <v>41974</v>
          </cell>
          <cell r="DC7">
            <v>42064</v>
          </cell>
          <cell r="DD7">
            <v>42156</v>
          </cell>
          <cell r="DE7">
            <v>42248</v>
          </cell>
          <cell r="DF7">
            <v>42339</v>
          </cell>
          <cell r="DG7">
            <v>42430</v>
          </cell>
          <cell r="DH7">
            <v>42522</v>
          </cell>
          <cell r="DI7">
            <v>42614</v>
          </cell>
          <cell r="DJ7">
            <v>42705</v>
          </cell>
          <cell r="DK7">
            <v>42795</v>
          </cell>
          <cell r="DL7">
            <v>42887</v>
          </cell>
          <cell r="DM7">
            <v>42979</v>
          </cell>
          <cell r="DN7">
            <v>43070</v>
          </cell>
          <cell r="DO7">
            <v>43160</v>
          </cell>
          <cell r="DP7">
            <v>43252</v>
          </cell>
          <cell r="DQ7">
            <v>43344</v>
          </cell>
          <cell r="DR7">
            <v>43435</v>
          </cell>
          <cell r="DS7">
            <v>43525</v>
          </cell>
          <cell r="DT7">
            <v>43617</v>
          </cell>
          <cell r="DU7">
            <v>43709</v>
          </cell>
          <cell r="DV7">
            <v>43800</v>
          </cell>
          <cell r="DW7">
            <v>43891</v>
          </cell>
          <cell r="DX7">
            <v>43983</v>
          </cell>
          <cell r="DY7">
            <v>44075</v>
          </cell>
          <cell r="DZ7">
            <v>44166</v>
          </cell>
          <cell r="EA7">
            <v>44256</v>
          </cell>
        </row>
        <row r="8">
          <cell r="G8">
            <v>78</v>
          </cell>
          <cell r="H8">
            <v>61</v>
          </cell>
          <cell r="I8">
            <v>91</v>
          </cell>
          <cell r="J8">
            <v>108</v>
          </cell>
          <cell r="K8">
            <v>109</v>
          </cell>
          <cell r="L8">
            <v>47</v>
          </cell>
          <cell r="M8">
            <v>130</v>
          </cell>
          <cell r="N8">
            <v>89</v>
          </cell>
          <cell r="O8">
            <v>110</v>
          </cell>
          <cell r="P8">
            <v>126</v>
          </cell>
          <cell r="Q8">
            <v>82</v>
          </cell>
          <cell r="R8">
            <v>108</v>
          </cell>
          <cell r="S8">
            <v>102</v>
          </cell>
          <cell r="T8">
            <v>77</v>
          </cell>
          <cell r="U8">
            <v>113</v>
          </cell>
          <cell r="V8">
            <v>115</v>
          </cell>
          <cell r="W8">
            <v>107</v>
          </cell>
          <cell r="X8">
            <v>128</v>
          </cell>
          <cell r="Y8">
            <v>162</v>
          </cell>
          <cell r="Z8">
            <v>170</v>
          </cell>
          <cell r="AA8">
            <v>174</v>
          </cell>
          <cell r="AB8">
            <v>294</v>
          </cell>
          <cell r="AC8">
            <v>164</v>
          </cell>
          <cell r="AD8">
            <v>152</v>
          </cell>
          <cell r="AE8">
            <v>184</v>
          </cell>
          <cell r="AF8">
            <v>184</v>
          </cell>
          <cell r="AG8">
            <v>195</v>
          </cell>
          <cell r="AH8">
            <v>249</v>
          </cell>
          <cell r="AI8">
            <v>187</v>
          </cell>
          <cell r="AJ8">
            <v>397</v>
          </cell>
          <cell r="AK8">
            <v>282</v>
          </cell>
          <cell r="AL8">
            <v>246</v>
          </cell>
          <cell r="AM8">
            <v>345</v>
          </cell>
          <cell r="AN8">
            <v>327</v>
          </cell>
          <cell r="AO8">
            <v>356</v>
          </cell>
          <cell r="AP8">
            <v>420</v>
          </cell>
          <cell r="AQ8">
            <v>350</v>
          </cell>
          <cell r="AR8">
            <v>440</v>
          </cell>
          <cell r="AS8">
            <v>467</v>
          </cell>
          <cell r="AT8">
            <v>409</v>
          </cell>
          <cell r="AU8">
            <v>468</v>
          </cell>
          <cell r="AV8">
            <v>472</v>
          </cell>
          <cell r="AW8">
            <v>425</v>
          </cell>
          <cell r="AX8">
            <v>527</v>
          </cell>
          <cell r="AY8">
            <v>1103</v>
          </cell>
          <cell r="AZ8">
            <v>1345</v>
          </cell>
          <cell r="BA8">
            <v>1311</v>
          </cell>
          <cell r="BB8">
            <v>1343</v>
          </cell>
          <cell r="BC8">
            <v>1503</v>
          </cell>
          <cell r="BD8">
            <v>1402</v>
          </cell>
          <cell r="BE8">
            <v>1590</v>
          </cell>
          <cell r="BF8">
            <v>1912</v>
          </cell>
          <cell r="BG8">
            <v>1615</v>
          </cell>
          <cell r="BH8">
            <v>1361</v>
          </cell>
          <cell r="BI8">
            <v>1465</v>
          </cell>
          <cell r="BJ8">
            <v>1500</v>
          </cell>
          <cell r="BK8">
            <v>1586</v>
          </cell>
          <cell r="BL8">
            <v>1708</v>
          </cell>
          <cell r="BM8">
            <v>1694</v>
          </cell>
          <cell r="BN8">
            <v>1706</v>
          </cell>
          <cell r="BO8">
            <v>1810</v>
          </cell>
          <cell r="BP8">
            <v>1692</v>
          </cell>
          <cell r="BQ8">
            <v>1736</v>
          </cell>
          <cell r="BR8">
            <v>2134</v>
          </cell>
          <cell r="BS8">
            <v>1819</v>
          </cell>
          <cell r="BT8">
            <v>1892</v>
          </cell>
          <cell r="BU8">
            <v>1653</v>
          </cell>
          <cell r="BV8">
            <v>1964</v>
          </cell>
          <cell r="BW8">
            <v>1988</v>
          </cell>
          <cell r="BX8">
            <v>2447</v>
          </cell>
          <cell r="BY8">
            <v>2413</v>
          </cell>
          <cell r="BZ8">
            <v>2957</v>
          </cell>
          <cell r="CA8">
            <v>2651</v>
          </cell>
          <cell r="CB8">
            <v>3070</v>
          </cell>
          <cell r="CC8">
            <v>3280</v>
          </cell>
          <cell r="CD8">
            <v>2736</v>
          </cell>
          <cell r="CE8">
            <v>3602</v>
          </cell>
          <cell r="CF8">
            <v>2469</v>
          </cell>
          <cell r="CG8">
            <v>3089</v>
          </cell>
          <cell r="CH8">
            <v>3189</v>
          </cell>
          <cell r="CI8">
            <v>3423</v>
          </cell>
          <cell r="CJ8">
            <v>4706</v>
          </cell>
          <cell r="CK8">
            <v>3087</v>
          </cell>
          <cell r="CL8">
            <v>2754</v>
          </cell>
          <cell r="CM8">
            <v>2881</v>
          </cell>
          <cell r="CN8">
            <v>3036</v>
          </cell>
          <cell r="CO8">
            <v>3554</v>
          </cell>
          <cell r="CP8">
            <v>3570</v>
          </cell>
          <cell r="CQ8">
            <v>2909</v>
          </cell>
          <cell r="CR8">
            <v>3532</v>
          </cell>
          <cell r="CS8">
            <v>3433</v>
          </cell>
          <cell r="CT8">
            <v>3519</v>
          </cell>
          <cell r="CU8">
            <v>3838</v>
          </cell>
          <cell r="CV8">
            <v>3960</v>
          </cell>
          <cell r="CW8">
            <v>3598</v>
          </cell>
          <cell r="CX8">
            <v>4118</v>
          </cell>
          <cell r="CY8">
            <v>3834</v>
          </cell>
          <cell r="CZ8">
            <v>4313</v>
          </cell>
          <cell r="DA8">
            <v>4678</v>
          </cell>
          <cell r="DB8">
            <v>4127</v>
          </cell>
          <cell r="DC8">
            <v>4466</v>
          </cell>
          <cell r="DD8">
            <v>4381</v>
          </cell>
          <cell r="DE8">
            <v>3719</v>
          </cell>
          <cell r="DF8">
            <v>3506</v>
          </cell>
          <cell r="DG8">
            <v>3616</v>
          </cell>
          <cell r="DH8">
            <v>3332</v>
          </cell>
          <cell r="DI8">
            <v>2857</v>
          </cell>
          <cell r="DJ8">
            <v>3751</v>
          </cell>
          <cell r="DK8">
            <v>3636</v>
          </cell>
          <cell r="DL8">
            <v>3367</v>
          </cell>
          <cell r="DM8">
            <v>2980</v>
          </cell>
          <cell r="DN8">
            <v>3403</v>
          </cell>
          <cell r="DO8">
            <v>3617</v>
          </cell>
          <cell r="DP8">
            <v>3904</v>
          </cell>
          <cell r="DQ8">
            <v>4726</v>
          </cell>
          <cell r="DR8">
            <v>4660</v>
          </cell>
          <cell r="DS8">
            <v>4363</v>
          </cell>
          <cell r="DT8">
            <v>4487</v>
          </cell>
          <cell r="DU8">
            <v>4561</v>
          </cell>
          <cell r="DV8">
            <v>4490</v>
          </cell>
          <cell r="DW8">
            <v>4827</v>
          </cell>
          <cell r="DX8">
            <v>6342</v>
          </cell>
          <cell r="DY8">
            <v>6245</v>
          </cell>
          <cell r="DZ8">
            <v>5672</v>
          </cell>
          <cell r="EA8">
            <v>7194</v>
          </cell>
        </row>
        <row r="9">
          <cell r="G9">
            <v>12</v>
          </cell>
          <cell r="H9">
            <v>14</v>
          </cell>
          <cell r="I9">
            <v>20</v>
          </cell>
          <cell r="J9">
            <v>25</v>
          </cell>
          <cell r="K9">
            <v>48</v>
          </cell>
          <cell r="L9">
            <v>31</v>
          </cell>
          <cell r="M9">
            <v>21</v>
          </cell>
          <cell r="N9">
            <v>15</v>
          </cell>
          <cell r="O9">
            <v>22</v>
          </cell>
          <cell r="P9">
            <v>25</v>
          </cell>
          <cell r="Q9">
            <v>18</v>
          </cell>
          <cell r="R9">
            <v>31</v>
          </cell>
          <cell r="S9">
            <v>23</v>
          </cell>
          <cell r="T9">
            <v>26</v>
          </cell>
          <cell r="U9">
            <v>27</v>
          </cell>
          <cell r="V9">
            <v>22</v>
          </cell>
          <cell r="W9">
            <v>25</v>
          </cell>
          <cell r="X9">
            <v>26</v>
          </cell>
          <cell r="Y9">
            <v>29</v>
          </cell>
          <cell r="Z9">
            <v>26</v>
          </cell>
          <cell r="AA9">
            <v>16</v>
          </cell>
          <cell r="AB9">
            <v>28</v>
          </cell>
          <cell r="AC9">
            <v>41</v>
          </cell>
          <cell r="AD9">
            <v>38</v>
          </cell>
          <cell r="AE9">
            <v>109</v>
          </cell>
          <cell r="AF9">
            <v>89</v>
          </cell>
          <cell r="AG9">
            <v>95</v>
          </cell>
          <cell r="AH9">
            <v>67</v>
          </cell>
          <cell r="AI9">
            <v>82</v>
          </cell>
          <cell r="AJ9">
            <v>96</v>
          </cell>
          <cell r="AK9">
            <v>106</v>
          </cell>
          <cell r="AL9">
            <v>137</v>
          </cell>
          <cell r="AM9">
            <v>95</v>
          </cell>
          <cell r="AN9">
            <v>135</v>
          </cell>
          <cell r="AO9">
            <v>189</v>
          </cell>
          <cell r="AP9">
            <v>242</v>
          </cell>
          <cell r="AQ9">
            <v>395</v>
          </cell>
          <cell r="AR9">
            <v>264</v>
          </cell>
          <cell r="AS9">
            <v>220</v>
          </cell>
          <cell r="AT9">
            <v>307</v>
          </cell>
          <cell r="AU9">
            <v>195</v>
          </cell>
          <cell r="AV9">
            <v>235</v>
          </cell>
          <cell r="AW9">
            <v>251</v>
          </cell>
          <cell r="AX9">
            <v>291</v>
          </cell>
          <cell r="AY9">
            <v>396</v>
          </cell>
          <cell r="AZ9">
            <v>344</v>
          </cell>
          <cell r="BA9">
            <v>384</v>
          </cell>
          <cell r="BB9">
            <v>346</v>
          </cell>
          <cell r="BC9">
            <v>528</v>
          </cell>
          <cell r="BD9">
            <v>429</v>
          </cell>
          <cell r="BE9">
            <v>366</v>
          </cell>
          <cell r="BF9">
            <v>390</v>
          </cell>
          <cell r="BG9">
            <v>296</v>
          </cell>
          <cell r="BH9">
            <v>617</v>
          </cell>
          <cell r="BI9">
            <v>525</v>
          </cell>
          <cell r="BJ9">
            <v>443</v>
          </cell>
          <cell r="BK9">
            <v>507</v>
          </cell>
          <cell r="BL9">
            <v>428</v>
          </cell>
          <cell r="BM9">
            <v>523</v>
          </cell>
          <cell r="BN9">
            <v>473</v>
          </cell>
          <cell r="BO9">
            <v>411</v>
          </cell>
          <cell r="BP9">
            <v>495</v>
          </cell>
          <cell r="BQ9">
            <v>469</v>
          </cell>
          <cell r="BR9">
            <v>683</v>
          </cell>
          <cell r="BS9">
            <v>550</v>
          </cell>
          <cell r="BT9">
            <v>676</v>
          </cell>
          <cell r="BU9">
            <v>519</v>
          </cell>
          <cell r="BV9">
            <v>435</v>
          </cell>
          <cell r="BW9">
            <v>452</v>
          </cell>
          <cell r="BX9">
            <v>124</v>
          </cell>
          <cell r="BY9">
            <v>973</v>
          </cell>
          <cell r="BZ9">
            <v>847</v>
          </cell>
          <cell r="CA9">
            <v>926</v>
          </cell>
          <cell r="CB9">
            <v>784</v>
          </cell>
          <cell r="CC9">
            <v>920</v>
          </cell>
          <cell r="CD9">
            <v>971</v>
          </cell>
          <cell r="CE9">
            <v>1191</v>
          </cell>
          <cell r="CF9">
            <v>1125</v>
          </cell>
          <cell r="CG9">
            <v>991</v>
          </cell>
          <cell r="CH9">
            <v>1237</v>
          </cell>
          <cell r="CI9">
            <v>1075</v>
          </cell>
          <cell r="CJ9">
            <v>1083</v>
          </cell>
          <cell r="CK9">
            <v>917</v>
          </cell>
          <cell r="CL9">
            <v>1215</v>
          </cell>
          <cell r="CM9">
            <v>778</v>
          </cell>
          <cell r="CN9">
            <v>1178</v>
          </cell>
          <cell r="CO9">
            <v>1350</v>
          </cell>
          <cell r="CP9">
            <v>1026</v>
          </cell>
          <cell r="CQ9">
            <v>1354</v>
          </cell>
          <cell r="CR9">
            <v>1168</v>
          </cell>
          <cell r="CS9">
            <v>1139</v>
          </cell>
          <cell r="CT9">
            <v>1581</v>
          </cell>
          <cell r="CU9">
            <v>1094</v>
          </cell>
          <cell r="CV9">
            <v>1212</v>
          </cell>
          <cell r="CW9">
            <v>1273</v>
          </cell>
          <cell r="CX9">
            <v>846</v>
          </cell>
          <cell r="CY9">
            <v>1534</v>
          </cell>
          <cell r="CZ9">
            <v>1356</v>
          </cell>
          <cell r="DA9">
            <v>1377</v>
          </cell>
          <cell r="DB9">
            <v>1602</v>
          </cell>
          <cell r="DC9">
            <v>1375</v>
          </cell>
          <cell r="DD9">
            <v>1296</v>
          </cell>
          <cell r="DE9">
            <v>1518</v>
          </cell>
          <cell r="DF9">
            <v>954</v>
          </cell>
          <cell r="DG9">
            <v>1262</v>
          </cell>
          <cell r="DH9">
            <v>1545</v>
          </cell>
          <cell r="DI9">
            <v>1262</v>
          </cell>
          <cell r="DJ9">
            <v>1294</v>
          </cell>
          <cell r="DK9">
            <v>1500</v>
          </cell>
          <cell r="DL9">
            <v>1629</v>
          </cell>
          <cell r="DM9">
            <v>1837</v>
          </cell>
          <cell r="DN9">
            <v>2006</v>
          </cell>
          <cell r="DO9">
            <v>2053</v>
          </cell>
          <cell r="DP9">
            <v>2428</v>
          </cell>
          <cell r="DQ9">
            <v>2470</v>
          </cell>
          <cell r="DR9">
            <v>2912</v>
          </cell>
          <cell r="DS9">
            <v>2387</v>
          </cell>
          <cell r="DT9">
            <v>733</v>
          </cell>
          <cell r="DU9">
            <v>2453</v>
          </cell>
          <cell r="DV9">
            <v>2446</v>
          </cell>
          <cell r="DW9">
            <v>2461</v>
          </cell>
          <cell r="DX9">
            <v>2608</v>
          </cell>
          <cell r="DY9">
            <v>2261</v>
          </cell>
          <cell r="DZ9">
            <v>1919</v>
          </cell>
          <cell r="EA9">
            <v>2084</v>
          </cell>
        </row>
        <row r="10">
          <cell r="G10">
            <v>1886</v>
          </cell>
          <cell r="H10">
            <v>1650</v>
          </cell>
          <cell r="I10">
            <v>1386</v>
          </cell>
          <cell r="J10">
            <v>1470</v>
          </cell>
          <cell r="K10">
            <v>1108</v>
          </cell>
          <cell r="L10">
            <v>1125</v>
          </cell>
          <cell r="M10">
            <v>1332</v>
          </cell>
          <cell r="N10">
            <v>1391</v>
          </cell>
          <cell r="O10">
            <v>1540</v>
          </cell>
          <cell r="P10">
            <v>1537</v>
          </cell>
          <cell r="Q10">
            <v>1722</v>
          </cell>
          <cell r="R10">
            <v>1893</v>
          </cell>
          <cell r="S10">
            <v>1947</v>
          </cell>
          <cell r="T10">
            <v>2231</v>
          </cell>
          <cell r="U10">
            <v>2260</v>
          </cell>
          <cell r="V10">
            <v>2292</v>
          </cell>
          <cell r="W10">
            <v>2618</v>
          </cell>
          <cell r="X10">
            <v>2913</v>
          </cell>
          <cell r="Y10">
            <v>3011</v>
          </cell>
          <cell r="Z10">
            <v>2993</v>
          </cell>
          <cell r="AA10">
            <v>3146</v>
          </cell>
          <cell r="AB10">
            <v>2972</v>
          </cell>
          <cell r="AC10">
            <v>2818</v>
          </cell>
          <cell r="AD10">
            <v>2708</v>
          </cell>
          <cell r="AE10">
            <v>2630</v>
          </cell>
          <cell r="AF10">
            <v>1844</v>
          </cell>
          <cell r="AG10">
            <v>2262</v>
          </cell>
          <cell r="AH10">
            <v>2462</v>
          </cell>
          <cell r="AI10">
            <v>2297</v>
          </cell>
          <cell r="AJ10">
            <v>2385</v>
          </cell>
          <cell r="AK10">
            <v>2626</v>
          </cell>
          <cell r="AL10">
            <v>2633</v>
          </cell>
          <cell r="AM10">
            <v>2565</v>
          </cell>
          <cell r="AN10">
            <v>2847</v>
          </cell>
          <cell r="AO10">
            <v>2593</v>
          </cell>
          <cell r="AP10">
            <v>2704</v>
          </cell>
          <cell r="AQ10">
            <v>2565</v>
          </cell>
          <cell r="AR10">
            <v>1624</v>
          </cell>
          <cell r="AS10">
            <v>2568</v>
          </cell>
          <cell r="AT10">
            <v>3069</v>
          </cell>
          <cell r="AU10">
            <v>1839</v>
          </cell>
          <cell r="AV10">
            <v>2915</v>
          </cell>
          <cell r="AW10">
            <v>2927</v>
          </cell>
          <cell r="AX10">
            <v>2391</v>
          </cell>
          <cell r="AY10">
            <v>2713</v>
          </cell>
          <cell r="AZ10">
            <v>2675</v>
          </cell>
          <cell r="BA10">
            <v>3000</v>
          </cell>
          <cell r="BB10">
            <v>3107</v>
          </cell>
          <cell r="BC10">
            <v>3532</v>
          </cell>
          <cell r="BD10">
            <v>3870</v>
          </cell>
          <cell r="BE10">
            <v>3593</v>
          </cell>
          <cell r="BF10">
            <v>4371</v>
          </cell>
          <cell r="BG10">
            <v>4723</v>
          </cell>
          <cell r="BH10">
            <v>3620</v>
          </cell>
          <cell r="BI10">
            <v>4089</v>
          </cell>
          <cell r="BJ10">
            <v>4836</v>
          </cell>
          <cell r="BK10">
            <v>4958</v>
          </cell>
          <cell r="BL10">
            <v>5285</v>
          </cell>
          <cell r="BM10">
            <v>5657</v>
          </cell>
          <cell r="BN10">
            <v>5181</v>
          </cell>
          <cell r="BO10">
            <v>5517</v>
          </cell>
          <cell r="BP10">
            <v>5502</v>
          </cell>
          <cell r="BQ10">
            <v>5652</v>
          </cell>
          <cell r="BR10">
            <v>5383</v>
          </cell>
          <cell r="BS10">
            <v>5491</v>
          </cell>
          <cell r="BT10">
            <v>5444</v>
          </cell>
          <cell r="BU10">
            <v>5810</v>
          </cell>
          <cell r="BV10">
            <v>6027</v>
          </cell>
          <cell r="BW10">
            <v>6237</v>
          </cell>
          <cell r="BX10">
            <v>6115</v>
          </cell>
          <cell r="BY10">
            <v>5667</v>
          </cell>
          <cell r="BZ10">
            <v>6853</v>
          </cell>
          <cell r="CA10">
            <v>6757</v>
          </cell>
          <cell r="CB10">
            <v>7209</v>
          </cell>
          <cell r="CC10">
            <v>5944</v>
          </cell>
          <cell r="CD10">
            <v>4079</v>
          </cell>
          <cell r="CE10">
            <v>2103</v>
          </cell>
          <cell r="CF10">
            <v>4253</v>
          </cell>
          <cell r="CG10">
            <v>4254</v>
          </cell>
          <cell r="CH10">
            <v>5374</v>
          </cell>
          <cell r="CI10">
            <v>6215</v>
          </cell>
          <cell r="CJ10">
            <v>6068</v>
          </cell>
          <cell r="CK10">
            <v>5543</v>
          </cell>
          <cell r="CL10">
            <v>4734</v>
          </cell>
          <cell r="CM10">
            <v>5226</v>
          </cell>
          <cell r="CN10">
            <v>4860</v>
          </cell>
          <cell r="CO10">
            <v>2200</v>
          </cell>
          <cell r="CP10">
            <v>4071</v>
          </cell>
          <cell r="CQ10">
            <v>3428</v>
          </cell>
          <cell r="CR10">
            <v>2922</v>
          </cell>
          <cell r="CS10">
            <v>3631</v>
          </cell>
          <cell r="CT10">
            <v>3028</v>
          </cell>
          <cell r="CU10">
            <v>2684</v>
          </cell>
          <cell r="CV10">
            <v>1259</v>
          </cell>
          <cell r="CW10">
            <v>5002</v>
          </cell>
          <cell r="CX10">
            <v>3809</v>
          </cell>
          <cell r="CY10">
            <v>5165</v>
          </cell>
          <cell r="CZ10">
            <v>3353</v>
          </cell>
          <cell r="DA10">
            <v>4238</v>
          </cell>
          <cell r="DB10">
            <v>3581</v>
          </cell>
          <cell r="DC10">
            <v>3855</v>
          </cell>
          <cell r="DD10">
            <v>4273</v>
          </cell>
          <cell r="DE10">
            <v>4597</v>
          </cell>
          <cell r="DF10">
            <v>4723</v>
          </cell>
          <cell r="DG10">
            <v>3464</v>
          </cell>
          <cell r="DH10">
            <v>4408</v>
          </cell>
          <cell r="DI10">
            <v>4614</v>
          </cell>
          <cell r="DJ10">
            <v>5290</v>
          </cell>
          <cell r="DK10">
            <v>5492</v>
          </cell>
          <cell r="DL10">
            <v>5455</v>
          </cell>
          <cell r="DM10">
            <v>5260</v>
          </cell>
          <cell r="DN10">
            <v>5866</v>
          </cell>
          <cell r="DO10">
            <v>6310</v>
          </cell>
          <cell r="DP10">
            <v>5758</v>
          </cell>
          <cell r="DQ10">
            <v>5747</v>
          </cell>
          <cell r="DR10">
            <v>5963</v>
          </cell>
          <cell r="DS10">
            <v>5639</v>
          </cell>
          <cell r="DT10">
            <v>5678</v>
          </cell>
          <cell r="DU10">
            <v>5297</v>
          </cell>
          <cell r="DV10">
            <v>5606</v>
          </cell>
          <cell r="DW10">
            <v>4544</v>
          </cell>
          <cell r="DX10">
            <v>6311</v>
          </cell>
          <cell r="DY10">
            <v>7550</v>
          </cell>
          <cell r="DZ10">
            <v>6441</v>
          </cell>
          <cell r="EA10">
            <v>6550</v>
          </cell>
        </row>
        <row r="11">
          <cell r="G11">
            <v>1307</v>
          </cell>
          <cell r="H11">
            <v>1320</v>
          </cell>
          <cell r="I11">
            <v>1367</v>
          </cell>
          <cell r="J11">
            <v>1806</v>
          </cell>
          <cell r="K11">
            <v>1377</v>
          </cell>
          <cell r="L11">
            <v>1393</v>
          </cell>
          <cell r="M11">
            <v>1231</v>
          </cell>
          <cell r="N11">
            <v>1368</v>
          </cell>
          <cell r="O11">
            <v>1299</v>
          </cell>
          <cell r="P11">
            <v>1181</v>
          </cell>
          <cell r="Q11">
            <v>1442</v>
          </cell>
          <cell r="R11">
            <v>1161</v>
          </cell>
          <cell r="S11">
            <v>1333</v>
          </cell>
          <cell r="T11">
            <v>1374</v>
          </cell>
          <cell r="U11">
            <v>1289</v>
          </cell>
          <cell r="V11">
            <v>1200</v>
          </cell>
          <cell r="W11">
            <v>1174</v>
          </cell>
          <cell r="X11">
            <v>1211</v>
          </cell>
          <cell r="Y11">
            <v>1189</v>
          </cell>
          <cell r="Z11">
            <v>1077</v>
          </cell>
          <cell r="AA11">
            <v>1256</v>
          </cell>
          <cell r="AB11">
            <v>1199</v>
          </cell>
          <cell r="AC11">
            <v>1427</v>
          </cell>
          <cell r="AD11">
            <v>1511</v>
          </cell>
          <cell r="AE11">
            <v>1419</v>
          </cell>
          <cell r="AF11">
            <v>1716</v>
          </cell>
          <cell r="AG11">
            <v>1361</v>
          </cell>
          <cell r="AH11">
            <v>1829</v>
          </cell>
          <cell r="AI11">
            <v>1488</v>
          </cell>
          <cell r="AJ11">
            <v>1264</v>
          </cell>
          <cell r="AK11">
            <v>1519</v>
          </cell>
          <cell r="AL11">
            <v>1152</v>
          </cell>
          <cell r="AM11">
            <v>1518</v>
          </cell>
          <cell r="AN11">
            <v>1048</v>
          </cell>
          <cell r="AO11">
            <v>1485</v>
          </cell>
          <cell r="AP11">
            <v>1038</v>
          </cell>
          <cell r="AQ11">
            <v>1046</v>
          </cell>
          <cell r="AR11">
            <v>1458</v>
          </cell>
          <cell r="AS11">
            <v>1817</v>
          </cell>
          <cell r="AT11">
            <v>2606</v>
          </cell>
          <cell r="AU11">
            <v>2940</v>
          </cell>
          <cell r="AV11">
            <v>3419</v>
          </cell>
          <cell r="AW11">
            <v>3452</v>
          </cell>
          <cell r="AX11">
            <v>3622</v>
          </cell>
          <cell r="AY11">
            <v>3569</v>
          </cell>
          <cell r="AZ11">
            <v>4462</v>
          </cell>
          <cell r="BA11">
            <v>3935</v>
          </cell>
          <cell r="BB11">
            <v>3809</v>
          </cell>
          <cell r="BC11">
            <v>3784</v>
          </cell>
          <cell r="BD11">
            <v>3718</v>
          </cell>
          <cell r="BE11">
            <v>3829</v>
          </cell>
          <cell r="BF11">
            <v>3226</v>
          </cell>
          <cell r="BG11">
            <v>4201</v>
          </cell>
          <cell r="BH11">
            <v>4296</v>
          </cell>
          <cell r="BI11">
            <v>3235</v>
          </cell>
          <cell r="BJ11">
            <v>4269</v>
          </cell>
          <cell r="BK11">
            <v>2631</v>
          </cell>
          <cell r="BL11">
            <v>2476</v>
          </cell>
          <cell r="BM11">
            <v>5015</v>
          </cell>
          <cell r="BN11">
            <v>3027</v>
          </cell>
          <cell r="BO11">
            <v>4501</v>
          </cell>
          <cell r="BP11">
            <v>5766</v>
          </cell>
          <cell r="BQ11">
            <v>8822</v>
          </cell>
          <cell r="BR11">
            <v>8544</v>
          </cell>
          <cell r="BS11">
            <v>8337</v>
          </cell>
          <cell r="BT11">
            <v>10837</v>
          </cell>
          <cell r="BU11">
            <v>11025</v>
          </cell>
          <cell r="BV11">
            <v>10299</v>
          </cell>
          <cell r="BW11">
            <v>8666</v>
          </cell>
          <cell r="BX11">
            <v>10246</v>
          </cell>
          <cell r="BY11">
            <v>8318</v>
          </cell>
          <cell r="BZ11">
            <v>8687</v>
          </cell>
          <cell r="CA11">
            <v>9698</v>
          </cell>
          <cell r="CB11">
            <v>13327</v>
          </cell>
          <cell r="CC11">
            <v>20612</v>
          </cell>
          <cell r="CD11">
            <v>18582</v>
          </cell>
          <cell r="CE11">
            <v>15977</v>
          </cell>
          <cell r="CF11">
            <v>12206</v>
          </cell>
          <cell r="CG11">
            <v>9477</v>
          </cell>
          <cell r="CH11">
            <v>10952</v>
          </cell>
          <cell r="CI11">
            <v>11165</v>
          </cell>
          <cell r="CJ11">
            <v>17887</v>
          </cell>
          <cell r="CK11">
            <v>19589</v>
          </cell>
          <cell r="CL11">
            <v>20116</v>
          </cell>
          <cell r="CM11">
            <v>17646</v>
          </cell>
          <cell r="CN11">
            <v>19273</v>
          </cell>
          <cell r="CO11">
            <v>21064</v>
          </cell>
          <cell r="CP11">
            <v>19113</v>
          </cell>
          <cell r="CQ11">
            <v>14396</v>
          </cell>
          <cell r="CR11">
            <v>15237</v>
          </cell>
          <cell r="CS11">
            <v>11745</v>
          </cell>
          <cell r="CT11">
            <v>9622</v>
          </cell>
          <cell r="CU11">
            <v>12461</v>
          </cell>
          <cell r="CV11">
            <v>13899</v>
          </cell>
          <cell r="CW11">
            <v>12961</v>
          </cell>
          <cell r="CX11">
            <v>17405</v>
          </cell>
          <cell r="CY11">
            <v>13751</v>
          </cell>
          <cell r="CZ11">
            <v>10149</v>
          </cell>
          <cell r="DA11">
            <v>10118</v>
          </cell>
          <cell r="DB11">
            <v>4452</v>
          </cell>
          <cell r="DC11">
            <v>8071</v>
          </cell>
          <cell r="DD11">
            <v>6848</v>
          </cell>
          <cell r="DE11">
            <v>6319</v>
          </cell>
          <cell r="DF11">
            <v>2791</v>
          </cell>
          <cell r="DG11">
            <v>3272</v>
          </cell>
          <cell r="DH11">
            <v>4959</v>
          </cell>
          <cell r="DI11">
            <v>5374</v>
          </cell>
          <cell r="DJ11">
            <v>15844</v>
          </cell>
          <cell r="DK11">
            <v>18241</v>
          </cell>
          <cell r="DL11">
            <v>14119</v>
          </cell>
          <cell r="DM11">
            <v>14767</v>
          </cell>
          <cell r="DN11">
            <v>17320</v>
          </cell>
          <cell r="DO11">
            <v>18134</v>
          </cell>
          <cell r="DP11">
            <v>16798</v>
          </cell>
          <cell r="DQ11">
            <v>20049</v>
          </cell>
          <cell r="DR11">
            <v>27423</v>
          </cell>
          <cell r="DS11">
            <v>23944</v>
          </cell>
          <cell r="DT11">
            <v>29606</v>
          </cell>
          <cell r="DU11">
            <v>29410</v>
          </cell>
          <cell r="DV11">
            <v>26919</v>
          </cell>
          <cell r="DW11">
            <v>26023</v>
          </cell>
          <cell r="DX11">
            <v>25475</v>
          </cell>
          <cell r="DY11">
            <v>20118</v>
          </cell>
          <cell r="DZ11">
            <v>29077</v>
          </cell>
          <cell r="EA11">
            <v>32064</v>
          </cell>
        </row>
      </sheetData>
      <sheetData sheetId="16"/>
      <sheetData sheetId="17"/>
      <sheetData sheetId="18"/>
      <sheetData sheetId="19">
        <row r="7">
          <cell r="H7">
            <v>32933</v>
          </cell>
          <cell r="I7">
            <v>33025</v>
          </cell>
          <cell r="J7">
            <v>33117</v>
          </cell>
          <cell r="K7">
            <v>33208</v>
          </cell>
          <cell r="L7">
            <v>33298</v>
          </cell>
          <cell r="M7">
            <v>33390</v>
          </cell>
          <cell r="N7">
            <v>33482</v>
          </cell>
          <cell r="O7">
            <v>33573</v>
          </cell>
          <cell r="P7">
            <v>33664</v>
          </cell>
          <cell r="Q7">
            <v>33756</v>
          </cell>
          <cell r="R7">
            <v>33848</v>
          </cell>
          <cell r="S7">
            <v>33939</v>
          </cell>
          <cell r="T7">
            <v>34029</v>
          </cell>
          <cell r="U7">
            <v>34121</v>
          </cell>
          <cell r="V7">
            <v>34213</v>
          </cell>
          <cell r="W7">
            <v>34304</v>
          </cell>
          <cell r="X7">
            <v>34394</v>
          </cell>
          <cell r="Y7">
            <v>34486</v>
          </cell>
          <cell r="Z7">
            <v>34578</v>
          </cell>
          <cell r="AA7">
            <v>34669</v>
          </cell>
          <cell r="AB7">
            <v>34759</v>
          </cell>
          <cell r="AC7">
            <v>34851</v>
          </cell>
          <cell r="AD7">
            <v>34943</v>
          </cell>
          <cell r="AE7">
            <v>35034</v>
          </cell>
          <cell r="AF7">
            <v>35125</v>
          </cell>
          <cell r="AG7">
            <v>35217</v>
          </cell>
          <cell r="AH7">
            <v>35309</v>
          </cell>
          <cell r="AI7">
            <v>35400</v>
          </cell>
          <cell r="AJ7">
            <v>35490</v>
          </cell>
          <cell r="AK7">
            <v>35582</v>
          </cell>
          <cell r="AL7">
            <v>35674</v>
          </cell>
          <cell r="AM7">
            <v>35765</v>
          </cell>
          <cell r="AN7">
            <v>35855</v>
          </cell>
          <cell r="AO7">
            <v>35947</v>
          </cell>
          <cell r="AP7">
            <v>36039</v>
          </cell>
          <cell r="AQ7">
            <v>36130</v>
          </cell>
          <cell r="AR7">
            <v>36220</v>
          </cell>
          <cell r="AS7">
            <v>36312</v>
          </cell>
          <cell r="AT7">
            <v>36404</v>
          </cell>
          <cell r="AU7">
            <v>36495</v>
          </cell>
          <cell r="AV7">
            <v>36586</v>
          </cell>
          <cell r="AW7">
            <v>36678</v>
          </cell>
          <cell r="AX7">
            <v>36770</v>
          </cell>
          <cell r="AY7">
            <v>36861</v>
          </cell>
          <cell r="AZ7">
            <v>36951</v>
          </cell>
          <cell r="BA7">
            <v>37043</v>
          </cell>
          <cell r="BB7">
            <v>37135</v>
          </cell>
          <cell r="BC7">
            <v>37226</v>
          </cell>
          <cell r="BD7">
            <v>37316</v>
          </cell>
          <cell r="BE7">
            <v>37408</v>
          </cell>
          <cell r="BF7">
            <v>37500</v>
          </cell>
          <cell r="BG7">
            <v>37591</v>
          </cell>
          <cell r="BH7">
            <v>37681</v>
          </cell>
          <cell r="BI7">
            <v>37773</v>
          </cell>
          <cell r="BJ7">
            <v>37865</v>
          </cell>
          <cell r="BK7">
            <v>37956</v>
          </cell>
          <cell r="BL7">
            <v>38047</v>
          </cell>
          <cell r="BM7">
            <v>38139</v>
          </cell>
          <cell r="BN7">
            <v>38231</v>
          </cell>
          <cell r="BO7">
            <v>38322</v>
          </cell>
          <cell r="BP7">
            <v>38412</v>
          </cell>
          <cell r="BQ7">
            <v>38504</v>
          </cell>
          <cell r="BR7">
            <v>38596</v>
          </cell>
          <cell r="BS7">
            <v>38687</v>
          </cell>
          <cell r="BT7">
            <v>38777</v>
          </cell>
          <cell r="BU7">
            <v>38869</v>
          </cell>
          <cell r="BV7">
            <v>38961</v>
          </cell>
          <cell r="BW7">
            <v>39052</v>
          </cell>
          <cell r="BX7">
            <v>39142</v>
          </cell>
          <cell r="BY7">
            <v>39234</v>
          </cell>
          <cell r="BZ7">
            <v>39326</v>
          </cell>
          <cell r="CA7">
            <v>39417</v>
          </cell>
          <cell r="CB7">
            <v>39508</v>
          </cell>
          <cell r="CC7">
            <v>39600</v>
          </cell>
          <cell r="CD7">
            <v>39692</v>
          </cell>
          <cell r="CE7">
            <v>39783</v>
          </cell>
          <cell r="CF7">
            <v>39873</v>
          </cell>
          <cell r="CG7">
            <v>39965</v>
          </cell>
          <cell r="CH7">
            <v>40057</v>
          </cell>
          <cell r="CI7">
            <v>40148</v>
          </cell>
          <cell r="CJ7">
            <v>40238</v>
          </cell>
          <cell r="CK7">
            <v>40330</v>
          </cell>
          <cell r="CL7">
            <v>40422</v>
          </cell>
          <cell r="CM7">
            <v>40513</v>
          </cell>
          <cell r="CN7">
            <v>40603</v>
          </cell>
          <cell r="CO7">
            <v>40695</v>
          </cell>
          <cell r="CP7">
            <v>40787</v>
          </cell>
          <cell r="CQ7">
            <v>40878</v>
          </cell>
          <cell r="CR7">
            <v>40969</v>
          </cell>
          <cell r="CS7">
            <v>41061</v>
          </cell>
          <cell r="CT7">
            <v>41153</v>
          </cell>
          <cell r="CU7">
            <v>41244</v>
          </cell>
          <cell r="CV7">
            <v>41334</v>
          </cell>
          <cell r="CW7">
            <v>41426</v>
          </cell>
          <cell r="CX7">
            <v>41518</v>
          </cell>
          <cell r="CY7">
            <v>41609</v>
          </cell>
          <cell r="CZ7">
            <v>41699</v>
          </cell>
          <cell r="DA7">
            <v>41791</v>
          </cell>
          <cell r="DB7">
            <v>41883</v>
          </cell>
          <cell r="DC7">
            <v>41974</v>
          </cell>
          <cell r="DD7">
            <v>42064</v>
          </cell>
          <cell r="DE7">
            <v>42156</v>
          </cell>
          <cell r="DF7">
            <v>42248</v>
          </cell>
          <cell r="DG7">
            <v>42339</v>
          </cell>
          <cell r="DH7">
            <v>42430</v>
          </cell>
          <cell r="DI7">
            <v>42522</v>
          </cell>
          <cell r="DJ7">
            <v>42614</v>
          </cell>
          <cell r="DK7">
            <v>42705</v>
          </cell>
          <cell r="DL7">
            <v>42795</v>
          </cell>
          <cell r="DM7">
            <v>42887</v>
          </cell>
          <cell r="DN7">
            <v>42979</v>
          </cell>
          <cell r="DO7">
            <v>43070</v>
          </cell>
          <cell r="DP7">
            <v>43160</v>
          </cell>
          <cell r="DQ7">
            <v>43252</v>
          </cell>
          <cell r="DR7">
            <v>43344</v>
          </cell>
          <cell r="DS7">
            <v>43435</v>
          </cell>
          <cell r="DT7">
            <v>43525</v>
          </cell>
          <cell r="DU7">
            <v>43617</v>
          </cell>
          <cell r="DV7">
            <v>43709</v>
          </cell>
          <cell r="DW7">
            <v>43800</v>
          </cell>
          <cell r="DX7">
            <v>43891</v>
          </cell>
          <cell r="DY7">
            <v>43983</v>
          </cell>
          <cell r="DZ7">
            <v>44075</v>
          </cell>
          <cell r="EA7">
            <v>44166</v>
          </cell>
          <cell r="EB7">
            <v>44256</v>
          </cell>
        </row>
        <row r="41">
          <cell r="H41">
            <v>46.811999999999998</v>
          </cell>
          <cell r="I41">
            <v>49.515000000000001</v>
          </cell>
          <cell r="J41">
            <v>53.852184999999999</v>
          </cell>
          <cell r="K41">
            <v>50.039028999999999</v>
          </cell>
          <cell r="L41">
            <v>46.036217000000001</v>
          </cell>
          <cell r="M41">
            <v>54.753568999999999</v>
          </cell>
          <cell r="N41">
            <v>54.106833000000002</v>
          </cell>
          <cell r="O41">
            <v>52.304704999999998</v>
          </cell>
          <cell r="P41">
            <v>55.544041999999997</v>
          </cell>
          <cell r="Q41">
            <v>56.292319999999997</v>
          </cell>
          <cell r="R41">
            <v>58.485379000000002</v>
          </cell>
          <cell r="S41">
            <v>53.798923000000002</v>
          </cell>
          <cell r="T41">
            <v>54.559547999999999</v>
          </cell>
          <cell r="U41">
            <v>55.660761000000001</v>
          </cell>
          <cell r="V41">
            <v>56.501652</v>
          </cell>
          <cell r="W41">
            <v>57.446609000000002</v>
          </cell>
          <cell r="X41">
            <v>51.827356000000002</v>
          </cell>
          <cell r="Y41">
            <v>55.720058000000002</v>
          </cell>
          <cell r="Z41">
            <v>62.476818999999999</v>
          </cell>
          <cell r="AA41">
            <v>57.825761999999997</v>
          </cell>
          <cell r="AB41">
            <v>58.075516</v>
          </cell>
          <cell r="AC41">
            <v>58.850676</v>
          </cell>
          <cell r="AD41">
            <v>65.125658000000001</v>
          </cell>
          <cell r="AE41">
            <v>57.679217000000001</v>
          </cell>
          <cell r="AF41">
            <v>59.698493999999997</v>
          </cell>
          <cell r="AG41">
            <v>60.515290999999998</v>
          </cell>
          <cell r="AH41">
            <v>65.241370000000003</v>
          </cell>
          <cell r="AI41">
            <v>64.722228000000001</v>
          </cell>
          <cell r="AJ41">
            <v>62.627102000000001</v>
          </cell>
          <cell r="AK41">
            <v>68.7453</v>
          </cell>
          <cell r="AL41">
            <v>72.943543000000005</v>
          </cell>
          <cell r="AM41">
            <v>65.664529999999999</v>
          </cell>
          <cell r="AN41">
            <v>68.827070000000006</v>
          </cell>
          <cell r="AO41">
            <v>71.202856999999995</v>
          </cell>
          <cell r="AP41">
            <v>70.305947000000003</v>
          </cell>
          <cell r="AQ41">
            <v>74.069646000000006</v>
          </cell>
          <cell r="AR41">
            <v>71.326104999999998</v>
          </cell>
          <cell r="AS41">
            <v>68.585102000000006</v>
          </cell>
          <cell r="AT41">
            <v>79.388392999999994</v>
          </cell>
          <cell r="AU41">
            <v>73.933869999999999</v>
          </cell>
          <cell r="AV41">
            <v>69.462456000000003</v>
          </cell>
          <cell r="AW41">
            <v>75.878159999999994</v>
          </cell>
          <cell r="AX41">
            <v>81.065646999999998</v>
          </cell>
          <cell r="AY41">
            <v>77.826434000000006</v>
          </cell>
          <cell r="AZ41">
            <v>78.267128</v>
          </cell>
          <cell r="BA41">
            <v>84.324208999999996</v>
          </cell>
          <cell r="BB41">
            <v>89.758775</v>
          </cell>
          <cell r="BC41">
            <v>81.660612</v>
          </cell>
          <cell r="BD41">
            <v>84.883684000000002</v>
          </cell>
          <cell r="BE41">
            <v>88.838047000000003</v>
          </cell>
          <cell r="BF41">
            <v>86.455476018970202</v>
          </cell>
          <cell r="BG41">
            <v>86.990656018970199</v>
          </cell>
          <cell r="BH41">
            <v>89.585493018970197</v>
          </cell>
          <cell r="BI41">
            <v>87.462078018970203</v>
          </cell>
          <cell r="BJ41">
            <v>92.460207981707299</v>
          </cell>
          <cell r="BK41">
            <v>90.057200168430697</v>
          </cell>
          <cell r="BL41">
            <v>88.212402981707299</v>
          </cell>
          <cell r="BM41">
            <v>92.137991981707302</v>
          </cell>
          <cell r="BN41">
            <v>99.210224604674806</v>
          </cell>
          <cell r="BO41">
            <v>96.362480604674801</v>
          </cell>
          <cell r="BP41">
            <v>95.052565354674798</v>
          </cell>
          <cell r="BQ41">
            <v>101.74901635467501</v>
          </cell>
          <cell r="BR41">
            <v>102.472241804539</v>
          </cell>
          <cell r="BS41">
            <v>101.96495980453901</v>
          </cell>
          <cell r="BT41">
            <v>93.778403554539295</v>
          </cell>
          <cell r="BU41">
            <v>102.727565554539</v>
          </cell>
          <cell r="BV41">
            <v>104.302443934282</v>
          </cell>
          <cell r="BW41">
            <v>105.472838934282</v>
          </cell>
          <cell r="BX41">
            <v>99.844601934281798</v>
          </cell>
          <cell r="BY41">
            <v>106.972668934282</v>
          </cell>
          <cell r="BZ41">
            <v>114.726257408875</v>
          </cell>
          <cell r="CA41">
            <v>103.53440940887501</v>
          </cell>
          <cell r="CB41">
            <v>92.235523658875294</v>
          </cell>
          <cell r="CC41">
            <v>112.110151658875</v>
          </cell>
          <cell r="CD41">
            <v>114.75961668021699</v>
          </cell>
          <cell r="CE41">
            <v>118.25210268021701</v>
          </cell>
          <cell r="CF41">
            <v>98.679469180216799</v>
          </cell>
          <cell r="CG41">
            <v>113.93705818021699</v>
          </cell>
          <cell r="CH41">
            <v>121.17964615740399</v>
          </cell>
          <cell r="CI41">
            <v>121.605821776423</v>
          </cell>
          <cell r="CJ41">
            <v>109.675860151423</v>
          </cell>
          <cell r="CK41">
            <v>123.28498215142299</v>
          </cell>
          <cell r="CL41">
            <v>125.37418339939001</v>
          </cell>
          <cell r="CM41">
            <v>114.06167039939</v>
          </cell>
          <cell r="CN41">
            <v>101.87640014938999</v>
          </cell>
          <cell r="CO41">
            <v>117.10272514939</v>
          </cell>
          <cell r="CP41">
            <v>126.055186151084</v>
          </cell>
          <cell r="CQ41">
            <v>123.832503151084</v>
          </cell>
          <cell r="CR41">
            <v>109.341406401084</v>
          </cell>
          <cell r="CS41">
            <v>123.991683401084</v>
          </cell>
          <cell r="CT41">
            <v>133.98565431808899</v>
          </cell>
          <cell r="CU41">
            <v>136.542915318089</v>
          </cell>
          <cell r="CV41">
            <v>120.992736068089</v>
          </cell>
          <cell r="CW41">
            <v>141.72784306808899</v>
          </cell>
          <cell r="CX41">
            <v>145.53862812906499</v>
          </cell>
          <cell r="CY41">
            <v>134.57407612906499</v>
          </cell>
          <cell r="CZ41">
            <v>139.61764222971399</v>
          </cell>
          <cell r="DA41">
            <v>142.31261987906501</v>
          </cell>
          <cell r="DB41">
            <v>151.033255074187</v>
          </cell>
          <cell r="DC41">
            <v>137.83778007418701</v>
          </cell>
          <cell r="DD41">
            <v>131.845499781504</v>
          </cell>
          <cell r="DE41">
            <v>146.62710086686999</v>
          </cell>
          <cell r="DF41">
            <v>145.83680872052801</v>
          </cell>
          <cell r="DG41">
            <v>147.61501983028501</v>
          </cell>
          <cell r="DH41">
            <v>132.37149941869899</v>
          </cell>
          <cell r="DI41">
            <v>141.91867560162601</v>
          </cell>
          <cell r="DJ41">
            <v>147.927317176016</v>
          </cell>
          <cell r="DK41">
            <v>144.887962284553</v>
          </cell>
          <cell r="DL41">
            <v>137.465416138211</v>
          </cell>
          <cell r="DM41">
            <v>137.14536339430899</v>
          </cell>
          <cell r="DN41">
            <v>145.04981793089399</v>
          </cell>
          <cell r="DO41">
            <v>139.551601162602</v>
          </cell>
          <cell r="DP41">
            <v>137.35142726016301</v>
          </cell>
          <cell r="DQ41">
            <v>152.708468308943</v>
          </cell>
          <cell r="DR41">
            <v>144.144235623344</v>
          </cell>
          <cell r="DS41">
            <v>149.77841509629999</v>
          </cell>
          <cell r="DT41">
            <v>142.69750651944099</v>
          </cell>
          <cell r="DU41">
            <v>153.01503477341399</v>
          </cell>
          <cell r="DV41">
            <v>146.718406506392</v>
          </cell>
          <cell r="DW41">
            <v>147.55104206109999</v>
          </cell>
          <cell r="DX41">
            <v>137.09188305417001</v>
          </cell>
          <cell r="DY41">
            <v>144.50132104129301</v>
          </cell>
          <cell r="DZ41">
            <v>133.252931098142</v>
          </cell>
          <cell r="EA41">
            <v>127.214271498553</v>
          </cell>
          <cell r="EB41">
            <v>133.981563566506</v>
          </cell>
        </row>
        <row r="42">
          <cell r="H42">
            <v>38.667000000000002</v>
          </cell>
          <cell r="I42">
            <v>39.328000000000003</v>
          </cell>
          <cell r="J42">
            <v>43.783000000000001</v>
          </cell>
          <cell r="K42">
            <v>40.939</v>
          </cell>
          <cell r="L42">
            <v>36.875</v>
          </cell>
          <cell r="M42">
            <v>44.965093000000003</v>
          </cell>
          <cell r="N42">
            <v>44.231625999999999</v>
          </cell>
          <cell r="O42">
            <v>42.333888000000002</v>
          </cell>
          <cell r="P42">
            <v>44.259256000000001</v>
          </cell>
          <cell r="Q42">
            <v>45.689371999999999</v>
          </cell>
          <cell r="R42">
            <v>47.407707000000002</v>
          </cell>
          <cell r="S42">
            <v>42.456747999999997</v>
          </cell>
          <cell r="T42">
            <v>43.747805999999997</v>
          </cell>
          <cell r="U42">
            <v>44.380809999999997</v>
          </cell>
          <cell r="V42">
            <v>45.580167000000003</v>
          </cell>
          <cell r="W42">
            <v>46.198470999999998</v>
          </cell>
          <cell r="X42">
            <v>41.895015999999998</v>
          </cell>
          <cell r="Y42">
            <v>44.302447000000001</v>
          </cell>
          <cell r="Z42">
            <v>51.137141999999997</v>
          </cell>
          <cell r="AA42">
            <v>46.434221999999998</v>
          </cell>
          <cell r="AB42">
            <v>47.081380000000003</v>
          </cell>
          <cell r="AC42">
            <v>47.695701</v>
          </cell>
          <cell r="AD42">
            <v>52.816361999999998</v>
          </cell>
          <cell r="AE42">
            <v>45.562564999999999</v>
          </cell>
          <cell r="AF42">
            <v>47.706609999999998</v>
          </cell>
          <cell r="AG42">
            <v>48.442762999999999</v>
          </cell>
          <cell r="AH42">
            <v>50.569766000000001</v>
          </cell>
          <cell r="AI42">
            <v>51.812556999999998</v>
          </cell>
          <cell r="AJ42">
            <v>50.133063</v>
          </cell>
          <cell r="AK42">
            <v>54.983614000000003</v>
          </cell>
          <cell r="AL42">
            <v>58.592520999999998</v>
          </cell>
          <cell r="AM42">
            <v>52.954099999999997</v>
          </cell>
          <cell r="AN42">
            <v>54.211647999999997</v>
          </cell>
          <cell r="AO42">
            <v>56.610731000000001</v>
          </cell>
          <cell r="AP42">
            <v>55.384419000000001</v>
          </cell>
          <cell r="AQ42">
            <v>55.829515999999998</v>
          </cell>
          <cell r="AR42">
            <v>57.040107999999996</v>
          </cell>
          <cell r="AS42">
            <v>56.759456999999998</v>
          </cell>
          <cell r="AT42">
            <v>62.911138999999999</v>
          </cell>
          <cell r="AU42">
            <v>59.280293</v>
          </cell>
          <cell r="AV42">
            <v>56.900483000000001</v>
          </cell>
          <cell r="AW42">
            <v>60.338000999999998</v>
          </cell>
          <cell r="AX42">
            <v>63.866391</v>
          </cell>
          <cell r="AY42">
            <v>63.629637000000002</v>
          </cell>
          <cell r="AZ42">
            <v>61.789560000000002</v>
          </cell>
          <cell r="BA42">
            <v>68.932531999999995</v>
          </cell>
          <cell r="BB42">
            <v>71.366240000000005</v>
          </cell>
          <cell r="BC42">
            <v>64.317577</v>
          </cell>
          <cell r="BD42">
            <v>67.131578000000005</v>
          </cell>
          <cell r="BE42">
            <v>69.776858000000004</v>
          </cell>
          <cell r="BF42">
            <v>67.651027999999997</v>
          </cell>
          <cell r="BG42">
            <v>68.650300999999999</v>
          </cell>
          <cell r="BH42">
            <v>68.395926000000003</v>
          </cell>
          <cell r="BI42">
            <v>70.156195999999994</v>
          </cell>
          <cell r="BJ42">
            <v>72.175955999999999</v>
          </cell>
          <cell r="BK42">
            <v>70.525852490442105</v>
          </cell>
          <cell r="BL42">
            <v>65.688635509557997</v>
          </cell>
          <cell r="BM42">
            <v>75.570794000000006</v>
          </cell>
          <cell r="BN42">
            <v>77.605317695300897</v>
          </cell>
          <cell r="BO42">
            <v>74.243125000000006</v>
          </cell>
          <cell r="BP42">
            <v>72.494791000000006</v>
          </cell>
          <cell r="BQ42">
            <v>79.07159</v>
          </cell>
          <cell r="BR42">
            <v>78.202867999999995</v>
          </cell>
          <cell r="BS42">
            <v>78.118786999999998</v>
          </cell>
          <cell r="BT42">
            <v>72.036997</v>
          </cell>
          <cell r="BU42">
            <v>78.521662000000006</v>
          </cell>
          <cell r="BV42">
            <v>81.532212999999999</v>
          </cell>
          <cell r="BW42">
            <v>83.348350999999994</v>
          </cell>
          <cell r="BX42">
            <v>78.492759000000007</v>
          </cell>
          <cell r="BY42">
            <v>81.897810000000007</v>
          </cell>
          <cell r="BZ42">
            <v>86.430513004999995</v>
          </cell>
          <cell r="CA42">
            <v>79.992472004999996</v>
          </cell>
          <cell r="CB42">
            <v>73.425991005</v>
          </cell>
          <cell r="CC42">
            <v>86.188778005000003</v>
          </cell>
          <cell r="CD42">
            <v>87.011384524999997</v>
          </cell>
          <cell r="CE42">
            <v>90.531057524999994</v>
          </cell>
          <cell r="CF42">
            <v>73.496938525000004</v>
          </cell>
          <cell r="CG42">
            <v>88.191101524999993</v>
          </cell>
          <cell r="CH42">
            <v>94.642491152949205</v>
          </cell>
          <cell r="CI42">
            <v>93.980379255000003</v>
          </cell>
          <cell r="CJ42">
            <v>84.366212755000006</v>
          </cell>
          <cell r="CK42">
            <v>94.135620755000005</v>
          </cell>
          <cell r="CL42">
            <v>95.107579852499995</v>
          </cell>
          <cell r="CM42">
            <v>89.317490852500001</v>
          </cell>
          <cell r="CN42">
            <v>77.443596852499994</v>
          </cell>
          <cell r="CO42">
            <v>86.202008852500001</v>
          </cell>
          <cell r="CP42">
            <v>95.449302812499994</v>
          </cell>
          <cell r="CQ42">
            <v>92.949471812499993</v>
          </cell>
          <cell r="CR42">
            <v>85.118320812500002</v>
          </cell>
          <cell r="CS42">
            <v>92.0586528125</v>
          </cell>
          <cell r="CT42">
            <v>101.06083262</v>
          </cell>
          <cell r="CU42">
            <v>102.80685362</v>
          </cell>
          <cell r="CV42">
            <v>91.590327619999997</v>
          </cell>
          <cell r="CW42">
            <v>103.11796062000001</v>
          </cell>
          <cell r="CX42">
            <v>111.6784565</v>
          </cell>
          <cell r="CY42">
            <v>104.9273015</v>
          </cell>
          <cell r="CZ42">
            <v>105.8823525</v>
          </cell>
          <cell r="DA42">
            <v>107.70534050000001</v>
          </cell>
          <cell r="DB42">
            <v>118.7663755</v>
          </cell>
          <cell r="DC42">
            <v>109.16577150000001</v>
          </cell>
          <cell r="DD42">
            <v>104.92378072</v>
          </cell>
          <cell r="DE42">
            <v>112.90600153</v>
          </cell>
          <cell r="DF42">
            <v>112.97369372</v>
          </cell>
          <cell r="DG42">
            <v>109.17525017</v>
          </cell>
          <cell r="DH42">
            <v>106.03545517000001</v>
          </cell>
          <cell r="DI42">
            <v>108.8571007</v>
          </cell>
          <cell r="DJ42">
            <v>114.36283303099999</v>
          </cell>
          <cell r="DK42">
            <v>114.1933745</v>
          </cell>
          <cell r="DL42">
            <v>108.95577714</v>
          </cell>
          <cell r="DM42">
            <v>105.49001455</v>
          </cell>
          <cell r="DN42">
            <v>111.40501979</v>
          </cell>
          <cell r="DO42">
            <v>110.0381847</v>
          </cell>
          <cell r="DP42">
            <v>109.616876</v>
          </cell>
          <cell r="DQ42">
            <v>118.878184</v>
          </cell>
          <cell r="DR42">
            <v>111.262702569173</v>
          </cell>
          <cell r="DS42">
            <v>117.566980573443</v>
          </cell>
          <cell r="DT42">
            <v>111.770160081233</v>
          </cell>
          <cell r="DU42">
            <v>119.853986882353</v>
          </cell>
          <cell r="DV42">
            <v>115.14365720708</v>
          </cell>
          <cell r="DW42">
            <v>116.226344242842</v>
          </cell>
          <cell r="DX42">
            <v>106.829253543417</v>
          </cell>
          <cell r="DY42">
            <v>113.068880658263</v>
          </cell>
          <cell r="DZ42">
            <v>108.992183306667</v>
          </cell>
          <cell r="EA42">
            <v>104.91548595507101</v>
          </cell>
          <cell r="EB42">
            <v>104.91548595507101</v>
          </cell>
        </row>
        <row r="44">
          <cell r="H44">
            <v>8741.4889999999996</v>
          </cell>
          <cell r="I44">
            <v>8366.1530000000002</v>
          </cell>
          <cell r="J44">
            <v>8326.759</v>
          </cell>
          <cell r="K44">
            <v>8051.9740000000002</v>
          </cell>
          <cell r="L44">
            <v>8135.25</v>
          </cell>
          <cell r="M44">
            <v>7441.0429999999997</v>
          </cell>
          <cell r="N44">
            <v>7995.5519999999997</v>
          </cell>
          <cell r="O44">
            <v>8037.6080000000002</v>
          </cell>
          <cell r="P44">
            <v>7589.7089999999998</v>
          </cell>
          <cell r="Q44">
            <v>7686.4340000000002</v>
          </cell>
          <cell r="R44">
            <v>7834.1689999999999</v>
          </cell>
          <cell r="S44">
            <v>7942.4650000000001</v>
          </cell>
          <cell r="T44">
            <v>7245.7460000000001</v>
          </cell>
          <cell r="U44">
            <v>7681.8689999999997</v>
          </cell>
          <cell r="V44">
            <v>7296.2190000000001</v>
          </cell>
          <cell r="W44">
            <v>6616.2160000000003</v>
          </cell>
          <cell r="X44">
            <v>7422.9179999999997</v>
          </cell>
          <cell r="Y44">
            <v>7589.9480000000003</v>
          </cell>
          <cell r="Z44">
            <v>8242.3259999999991</v>
          </cell>
          <cell r="AA44">
            <v>7977.2430000000004</v>
          </cell>
          <cell r="AB44">
            <v>7350.4870000000001</v>
          </cell>
          <cell r="AC44">
            <v>7601.0370000000003</v>
          </cell>
          <cell r="AD44">
            <v>7648.3969999999999</v>
          </cell>
          <cell r="AE44">
            <v>7033.7380000000003</v>
          </cell>
          <cell r="AF44">
            <v>7508.8590000000004</v>
          </cell>
          <cell r="AG44">
            <v>8060.3280000000004</v>
          </cell>
          <cell r="AH44">
            <v>7982.7240000000002</v>
          </cell>
          <cell r="AI44">
            <v>7589.4269999999997</v>
          </cell>
          <cell r="AJ44">
            <v>7414.1779999999999</v>
          </cell>
          <cell r="AK44">
            <v>8062.1570000000002</v>
          </cell>
          <cell r="AL44">
            <v>8805.6380000000008</v>
          </cell>
          <cell r="AM44">
            <v>8622.8040000000001</v>
          </cell>
          <cell r="AN44">
            <v>7974.5330000000004</v>
          </cell>
          <cell r="AO44">
            <v>8558.2649999999994</v>
          </cell>
          <cell r="AP44">
            <v>8702.3629999999994</v>
          </cell>
          <cell r="AQ44">
            <v>5800.2309999999998</v>
          </cell>
          <cell r="AR44">
            <v>6718.8490000000002</v>
          </cell>
          <cell r="AS44">
            <v>6676.3689999999997</v>
          </cell>
          <cell r="AT44">
            <v>7884.4359999999997</v>
          </cell>
          <cell r="AU44">
            <v>8813.4449999999997</v>
          </cell>
          <cell r="AV44">
            <v>10478.76</v>
          </cell>
          <cell r="AW44">
            <v>10288.656000000001</v>
          </cell>
          <cell r="AX44">
            <v>10479.275</v>
          </cell>
          <cell r="AY44">
            <v>10053.308999999999</v>
          </cell>
          <cell r="AZ44">
            <v>9940.0460000000003</v>
          </cell>
          <cell r="BA44">
            <v>9366.5740000000005</v>
          </cell>
          <cell r="BB44">
            <v>9635.4830000000002</v>
          </cell>
          <cell r="BC44">
            <v>9262.5730000000003</v>
          </cell>
          <cell r="BD44">
            <v>9487.0419999999995</v>
          </cell>
          <cell r="BE44">
            <v>9434.6579999999994</v>
          </cell>
          <cell r="BF44">
            <v>9873.0169999999998</v>
          </cell>
          <cell r="BG44">
            <v>8970.241</v>
          </cell>
          <cell r="BH44">
            <v>8263.9060000000009</v>
          </cell>
          <cell r="BI44">
            <v>7916.2539999999999</v>
          </cell>
          <cell r="BJ44">
            <v>8690.6049999999996</v>
          </cell>
          <cell r="BK44">
            <v>7530.6440000000002</v>
          </cell>
          <cell r="BL44">
            <v>7404.24</v>
          </cell>
          <cell r="BM44">
            <v>7087.5680000000002</v>
          </cell>
          <cell r="BN44">
            <v>7107.8990000000003</v>
          </cell>
          <cell r="BO44">
            <v>6403.9480000000003</v>
          </cell>
          <cell r="BP44">
            <v>6310.201</v>
          </cell>
          <cell r="BQ44">
            <v>7488.692</v>
          </cell>
          <cell r="BR44">
            <v>6877.4059999999999</v>
          </cell>
          <cell r="BS44">
            <v>6626.0619999999999</v>
          </cell>
          <cell r="BT44">
            <v>5050.8999999999996</v>
          </cell>
          <cell r="BU44">
            <v>5182.3</v>
          </cell>
          <cell r="BV44">
            <v>7370.9</v>
          </cell>
          <cell r="BW44">
            <v>7015.8</v>
          </cell>
          <cell r="BX44">
            <v>6510</v>
          </cell>
          <cell r="BY44">
            <v>6967.7</v>
          </cell>
          <cell r="BZ44">
            <v>6774.1</v>
          </cell>
          <cell r="CA44">
            <v>6515.2</v>
          </cell>
          <cell r="CB44">
            <v>5920.9</v>
          </cell>
          <cell r="CC44">
            <v>6612.3</v>
          </cell>
          <cell r="CD44">
            <v>6948.2</v>
          </cell>
          <cell r="CE44">
            <v>7462.2</v>
          </cell>
          <cell r="CF44">
            <v>6808.8</v>
          </cell>
          <cell r="CG44">
            <v>6275.1</v>
          </cell>
          <cell r="CH44">
            <v>6839.1</v>
          </cell>
          <cell r="CI44">
            <v>6641.1</v>
          </cell>
          <cell r="CJ44">
            <v>6040.7</v>
          </cell>
          <cell r="CK44">
            <v>7373.6</v>
          </cell>
          <cell r="CL44">
            <v>7372.9</v>
          </cell>
          <cell r="CM44">
            <v>6644</v>
          </cell>
          <cell r="CN44">
            <v>5607</v>
          </cell>
          <cell r="CO44">
            <v>5958.7</v>
          </cell>
          <cell r="CP44">
            <v>5793.6</v>
          </cell>
          <cell r="CQ44">
            <v>6507.9</v>
          </cell>
          <cell r="CR44">
            <v>5721.9</v>
          </cell>
          <cell r="CS44">
            <v>5990.2</v>
          </cell>
          <cell r="CT44">
            <v>6253.3</v>
          </cell>
          <cell r="CU44">
            <v>5625</v>
          </cell>
          <cell r="CV44">
            <v>4332.3</v>
          </cell>
          <cell r="CW44">
            <v>5003.6000000000004</v>
          </cell>
          <cell r="CX44">
            <v>5326</v>
          </cell>
          <cell r="CY44">
            <v>4759.5</v>
          </cell>
          <cell r="CZ44">
            <v>5044.1000000000004</v>
          </cell>
          <cell r="DA44">
            <v>5010</v>
          </cell>
          <cell r="DB44">
            <v>5222.7</v>
          </cell>
          <cell r="DC44">
            <v>5225.6000000000004</v>
          </cell>
          <cell r="DD44">
            <v>4252.8</v>
          </cell>
          <cell r="DE44">
            <v>4360.1000000000004</v>
          </cell>
          <cell r="DF44">
            <v>5148.8</v>
          </cell>
          <cell r="DG44">
            <v>4938.7</v>
          </cell>
          <cell r="DH44">
            <v>4333.7</v>
          </cell>
          <cell r="DI44">
            <v>3974</v>
          </cell>
          <cell r="DJ44">
            <v>4391.8999999999996</v>
          </cell>
          <cell r="DK44">
            <v>4158</v>
          </cell>
          <cell r="DL44">
            <v>3727.2</v>
          </cell>
          <cell r="DM44">
            <v>3855.5</v>
          </cell>
          <cell r="DN44">
            <v>3950</v>
          </cell>
          <cell r="DO44">
            <v>3743.8</v>
          </cell>
          <cell r="DP44">
            <v>4002.8</v>
          </cell>
          <cell r="DQ44">
            <v>3763.4</v>
          </cell>
          <cell r="DR44">
            <v>4107.8999999999996</v>
          </cell>
          <cell r="DS44">
            <v>4581.5</v>
          </cell>
          <cell r="DT44">
            <v>4570.3</v>
          </cell>
          <cell r="DU44">
            <v>5029.3</v>
          </cell>
          <cell r="DV44">
            <v>5479.8</v>
          </cell>
          <cell r="DW44">
            <v>5851.9</v>
          </cell>
          <cell r="DX44">
            <v>5081.3999999999996</v>
          </cell>
          <cell r="DY44">
            <v>5158.3</v>
          </cell>
          <cell r="DZ44">
            <v>5086.8</v>
          </cell>
          <cell r="EA44">
            <v>5369.6503683474102</v>
          </cell>
          <cell r="EB44">
            <v>4246.38046350493</v>
          </cell>
        </row>
        <row r="45">
          <cell r="H45">
            <v>815.70600000000002</v>
          </cell>
          <cell r="I45">
            <v>987.51300000000003</v>
          </cell>
          <cell r="J45">
            <v>1054.069</v>
          </cell>
          <cell r="K45">
            <v>795.15200000000004</v>
          </cell>
          <cell r="L45">
            <v>822.75599999999997</v>
          </cell>
          <cell r="M45">
            <v>875.28399999999999</v>
          </cell>
          <cell r="N45">
            <v>983.28700000000003</v>
          </cell>
          <cell r="O45">
            <v>857.72699999999998</v>
          </cell>
          <cell r="P45">
            <v>835.59299999999996</v>
          </cell>
          <cell r="Q45">
            <v>912.12699999999995</v>
          </cell>
          <cell r="R45">
            <v>1058.675</v>
          </cell>
          <cell r="S45">
            <v>915.70100000000002</v>
          </cell>
          <cell r="T45">
            <v>823.80200000000002</v>
          </cell>
          <cell r="U45">
            <v>979.63099999999997</v>
          </cell>
          <cell r="V45">
            <v>999.70600000000002</v>
          </cell>
          <cell r="W45">
            <v>861.42</v>
          </cell>
          <cell r="X45">
            <v>875.10500000000002</v>
          </cell>
          <cell r="Y45">
            <v>964.48299999999995</v>
          </cell>
          <cell r="Z45">
            <v>1008.0119999999999</v>
          </cell>
          <cell r="AA45">
            <v>863.53</v>
          </cell>
          <cell r="AB45">
            <v>812.77300000000002</v>
          </cell>
          <cell r="AC45">
            <v>924.45600000000002</v>
          </cell>
          <cell r="AD45">
            <v>884.06399999999996</v>
          </cell>
          <cell r="AE45">
            <v>897.84199999999998</v>
          </cell>
          <cell r="AF45">
            <v>870.553</v>
          </cell>
          <cell r="AG45">
            <v>996.93700000000001</v>
          </cell>
          <cell r="AH45">
            <v>993.80499999999995</v>
          </cell>
          <cell r="AI45">
            <v>855.73199999999997</v>
          </cell>
          <cell r="AJ45">
            <v>861.303</v>
          </cell>
          <cell r="AK45">
            <v>1078.5809999999999</v>
          </cell>
          <cell r="AL45">
            <v>1150.857</v>
          </cell>
          <cell r="AM45">
            <v>1101.029</v>
          </cell>
          <cell r="AN45">
            <v>1038.597</v>
          </cell>
          <cell r="AO45">
            <v>1146.2739999999999</v>
          </cell>
          <cell r="AP45">
            <v>1199.471</v>
          </cell>
          <cell r="AQ45">
            <v>767.95600000000002</v>
          </cell>
          <cell r="AR45">
            <v>910.16600000000005</v>
          </cell>
          <cell r="AS45">
            <v>1026.6980000000001</v>
          </cell>
          <cell r="AT45">
            <v>1105.0940000000001</v>
          </cell>
          <cell r="AU45">
            <v>1077.6690000000001</v>
          </cell>
          <cell r="AV45">
            <v>1078.537</v>
          </cell>
          <cell r="AW45">
            <v>1106.298</v>
          </cell>
          <cell r="AX45">
            <v>1095.913</v>
          </cell>
          <cell r="AY45">
            <v>960.96400000000006</v>
          </cell>
          <cell r="AZ45">
            <v>960.26700000000005</v>
          </cell>
          <cell r="BA45">
            <v>1039.2090000000001</v>
          </cell>
          <cell r="BB45">
            <v>1123.664</v>
          </cell>
          <cell r="BC45">
            <v>1161.3530000000001</v>
          </cell>
          <cell r="BD45">
            <v>1102.7760000000001</v>
          </cell>
          <cell r="BE45">
            <v>1224.2809999999999</v>
          </cell>
          <cell r="BF45">
            <v>1271.337</v>
          </cell>
          <cell r="BG45">
            <v>1115.8910000000001</v>
          </cell>
          <cell r="BH45">
            <v>1101.92</v>
          </cell>
          <cell r="BI45">
            <v>1192.404</v>
          </cell>
          <cell r="BJ45">
            <v>1302.1869999999999</v>
          </cell>
          <cell r="BK45">
            <v>1073.6369999999999</v>
          </cell>
          <cell r="BL45">
            <v>1065.6600000000001</v>
          </cell>
          <cell r="BM45">
            <v>1197.646</v>
          </cell>
          <cell r="BN45">
            <v>1245.8489999999999</v>
          </cell>
          <cell r="BO45">
            <v>1111.7670000000001</v>
          </cell>
          <cell r="BP45">
            <v>1099.1479999999999</v>
          </cell>
          <cell r="BQ45">
            <v>1171.328</v>
          </cell>
          <cell r="BR45">
            <v>1299.875</v>
          </cell>
          <cell r="BS45">
            <v>1157.874</v>
          </cell>
          <cell r="BT45">
            <v>1056.2619999999999</v>
          </cell>
          <cell r="BU45">
            <v>1207.942</v>
          </cell>
          <cell r="BV45">
            <v>1293.009</v>
          </cell>
          <cell r="BW45">
            <v>1142.731</v>
          </cell>
          <cell r="BX45">
            <v>1037.4179999999999</v>
          </cell>
          <cell r="BY45">
            <v>1076.7919999999999</v>
          </cell>
          <cell r="BZ45">
            <v>1145.268</v>
          </cell>
          <cell r="CA45">
            <v>1002.476</v>
          </cell>
          <cell r="CB45">
            <v>828.57399999999996</v>
          </cell>
          <cell r="CC45">
            <v>994.46299999999997</v>
          </cell>
          <cell r="CD45">
            <v>1056.1179999999999</v>
          </cell>
          <cell r="CE45">
            <v>934.298</v>
          </cell>
          <cell r="CF45">
            <v>869.94500000000005</v>
          </cell>
          <cell r="CG45">
            <v>1069.0509999999999</v>
          </cell>
          <cell r="CH45">
            <v>1104.396</v>
          </cell>
          <cell r="CI45">
            <v>1010.481</v>
          </cell>
          <cell r="CJ45">
            <v>956.76</v>
          </cell>
          <cell r="CK45">
            <v>1025.1780000000001</v>
          </cell>
          <cell r="CL45">
            <v>980.83799999999997</v>
          </cell>
          <cell r="CM45">
            <v>806.327</v>
          </cell>
          <cell r="CN45">
            <v>772.27099999999996</v>
          </cell>
          <cell r="CO45">
            <v>783.32100000000003</v>
          </cell>
          <cell r="CP45">
            <v>1008.064</v>
          </cell>
          <cell r="CQ45">
            <v>910.822</v>
          </cell>
          <cell r="CR45">
            <v>858.09199999999998</v>
          </cell>
          <cell r="CS45">
            <v>884.16600000000005</v>
          </cell>
          <cell r="CT45">
            <v>980.15499999999997</v>
          </cell>
          <cell r="CU45">
            <v>796.48400000000004</v>
          </cell>
          <cell r="CV45">
            <v>765.27800000000002</v>
          </cell>
          <cell r="CW45">
            <v>862.71199999999999</v>
          </cell>
          <cell r="CX45">
            <v>995.73900000000003</v>
          </cell>
          <cell r="CY45">
            <v>768.48800000000006</v>
          </cell>
          <cell r="CZ45">
            <v>816.35299999999995</v>
          </cell>
          <cell r="DA45">
            <v>1141.1759999999999</v>
          </cell>
          <cell r="DB45">
            <v>1167.7919999999999</v>
          </cell>
          <cell r="DC45">
            <v>837.44500000000005</v>
          </cell>
          <cell r="DD45">
            <v>624.44000000000005</v>
          </cell>
          <cell r="DE45">
            <v>692.83900000000006</v>
          </cell>
          <cell r="DF45">
            <v>842.154</v>
          </cell>
          <cell r="DG45">
            <v>683.74599999999998</v>
          </cell>
          <cell r="DH45">
            <v>728.87900000000002</v>
          </cell>
          <cell r="DI45">
            <v>805.13499999999999</v>
          </cell>
          <cell r="DJ45">
            <v>923.63699999999994</v>
          </cell>
          <cell r="DK45">
            <v>717.38099999999997</v>
          </cell>
          <cell r="DL45">
            <v>648.65499999999997</v>
          </cell>
          <cell r="DM45">
            <v>721.452</v>
          </cell>
          <cell r="DN45">
            <v>802.66099999999994</v>
          </cell>
          <cell r="DO45">
            <v>722.17200000000003</v>
          </cell>
          <cell r="DP45">
            <v>681.1</v>
          </cell>
          <cell r="DQ45">
            <v>664.9</v>
          </cell>
          <cell r="DR45">
            <v>832.8</v>
          </cell>
          <cell r="DS45">
            <v>939.4</v>
          </cell>
          <cell r="DT45">
            <v>978.5</v>
          </cell>
          <cell r="DU45">
            <v>1227.9000000000001</v>
          </cell>
          <cell r="DV45">
            <v>1493.2</v>
          </cell>
          <cell r="DW45">
            <v>1574.5</v>
          </cell>
          <cell r="DX45">
            <v>1476.1</v>
          </cell>
          <cell r="DY45">
            <v>1513</v>
          </cell>
          <cell r="DZ45">
            <v>1682.5</v>
          </cell>
          <cell r="EA45">
            <v>1622.52413946414</v>
          </cell>
          <cell r="EB45">
            <v>1493.52758729058</v>
          </cell>
        </row>
        <row r="46">
          <cell r="H46" t="str">
            <v>na</v>
          </cell>
          <cell r="I46" t="str">
            <v>na</v>
          </cell>
          <cell r="J46" t="str">
            <v>na</v>
          </cell>
          <cell r="K46" t="str">
            <v>na</v>
          </cell>
          <cell r="L46" t="str">
            <v>na</v>
          </cell>
          <cell r="M46" t="str">
            <v>na</v>
          </cell>
          <cell r="N46" t="str">
            <v>na</v>
          </cell>
          <cell r="O46" t="str">
            <v>na</v>
          </cell>
          <cell r="P46" t="str">
            <v>na</v>
          </cell>
          <cell r="Q46" t="str">
            <v>na</v>
          </cell>
          <cell r="R46" t="str">
            <v>na</v>
          </cell>
          <cell r="S46" t="str">
            <v>na</v>
          </cell>
          <cell r="T46" t="str">
            <v>na</v>
          </cell>
          <cell r="U46" t="str">
            <v>na</v>
          </cell>
          <cell r="V46" t="str">
            <v>na</v>
          </cell>
          <cell r="W46" t="str">
            <v>na</v>
          </cell>
          <cell r="X46" t="str">
            <v>na</v>
          </cell>
          <cell r="Y46" t="str">
            <v>na</v>
          </cell>
          <cell r="Z46" t="str">
            <v>na</v>
          </cell>
          <cell r="AA46" t="str">
            <v>na</v>
          </cell>
          <cell r="AB46" t="str">
            <v>na</v>
          </cell>
          <cell r="AC46" t="str">
            <v>na</v>
          </cell>
          <cell r="AD46" t="str">
            <v>na</v>
          </cell>
          <cell r="AE46" t="str">
            <v>na</v>
          </cell>
          <cell r="AF46" t="str">
            <v>na</v>
          </cell>
          <cell r="AG46" t="str">
            <v>na</v>
          </cell>
          <cell r="AH46" t="str">
            <v>na</v>
          </cell>
          <cell r="AI46" t="str">
            <v>na</v>
          </cell>
          <cell r="AJ46" t="str">
            <v>na</v>
          </cell>
          <cell r="AK46" t="str">
            <v>na</v>
          </cell>
          <cell r="AL46" t="str">
            <v>na</v>
          </cell>
          <cell r="AM46" t="str">
            <v>na</v>
          </cell>
          <cell r="AN46" t="str">
            <v>na</v>
          </cell>
          <cell r="AO46" t="str">
            <v>na</v>
          </cell>
          <cell r="AP46" t="str">
            <v>na</v>
          </cell>
          <cell r="AQ46" t="str">
            <v>na</v>
          </cell>
          <cell r="AR46" t="str">
            <v>na</v>
          </cell>
          <cell r="AS46" t="str">
            <v>na</v>
          </cell>
          <cell r="AT46" t="str">
            <v>na</v>
          </cell>
          <cell r="AU46" t="str">
            <v>na</v>
          </cell>
          <cell r="AV46" t="str">
            <v>na</v>
          </cell>
          <cell r="AW46" t="str">
            <v>na</v>
          </cell>
          <cell r="AX46" t="str">
            <v>na</v>
          </cell>
          <cell r="AY46" t="str">
            <v>na</v>
          </cell>
          <cell r="AZ46" t="str">
            <v>na</v>
          </cell>
          <cell r="BA46" t="str">
            <v>na</v>
          </cell>
          <cell r="BB46" t="str">
            <v>na</v>
          </cell>
          <cell r="BC46" t="str">
            <v>na</v>
          </cell>
          <cell r="BD46" t="str">
            <v>na</v>
          </cell>
          <cell r="BE46" t="str">
            <v>na</v>
          </cell>
          <cell r="BF46" t="str">
            <v>na</v>
          </cell>
          <cell r="BG46" t="str">
            <v>na</v>
          </cell>
          <cell r="BH46" t="str">
            <v>na</v>
          </cell>
          <cell r="BI46" t="str">
            <v>na</v>
          </cell>
          <cell r="BJ46" t="str">
            <v>na</v>
          </cell>
          <cell r="BK46" t="str">
            <v>na</v>
          </cell>
          <cell r="BL46" t="str">
            <v>na</v>
          </cell>
          <cell r="BM46" t="str">
            <v>na</v>
          </cell>
          <cell r="BN46" t="str">
            <v>na</v>
          </cell>
          <cell r="BO46" t="str">
            <v>na</v>
          </cell>
          <cell r="BP46" t="str">
            <v>na</v>
          </cell>
          <cell r="BQ46" t="str">
            <v>na</v>
          </cell>
          <cell r="BR46" t="str">
            <v>na</v>
          </cell>
          <cell r="BS46" t="str">
            <v>na</v>
          </cell>
          <cell r="BT46" t="str">
            <v>na</v>
          </cell>
          <cell r="BU46" t="str">
            <v>na</v>
          </cell>
          <cell r="BV46" t="str">
            <v>na</v>
          </cell>
          <cell r="BW46" t="str">
            <v>na</v>
          </cell>
          <cell r="BX46" t="str">
            <v>na</v>
          </cell>
          <cell r="BY46" t="str">
            <v>na</v>
          </cell>
          <cell r="BZ46" t="str">
            <v>na</v>
          </cell>
          <cell r="CA46" t="str">
            <v>na</v>
          </cell>
          <cell r="CB46" t="str">
            <v>na</v>
          </cell>
          <cell r="CC46" t="str">
            <v>na</v>
          </cell>
          <cell r="CD46" t="str">
            <v>na</v>
          </cell>
          <cell r="CE46" t="str">
            <v>na</v>
          </cell>
          <cell r="CF46" t="str">
            <v>na</v>
          </cell>
          <cell r="CG46" t="str">
            <v>na</v>
          </cell>
          <cell r="CH46">
            <v>12846.268412110099</v>
          </cell>
          <cell r="CI46">
            <v>12469.654932462799</v>
          </cell>
          <cell r="CJ46">
            <v>12224.7418152141</v>
          </cell>
          <cell r="CK46">
            <v>12468.7787016653</v>
          </cell>
          <cell r="CL46">
            <v>15624.8</v>
          </cell>
          <cell r="CM46">
            <v>14283.6</v>
          </cell>
          <cell r="CN46">
            <v>13480.2</v>
          </cell>
          <cell r="CO46">
            <v>14729.5</v>
          </cell>
          <cell r="CP46">
            <v>14496.9</v>
          </cell>
          <cell r="CQ46">
            <v>13549.8</v>
          </cell>
          <cell r="CR46">
            <v>12796.1</v>
          </cell>
          <cell r="CS46">
            <v>14340.7</v>
          </cell>
          <cell r="CT46">
            <v>17179.400000000001</v>
          </cell>
          <cell r="CU46">
            <v>15881.1</v>
          </cell>
          <cell r="CV46">
            <v>15006.9</v>
          </cell>
          <cell r="CW46">
            <v>15009.3</v>
          </cell>
          <cell r="CX46">
            <v>16641.599999999999</v>
          </cell>
          <cell r="CY46">
            <v>15820.7</v>
          </cell>
          <cell r="CZ46">
            <v>15782.4</v>
          </cell>
          <cell r="DA46">
            <v>16968</v>
          </cell>
          <cell r="DB46">
            <v>18289</v>
          </cell>
          <cell r="DC46">
            <v>16295.1</v>
          </cell>
          <cell r="DD46">
            <v>16636.900000000001</v>
          </cell>
          <cell r="DE46">
            <v>17688.400000000001</v>
          </cell>
          <cell r="DF46">
            <v>21204.2</v>
          </cell>
          <cell r="DG46">
            <v>21261.9</v>
          </cell>
          <cell r="DH46">
            <v>22706.5</v>
          </cell>
          <cell r="DI46">
            <v>23027.603126112899</v>
          </cell>
          <cell r="DJ46">
            <v>26237.808252062201</v>
          </cell>
          <cell r="DK46">
            <v>25355.941760907499</v>
          </cell>
          <cell r="DL46">
            <v>25128.653999999999</v>
          </cell>
          <cell r="DM46">
            <v>28538.92</v>
          </cell>
          <cell r="DN46">
            <v>30505.078850879501</v>
          </cell>
          <cell r="DO46">
            <v>29632.199699531098</v>
          </cell>
          <cell r="DP46">
            <v>29736.093378921501</v>
          </cell>
          <cell r="DQ46">
            <v>30382.870608426001</v>
          </cell>
          <cell r="DR46">
            <v>34210.502319362</v>
          </cell>
          <cell r="DS46">
            <v>36657.251872978901</v>
          </cell>
          <cell r="DT46">
            <v>35372.510463962702</v>
          </cell>
          <cell r="DU46">
            <v>38944.400000000001</v>
          </cell>
          <cell r="DV46">
            <v>41191.764857953502</v>
          </cell>
          <cell r="DW46">
            <v>38976.800000000003</v>
          </cell>
          <cell r="DX46">
            <v>39147</v>
          </cell>
          <cell r="DY46">
            <v>38276.9</v>
          </cell>
          <cell r="DZ46">
            <v>38415.964</v>
          </cell>
          <cell r="EA46">
            <v>38423.063999999998</v>
          </cell>
          <cell r="EB46">
            <v>37747.358791881197</v>
          </cell>
        </row>
        <row r="47">
          <cell r="H47">
            <v>9044.9537149999996</v>
          </cell>
          <cell r="I47">
            <v>9335.6188459999994</v>
          </cell>
          <cell r="J47">
            <v>8727.258699</v>
          </cell>
          <cell r="K47">
            <v>9265.2255000000005</v>
          </cell>
          <cell r="L47">
            <v>9541.0567489999994</v>
          </cell>
          <cell r="M47">
            <v>9137.5712330000006</v>
          </cell>
          <cell r="N47">
            <v>9313.1396910000003</v>
          </cell>
          <cell r="O47">
            <v>9587.0964039999999</v>
          </cell>
          <cell r="P47">
            <v>9316.7095609999997</v>
          </cell>
          <cell r="Q47">
            <v>9078.6733210000002</v>
          </cell>
          <cell r="R47">
            <v>9725.2839789999998</v>
          </cell>
          <cell r="S47">
            <v>9432.5722669999996</v>
          </cell>
          <cell r="T47">
            <v>9744.0573430000004</v>
          </cell>
          <cell r="U47">
            <v>9720.7340110000005</v>
          </cell>
          <cell r="V47">
            <v>9998.4138089999997</v>
          </cell>
          <cell r="W47">
            <v>9798.5473309999998</v>
          </cell>
          <cell r="X47">
            <v>9794.4262620000009</v>
          </cell>
          <cell r="Y47">
            <v>9653.2162040000003</v>
          </cell>
          <cell r="Z47">
            <v>10363.168215</v>
          </cell>
          <cell r="AA47">
            <v>9859.4763000000003</v>
          </cell>
          <cell r="AB47">
            <v>9990.1536300000007</v>
          </cell>
          <cell r="AC47">
            <v>10165.225904999999</v>
          </cell>
          <cell r="AD47">
            <v>10474.525263</v>
          </cell>
          <cell r="AE47">
            <v>10551.639181</v>
          </cell>
          <cell r="AF47">
            <v>10296.826938</v>
          </cell>
          <cell r="AG47">
            <v>10733.970153</v>
          </cell>
          <cell r="AH47">
            <v>10466.966682</v>
          </cell>
          <cell r="AI47">
            <v>10632.127232999999</v>
          </cell>
          <cell r="AJ47">
            <v>10884.503617</v>
          </cell>
          <cell r="AK47">
            <v>10884.206478</v>
          </cell>
          <cell r="AL47">
            <v>10782.396322000001</v>
          </cell>
          <cell r="AM47">
            <v>11135.830359</v>
          </cell>
          <cell r="AN47">
            <v>10662.797579</v>
          </cell>
          <cell r="AO47">
            <v>10782.160135</v>
          </cell>
          <cell r="AP47">
            <v>10373.758519999999</v>
          </cell>
          <cell r="AQ47">
            <v>10661.466301</v>
          </cell>
          <cell r="AR47">
            <v>10704.463253</v>
          </cell>
          <cell r="AS47">
            <v>11204.041502</v>
          </cell>
          <cell r="AT47">
            <v>11079.380313</v>
          </cell>
          <cell r="AU47">
            <v>11222.124938000001</v>
          </cell>
          <cell r="AV47">
            <v>10524.260609999999</v>
          </cell>
          <cell r="AW47">
            <v>10673.288885</v>
          </cell>
          <cell r="AX47">
            <v>10645.87595</v>
          </cell>
          <cell r="AY47">
            <v>11130.705607</v>
          </cell>
          <cell r="AZ47">
            <v>10735.974833</v>
          </cell>
          <cell r="BA47">
            <v>10977.052815999999</v>
          </cell>
          <cell r="BB47">
            <v>11223.774625</v>
          </cell>
          <cell r="BC47">
            <v>10228.231637999999</v>
          </cell>
          <cell r="BD47">
            <v>10482.409145</v>
          </cell>
          <cell r="BE47">
            <v>10491.84787</v>
          </cell>
          <cell r="BF47">
            <v>10706.153541</v>
          </cell>
          <cell r="BG47">
            <v>10741.306992</v>
          </cell>
          <cell r="BH47">
            <v>10579.016839</v>
          </cell>
          <cell r="BI47">
            <v>10446.510566000001</v>
          </cell>
          <cell r="BJ47">
            <v>9534.1609669999998</v>
          </cell>
          <cell r="BK47">
            <v>10130.042641</v>
          </cell>
          <cell r="BL47">
            <v>9887.6713579999996</v>
          </cell>
          <cell r="BM47">
            <v>9633.7212330000002</v>
          </cell>
          <cell r="BN47">
            <v>10069.232596</v>
          </cell>
          <cell r="BO47">
            <v>10577.858029000001</v>
          </cell>
          <cell r="BP47">
            <v>10172.69536</v>
          </cell>
          <cell r="BQ47">
            <v>9893.9169349999993</v>
          </cell>
          <cell r="BR47">
            <v>9523.9937640000007</v>
          </cell>
          <cell r="BS47">
            <v>9310.8302970000004</v>
          </cell>
          <cell r="BT47">
            <v>8834.4435360000007</v>
          </cell>
          <cell r="BU47">
            <v>8604.7256359999992</v>
          </cell>
          <cell r="BV47">
            <v>9086.8191009999991</v>
          </cell>
          <cell r="BW47">
            <v>10001.389654000001</v>
          </cell>
          <cell r="BX47">
            <v>9557.5820079999994</v>
          </cell>
          <cell r="BY47">
            <v>10149.205615000001</v>
          </cell>
          <cell r="BZ47">
            <v>10342.744185</v>
          </cell>
          <cell r="CA47">
            <v>10084.368770999999</v>
          </cell>
          <cell r="CB47">
            <v>9050.732</v>
          </cell>
          <cell r="CC47">
            <v>9628.518</v>
          </cell>
          <cell r="CD47">
            <v>9712.5169999999998</v>
          </cell>
          <cell r="CE47">
            <v>9860.3130000000001</v>
          </cell>
          <cell r="CF47">
            <v>9550.1980000000003</v>
          </cell>
          <cell r="CG47">
            <v>9653.9869999999992</v>
          </cell>
          <cell r="CH47">
            <v>9341.5130000000008</v>
          </cell>
          <cell r="CI47">
            <v>9261.5020000000004</v>
          </cell>
          <cell r="CJ47">
            <v>9195.1239999999998</v>
          </cell>
          <cell r="CK47">
            <v>9512.7937888500001</v>
          </cell>
          <cell r="CL47">
            <v>10582.3</v>
          </cell>
          <cell r="CM47">
            <v>10412.5</v>
          </cell>
          <cell r="CN47">
            <v>10129.6</v>
          </cell>
          <cell r="CO47">
            <v>10416.6</v>
          </cell>
          <cell r="CP47">
            <v>10484.799999999999</v>
          </cell>
          <cell r="CQ47">
            <v>10153.799999999999</v>
          </cell>
          <cell r="CR47">
            <v>10007.299999999999</v>
          </cell>
          <cell r="CS47">
            <v>9261.7000000000007</v>
          </cell>
          <cell r="CT47">
            <v>10336.6</v>
          </cell>
          <cell r="CU47">
            <v>10186</v>
          </cell>
          <cell r="CV47">
            <v>9915.9</v>
          </cell>
          <cell r="CW47">
            <v>9132.9</v>
          </cell>
          <cell r="CX47">
            <v>9321</v>
          </cell>
          <cell r="CY47">
            <v>9803.7999999999993</v>
          </cell>
          <cell r="CZ47">
            <v>9232.9</v>
          </cell>
          <cell r="DA47">
            <v>8771.6</v>
          </cell>
          <cell r="DB47">
            <v>9515.2999999999993</v>
          </cell>
          <cell r="DC47">
            <v>8787.2000000000007</v>
          </cell>
          <cell r="DD47">
            <v>7987.4</v>
          </cell>
          <cell r="DE47">
            <v>6890.7</v>
          </cell>
          <cell r="DF47">
            <v>7114.3</v>
          </cell>
          <cell r="DG47">
            <v>6905.7</v>
          </cell>
          <cell r="DH47">
            <v>7131</v>
          </cell>
          <cell r="DI47">
            <v>7263.8</v>
          </cell>
          <cell r="DJ47">
            <v>7107.4</v>
          </cell>
          <cell r="DK47">
            <v>6925.4</v>
          </cell>
          <cell r="DL47">
            <v>6185.7</v>
          </cell>
          <cell r="DM47">
            <v>7135.2</v>
          </cell>
          <cell r="DN47">
            <v>7134.8267152694598</v>
          </cell>
          <cell r="DO47">
            <v>7304.22734083655</v>
          </cell>
          <cell r="DP47">
            <v>6948.8</v>
          </cell>
          <cell r="DQ47">
            <v>7283.5</v>
          </cell>
          <cell r="DR47">
            <v>7426.5</v>
          </cell>
          <cell r="DS47">
            <v>7131.7</v>
          </cell>
          <cell r="DT47">
            <v>7204.5</v>
          </cell>
          <cell r="DU47">
            <v>7367.9</v>
          </cell>
          <cell r="DV47">
            <v>6797.3</v>
          </cell>
          <cell r="DW47">
            <v>6975.4</v>
          </cell>
          <cell r="DX47">
            <v>7178.9</v>
          </cell>
          <cell r="DY47">
            <v>5012.2</v>
          </cell>
          <cell r="DZ47">
            <v>5513.42</v>
          </cell>
          <cell r="EA47">
            <v>5390.85</v>
          </cell>
          <cell r="EB47">
            <v>5642.4</v>
          </cell>
        </row>
      </sheetData>
      <sheetData sheetId="20">
        <row r="18">
          <cell r="H18">
            <v>53.136142</v>
          </cell>
          <cell r="I18">
            <v>50.912255999999999</v>
          </cell>
          <cell r="J18">
            <v>50.173718999999998</v>
          </cell>
          <cell r="K18">
            <v>77.018878000000001</v>
          </cell>
          <cell r="L18">
            <v>70.553276999999994</v>
          </cell>
          <cell r="M18">
            <v>52.235591999999997</v>
          </cell>
          <cell r="N18">
            <v>72.638503</v>
          </cell>
          <cell r="O18">
            <v>59.787812000000002</v>
          </cell>
          <cell r="P18">
            <v>67.665963000000005</v>
          </cell>
          <cell r="Q18">
            <v>76.590846999999997</v>
          </cell>
          <cell r="R18">
            <v>74.006236000000001</v>
          </cell>
          <cell r="S18">
            <v>79.652051999999998</v>
          </cell>
          <cell r="T18">
            <v>69.580940999999996</v>
          </cell>
          <cell r="U18">
            <v>52.368855000000003</v>
          </cell>
          <cell r="V18">
            <v>82.506466000000003</v>
          </cell>
          <cell r="W18">
            <v>68.677864</v>
          </cell>
          <cell r="X18">
            <v>82.845219999999998</v>
          </cell>
          <cell r="Y18">
            <v>63.965327000000002</v>
          </cell>
          <cell r="Z18">
            <v>60.840690000000002</v>
          </cell>
          <cell r="AA18">
            <v>67.790689999999998</v>
          </cell>
          <cell r="AB18">
            <v>79.425726999999995</v>
          </cell>
          <cell r="AC18">
            <v>73.560693999999998</v>
          </cell>
          <cell r="AD18">
            <v>81.703619000000003</v>
          </cell>
          <cell r="AE18">
            <v>80.266080000000002</v>
          </cell>
          <cell r="AF18">
            <v>87.387950000000004</v>
          </cell>
          <cell r="AG18">
            <v>84.897081999999997</v>
          </cell>
          <cell r="AH18">
            <v>77.621088</v>
          </cell>
          <cell r="AI18">
            <v>75.893806999999995</v>
          </cell>
          <cell r="AJ18">
            <v>78.005352999999999</v>
          </cell>
          <cell r="AK18">
            <v>81.177774999999997</v>
          </cell>
          <cell r="AL18">
            <v>81.907769999999999</v>
          </cell>
          <cell r="AM18">
            <v>99.694289999999995</v>
          </cell>
          <cell r="AN18">
            <v>114.860935</v>
          </cell>
          <cell r="AO18">
            <v>132.43796800000001</v>
          </cell>
          <cell r="AP18">
            <v>133.19992999999999</v>
          </cell>
          <cell r="AQ18">
            <v>124.477417</v>
          </cell>
          <cell r="AR18">
            <v>82.255961999999997</v>
          </cell>
          <cell r="AS18">
            <v>81.854257000000004</v>
          </cell>
          <cell r="AT18">
            <v>94.834678999999994</v>
          </cell>
          <cell r="AU18">
            <v>75.862423000000007</v>
          </cell>
          <cell r="AV18">
            <v>83.268743999999998</v>
          </cell>
          <cell r="AW18">
            <v>75.861706999999996</v>
          </cell>
          <cell r="AX18">
            <v>71.131009000000006</v>
          </cell>
          <cell r="AY18">
            <v>66.115875000000003</v>
          </cell>
          <cell r="AZ18">
            <v>81.278976</v>
          </cell>
          <cell r="BA18">
            <v>83.231200999999999</v>
          </cell>
          <cell r="BB18">
            <v>73.190904000000003</v>
          </cell>
          <cell r="BC18">
            <v>65.938713000000007</v>
          </cell>
          <cell r="BD18">
            <v>69.268219000000002</v>
          </cell>
          <cell r="BE18">
            <v>72.237775999999997</v>
          </cell>
          <cell r="BF18">
            <v>64.892259999999993</v>
          </cell>
          <cell r="BG18">
            <v>63.310462000000001</v>
          </cell>
          <cell r="BH18">
            <v>78.112359999999995</v>
          </cell>
          <cell r="BI18">
            <v>76.209389999999999</v>
          </cell>
          <cell r="BJ18">
            <v>78.996542000000005</v>
          </cell>
          <cell r="BK18">
            <v>79.941897999999995</v>
          </cell>
          <cell r="BL18">
            <v>80.697075999999996</v>
          </cell>
          <cell r="BM18">
            <v>75.963493</v>
          </cell>
          <cell r="BN18">
            <v>74.093041999999997</v>
          </cell>
          <cell r="BO18">
            <v>80.690630999999996</v>
          </cell>
          <cell r="BP18">
            <v>75.493360999999993</v>
          </cell>
          <cell r="BQ18">
            <v>78.460565000000003</v>
          </cell>
          <cell r="BR18">
            <v>79.185760999999999</v>
          </cell>
          <cell r="BS18">
            <v>72.748783000000003</v>
          </cell>
          <cell r="BT18">
            <v>69.942211999999998</v>
          </cell>
          <cell r="BU18">
            <v>93.462922000000006</v>
          </cell>
          <cell r="BV18">
            <v>93.017475000000005</v>
          </cell>
          <cell r="BW18">
            <v>93.142348999999996</v>
          </cell>
          <cell r="BX18">
            <v>95.999875000000003</v>
          </cell>
          <cell r="BY18">
            <v>117.767712</v>
          </cell>
          <cell r="BZ18">
            <v>107.83721</v>
          </cell>
          <cell r="CA18">
            <v>89.399760999999998</v>
          </cell>
          <cell r="CB18">
            <v>89.461055000000002</v>
          </cell>
          <cell r="CC18">
            <v>94.878209549999994</v>
          </cell>
          <cell r="CD18">
            <v>124.9547189</v>
          </cell>
          <cell r="CE18">
            <v>105.87926950000001</v>
          </cell>
          <cell r="CF18">
            <v>124.4363444</v>
          </cell>
          <cell r="CG18">
            <v>81.98311545</v>
          </cell>
          <cell r="CH18">
            <v>74.568720970000001</v>
          </cell>
          <cell r="CI18">
            <v>80.704392690000006</v>
          </cell>
          <cell r="CJ18">
            <v>81.002700309999994</v>
          </cell>
          <cell r="CK18">
            <v>98.686983510000005</v>
          </cell>
          <cell r="CL18">
            <v>68.604540650000004</v>
          </cell>
          <cell r="CM18">
            <v>83.171163289999996</v>
          </cell>
          <cell r="CN18">
            <v>77.778464810000003</v>
          </cell>
          <cell r="CO18">
            <v>71.050624139999996</v>
          </cell>
          <cell r="CP18">
            <v>78.071784030000003</v>
          </cell>
          <cell r="CQ18">
            <v>80.714468879999998</v>
          </cell>
          <cell r="CR18">
            <v>61.932191199999998</v>
          </cell>
          <cell r="CS18">
            <v>82.970430109999995</v>
          </cell>
          <cell r="CT18">
            <v>69.390238850000003</v>
          </cell>
          <cell r="CU18">
            <v>67.772989539999998</v>
          </cell>
          <cell r="CV18">
            <v>67.736363109999999</v>
          </cell>
          <cell r="CW18">
            <v>75.577609249999995</v>
          </cell>
          <cell r="CX18">
            <v>64.789276749999999</v>
          </cell>
          <cell r="CY18">
            <v>73.389690880000003</v>
          </cell>
          <cell r="CZ18">
            <v>77.845469629999997</v>
          </cell>
          <cell r="DA18">
            <v>63.084705319999998</v>
          </cell>
          <cell r="DB18">
            <v>78.003212860000005</v>
          </cell>
          <cell r="DC18">
            <v>70.248365269999994</v>
          </cell>
          <cell r="DD18">
            <v>77.259815639999999</v>
          </cell>
          <cell r="DE18">
            <v>52.86155814</v>
          </cell>
          <cell r="DF18">
            <v>83.686983560000002</v>
          </cell>
          <cell r="DG18">
            <v>68.310312460000006</v>
          </cell>
          <cell r="DH18">
            <v>69.487323119999999</v>
          </cell>
          <cell r="DI18">
            <v>85.119003590000005</v>
          </cell>
          <cell r="DJ18">
            <v>91.734227270000005</v>
          </cell>
          <cell r="DK18">
            <v>83.141958970000005</v>
          </cell>
          <cell r="DL18">
            <v>74.950560710000005</v>
          </cell>
          <cell r="DM18">
            <v>84.265638839999994</v>
          </cell>
          <cell r="DN18">
            <v>77.568614120000007</v>
          </cell>
          <cell r="DO18">
            <v>81.696391629999994</v>
          </cell>
          <cell r="DP18">
            <v>98.928014809999993</v>
          </cell>
          <cell r="DQ18">
            <v>90.214320900000004</v>
          </cell>
          <cell r="DR18">
            <v>89.609531129999993</v>
          </cell>
          <cell r="DS18">
            <v>62.323030729999999</v>
          </cell>
          <cell r="DT18">
            <v>91.901059140000001</v>
          </cell>
          <cell r="DU18">
            <v>81.758112890000007</v>
          </cell>
          <cell r="DV18">
            <v>107.6288696</v>
          </cell>
          <cell r="DW18">
            <v>80.244234349999999</v>
          </cell>
          <cell r="DX18">
            <v>71.983053470000002</v>
          </cell>
          <cell r="DY18">
            <v>89.889049150000005</v>
          </cell>
          <cell r="DZ18">
            <v>71.104466779999996</v>
          </cell>
          <cell r="EA18">
            <v>74.044961409999999</v>
          </cell>
          <cell r="EB18">
            <v>81.973145209999998</v>
          </cell>
        </row>
        <row r="19">
          <cell r="H19">
            <v>20990.643</v>
          </cell>
          <cell r="I19">
            <v>24875.978999999999</v>
          </cell>
          <cell r="J19">
            <v>26415.398000000001</v>
          </cell>
          <cell r="K19">
            <v>23646.412</v>
          </cell>
          <cell r="L19">
            <v>25816.784</v>
          </cell>
          <cell r="M19">
            <v>28169.433000000001</v>
          </cell>
          <cell r="N19">
            <v>27691.476999999999</v>
          </cell>
          <cell r="O19">
            <v>29878.995999999999</v>
          </cell>
          <cell r="P19">
            <v>23902.935000000001</v>
          </cell>
          <cell r="Q19">
            <v>25083.418000000001</v>
          </cell>
          <cell r="R19">
            <v>27858.884999999998</v>
          </cell>
          <cell r="S19">
            <v>26642.242999999999</v>
          </cell>
          <cell r="T19">
            <v>25906.827000000001</v>
          </cell>
          <cell r="U19">
            <v>27192.101999999999</v>
          </cell>
          <cell r="V19">
            <v>30788.542000000001</v>
          </cell>
          <cell r="W19">
            <v>27639.777999999998</v>
          </cell>
          <cell r="X19">
            <v>26019.537</v>
          </cell>
          <cell r="Y19">
            <v>29917.13</v>
          </cell>
          <cell r="Z19">
            <v>31413.465</v>
          </cell>
          <cell r="AA19">
            <v>31742.937000000002</v>
          </cell>
          <cell r="AB19">
            <v>31753.044999999998</v>
          </cell>
          <cell r="AC19">
            <v>33904.288</v>
          </cell>
          <cell r="AD19">
            <v>33309.023999999998</v>
          </cell>
          <cell r="AE19">
            <v>31400.668000000001</v>
          </cell>
          <cell r="AF19">
            <v>29698.398000000001</v>
          </cell>
          <cell r="AG19">
            <v>31776.569</v>
          </cell>
          <cell r="AH19">
            <v>33635.868999999999</v>
          </cell>
          <cell r="AI19">
            <v>33163.091999999997</v>
          </cell>
          <cell r="AJ19">
            <v>33630.673999999999</v>
          </cell>
          <cell r="AK19">
            <v>37127</v>
          </cell>
          <cell r="AL19">
            <v>39417.322</v>
          </cell>
          <cell r="AM19">
            <v>36582.249000000003</v>
          </cell>
          <cell r="AN19">
            <v>31707.052</v>
          </cell>
          <cell r="AO19">
            <v>34501.288999999997</v>
          </cell>
          <cell r="AP19">
            <v>35803.925000000003</v>
          </cell>
          <cell r="AQ19">
            <v>34406.201999999997</v>
          </cell>
          <cell r="AR19">
            <v>31059.5</v>
          </cell>
          <cell r="AS19">
            <v>33914.940999999999</v>
          </cell>
          <cell r="AT19">
            <v>37385.521000000001</v>
          </cell>
          <cell r="AU19">
            <v>36917.805999999997</v>
          </cell>
          <cell r="AV19">
            <v>34665.133999999998</v>
          </cell>
          <cell r="AW19">
            <v>40467.695</v>
          </cell>
          <cell r="AX19">
            <v>42543.982000000004</v>
          </cell>
          <cell r="AY19">
            <v>39691.432999999997</v>
          </cell>
          <cell r="AZ19">
            <v>36641.258000000002</v>
          </cell>
          <cell r="BA19">
            <v>38443.220999999998</v>
          </cell>
          <cell r="BB19">
            <v>41821.103000000003</v>
          </cell>
          <cell r="BC19">
            <v>39811.925999999999</v>
          </cell>
          <cell r="BD19">
            <v>35189.084000000003</v>
          </cell>
          <cell r="BE19">
            <v>39308.281999999999</v>
          </cell>
          <cell r="BF19">
            <v>46008.688000000002</v>
          </cell>
          <cell r="BG19">
            <v>45362.796999999999</v>
          </cell>
          <cell r="BH19">
            <v>44039.69</v>
          </cell>
          <cell r="BI19">
            <v>46066.788999999997</v>
          </cell>
          <cell r="BJ19">
            <v>47441.781999999999</v>
          </cell>
          <cell r="BK19">
            <v>50159.563000000002</v>
          </cell>
          <cell r="BL19">
            <v>48683.021999999997</v>
          </cell>
          <cell r="BM19">
            <v>48489.046999999999</v>
          </cell>
          <cell r="BN19">
            <v>54855.078000000001</v>
          </cell>
          <cell r="BO19">
            <v>57800.561999999998</v>
          </cell>
          <cell r="BP19">
            <v>56445.216999999997</v>
          </cell>
          <cell r="BQ19">
            <v>59355.381999999998</v>
          </cell>
          <cell r="BR19">
            <v>58855.675999999999</v>
          </cell>
          <cell r="BS19">
            <v>64657.033000000003</v>
          </cell>
          <cell r="BT19">
            <v>54123.396999999997</v>
          </cell>
          <cell r="BU19">
            <v>61744.120999999999</v>
          </cell>
          <cell r="BV19">
            <v>64230.347000000002</v>
          </cell>
          <cell r="BW19">
            <v>67330.991999999998</v>
          </cell>
          <cell r="BX19">
            <v>58624.161</v>
          </cell>
          <cell r="BY19">
            <v>67179.381999999998</v>
          </cell>
          <cell r="BZ19">
            <v>68320.865999999995</v>
          </cell>
          <cell r="CA19">
            <v>72759.278000000006</v>
          </cell>
          <cell r="CB19">
            <v>73748.528999999995</v>
          </cell>
          <cell r="CC19">
            <v>79464.499190000002</v>
          </cell>
          <cell r="CD19">
            <v>86924.619149999999</v>
          </cell>
          <cell r="CE19">
            <v>69335.620469999994</v>
          </cell>
          <cell r="CF19">
            <v>78319.101750000002</v>
          </cell>
          <cell r="CG19">
            <v>88944.614130000002</v>
          </cell>
          <cell r="CH19">
            <v>97594.017519999994</v>
          </cell>
          <cell r="CI19">
            <v>98063.155799999993</v>
          </cell>
          <cell r="CJ19">
            <v>94564.738450000004</v>
          </cell>
          <cell r="CK19">
            <v>99650.006779999996</v>
          </cell>
          <cell r="CL19">
            <v>99025.646720000004</v>
          </cell>
          <cell r="CM19">
            <v>108618.26767</v>
          </cell>
          <cell r="CN19">
            <v>93737.033209999994</v>
          </cell>
          <cell r="CO19">
            <v>105499.00217000001</v>
          </cell>
          <cell r="CP19">
            <v>117313.83900000001</v>
          </cell>
          <cell r="CQ19">
            <v>121273.29300000001</v>
          </cell>
          <cell r="CR19">
            <v>108433.295</v>
          </cell>
          <cell r="CS19">
            <v>123022.39479000001</v>
          </cell>
          <cell r="CT19">
            <v>125285.62351999999</v>
          </cell>
          <cell r="CU19">
            <v>134869.69333000001</v>
          </cell>
          <cell r="CV19">
            <v>124918.62415</v>
          </cell>
          <cell r="CW19">
            <v>141943.83567</v>
          </cell>
          <cell r="CX19">
            <v>151354.60712</v>
          </cell>
          <cell r="CY19">
            <v>160803.90278</v>
          </cell>
          <cell r="CZ19">
            <v>158465.85269</v>
          </cell>
          <cell r="DA19">
            <v>180803.78352</v>
          </cell>
          <cell r="DB19">
            <v>187656.19287999999</v>
          </cell>
          <cell r="DC19">
            <v>190037.20152</v>
          </cell>
          <cell r="DD19">
            <v>180047.19910999999</v>
          </cell>
          <cell r="DE19">
            <v>189984.08791999999</v>
          </cell>
          <cell r="DF19">
            <v>198683.10751999999</v>
          </cell>
          <cell r="DG19">
            <v>198078.72846000001</v>
          </cell>
          <cell r="DH19">
            <v>187937.11558000001</v>
          </cell>
          <cell r="DI19">
            <v>201144.2893</v>
          </cell>
          <cell r="DJ19">
            <v>204766.62443</v>
          </cell>
          <cell r="DK19">
            <v>214198.19281000001</v>
          </cell>
          <cell r="DL19">
            <v>192028.86348999999</v>
          </cell>
          <cell r="DM19">
            <v>206953.03589</v>
          </cell>
          <cell r="DN19">
            <v>210524.30859</v>
          </cell>
          <cell r="DO19">
            <v>217634.37847</v>
          </cell>
          <cell r="DP19">
            <v>197897.16302000001</v>
          </cell>
          <cell r="DQ19">
            <v>222201.70250000001</v>
          </cell>
          <cell r="DR19">
            <v>206172.59262000001</v>
          </cell>
          <cell r="DS19">
            <v>208282.03297999999</v>
          </cell>
          <cell r="DT19">
            <v>186013.14970000001</v>
          </cell>
          <cell r="DU19">
            <v>217500.91002000001</v>
          </cell>
          <cell r="DV19">
            <v>213074.89803000001</v>
          </cell>
          <cell r="DW19">
            <v>218956.63506</v>
          </cell>
          <cell r="DX19">
            <v>196585.52549</v>
          </cell>
          <cell r="DY19">
            <v>229475.19532</v>
          </cell>
          <cell r="DZ19">
            <v>217911.95804999999</v>
          </cell>
          <cell r="EA19">
            <v>223173.63975</v>
          </cell>
          <cell r="EB19">
            <v>205268.52797</v>
          </cell>
        </row>
        <row r="44">
          <cell r="H44">
            <v>14.754854</v>
          </cell>
          <cell r="I44">
            <v>16.027611</v>
          </cell>
          <cell r="J44">
            <v>13.938955</v>
          </cell>
          <cell r="K44">
            <v>13.976955</v>
          </cell>
          <cell r="L44">
            <v>16.324815000000001</v>
          </cell>
          <cell r="M44">
            <v>17.662891999999999</v>
          </cell>
          <cell r="N44">
            <v>15.944341</v>
          </cell>
          <cell r="O44">
            <v>16.570475999999999</v>
          </cell>
          <cell r="P44">
            <v>15.534924999999999</v>
          </cell>
          <cell r="Q44">
            <v>17.027242999999999</v>
          </cell>
          <cell r="R44">
            <v>17.364038000000001</v>
          </cell>
          <cell r="S44">
            <v>16.490552000000001</v>
          </cell>
          <cell r="T44">
            <v>16.826999000000001</v>
          </cell>
          <cell r="U44">
            <v>18.851310999999999</v>
          </cell>
          <cell r="V44">
            <v>17.499808000000002</v>
          </cell>
          <cell r="W44">
            <v>19.285404</v>
          </cell>
          <cell r="X44">
            <v>16.156841</v>
          </cell>
          <cell r="Y44">
            <v>16.946717</v>
          </cell>
          <cell r="Z44">
            <v>18.613871</v>
          </cell>
          <cell r="AA44">
            <v>18.040619</v>
          </cell>
          <cell r="AB44">
            <v>17.940261</v>
          </cell>
          <cell r="AC44">
            <v>18.740317000000001</v>
          </cell>
          <cell r="AD44">
            <v>19.097456999999999</v>
          </cell>
          <cell r="AE44">
            <v>19.181204999999999</v>
          </cell>
          <cell r="AF44">
            <v>18.805645999999999</v>
          </cell>
          <cell r="AG44">
            <v>20.327316</v>
          </cell>
          <cell r="AH44">
            <v>19.013971999999999</v>
          </cell>
          <cell r="AI44">
            <v>19.688167</v>
          </cell>
          <cell r="AJ44">
            <v>19.442924999999999</v>
          </cell>
          <cell r="AK44">
            <v>20.542811</v>
          </cell>
          <cell r="AL44">
            <v>22.271891</v>
          </cell>
          <cell r="AM44">
            <v>21.113091000000001</v>
          </cell>
          <cell r="AN44">
            <v>19.654813000000001</v>
          </cell>
          <cell r="AO44">
            <v>21.033294000000001</v>
          </cell>
          <cell r="AP44">
            <v>20.772798999999999</v>
          </cell>
          <cell r="AQ44">
            <v>21.201753</v>
          </cell>
          <cell r="AR44">
            <v>20.933872999999998</v>
          </cell>
          <cell r="AS44">
            <v>22.351551000000001</v>
          </cell>
          <cell r="AT44">
            <v>24.631782999999999</v>
          </cell>
          <cell r="AU44">
            <v>24.039528000000001</v>
          </cell>
          <cell r="AV44">
            <v>23.398547000000001</v>
          </cell>
          <cell r="AW44">
            <v>24.737833999999999</v>
          </cell>
          <cell r="AX44">
            <v>26.485627000000001</v>
          </cell>
          <cell r="AY44">
            <v>26.138577000000002</v>
          </cell>
          <cell r="AZ44">
            <v>25.754676</v>
          </cell>
          <cell r="BA44">
            <v>27.147870999999999</v>
          </cell>
          <cell r="BB44">
            <v>27.459893999999998</v>
          </cell>
          <cell r="BC44">
            <v>25.717497999999999</v>
          </cell>
          <cell r="BD44">
            <v>26.386490999999999</v>
          </cell>
          <cell r="BE44">
            <v>26.268984</v>
          </cell>
          <cell r="BF44">
            <v>25.277933000000001</v>
          </cell>
          <cell r="BG44">
            <v>26.423093000000001</v>
          </cell>
          <cell r="BH44">
            <v>27.682148000000002</v>
          </cell>
          <cell r="BI44">
            <v>28.410523999999999</v>
          </cell>
          <cell r="BJ44">
            <v>27.127127999999999</v>
          </cell>
          <cell r="BK44">
            <v>28.275509</v>
          </cell>
          <cell r="BL44">
            <v>26.504956</v>
          </cell>
          <cell r="BM44">
            <v>29.824345999999998</v>
          </cell>
          <cell r="BN44">
            <v>29.505132</v>
          </cell>
          <cell r="BO44">
            <v>30.895325</v>
          </cell>
          <cell r="BP44">
            <v>31.212330999999999</v>
          </cell>
          <cell r="BQ44">
            <v>33.302585000000001</v>
          </cell>
          <cell r="BR44">
            <v>29.994947</v>
          </cell>
          <cell r="BS44">
            <v>30.424447000000001</v>
          </cell>
          <cell r="BT44">
            <v>29.601327000000001</v>
          </cell>
          <cell r="BU44">
            <v>30.458286999999999</v>
          </cell>
          <cell r="BV44">
            <v>32.767381</v>
          </cell>
          <cell r="BW44">
            <v>31.564620999999999</v>
          </cell>
          <cell r="BX44">
            <v>32.554225000000002</v>
          </cell>
          <cell r="BY44">
            <v>35.079255000000003</v>
          </cell>
          <cell r="BZ44">
            <v>34.709687000000002</v>
          </cell>
          <cell r="CA44">
            <v>35.856985999999999</v>
          </cell>
          <cell r="CB44">
            <v>29.606739000000001</v>
          </cell>
          <cell r="CC44">
            <v>36.748057000000003</v>
          </cell>
          <cell r="CD44">
            <v>36.307127999999999</v>
          </cell>
          <cell r="CE44">
            <v>32.144269000000001</v>
          </cell>
          <cell r="CF44">
            <v>23.743264</v>
          </cell>
          <cell r="CG44">
            <v>33.043512999999997</v>
          </cell>
          <cell r="CH44">
            <v>38.795220999999998</v>
          </cell>
          <cell r="CI44">
            <v>39.450104000000003</v>
          </cell>
          <cell r="CJ44">
            <v>35.428054000000003</v>
          </cell>
          <cell r="CK44">
            <v>43.591267999999999</v>
          </cell>
          <cell r="CL44">
            <v>39.954791</v>
          </cell>
          <cell r="CM44">
            <v>39.983583000000003</v>
          </cell>
          <cell r="CN44">
            <v>27.474921999999999</v>
          </cell>
          <cell r="CO44">
            <v>33.041952000000002</v>
          </cell>
          <cell r="CP44">
            <v>35.332751999999999</v>
          </cell>
          <cell r="CQ44">
            <v>36.857627999999998</v>
          </cell>
          <cell r="CR44">
            <v>34.348756000000002</v>
          </cell>
          <cell r="CS44">
            <v>35.857197999999997</v>
          </cell>
          <cell r="CT44">
            <v>34.380894810000001</v>
          </cell>
          <cell r="CU44">
            <v>39.990206839999999</v>
          </cell>
          <cell r="CV44">
            <v>37.56467688</v>
          </cell>
          <cell r="CW44">
            <v>42.25725516</v>
          </cell>
          <cell r="CX44">
            <v>42.838147309999997</v>
          </cell>
          <cell r="CY44">
            <v>47.349518590000002</v>
          </cell>
          <cell r="CZ44">
            <v>42.904034619999997</v>
          </cell>
          <cell r="DA44">
            <v>47.366073909999997</v>
          </cell>
          <cell r="DB44">
            <v>46.766991560000001</v>
          </cell>
          <cell r="DC44">
            <v>49.327880460000003</v>
          </cell>
          <cell r="DD44">
            <v>45.124525650000002</v>
          </cell>
          <cell r="DE44">
            <v>46.444744880000002</v>
          </cell>
          <cell r="DF44">
            <v>47.612857939999998</v>
          </cell>
          <cell r="DG44">
            <v>46.918716439999997</v>
          </cell>
          <cell r="DH44">
            <v>44.104618600000002</v>
          </cell>
          <cell r="DI44">
            <v>49.361570810000003</v>
          </cell>
          <cell r="DJ44">
            <v>46.267215980000003</v>
          </cell>
          <cell r="DK44">
            <v>49.494650640000003</v>
          </cell>
          <cell r="DL44">
            <v>42.94855476</v>
          </cell>
          <cell r="DM44">
            <v>38.488994060000003</v>
          </cell>
          <cell r="DN44">
            <v>47.242117520000001</v>
          </cell>
          <cell r="DO44">
            <v>43.995107709999999</v>
          </cell>
          <cell r="DP44">
            <v>43.325854990000003</v>
          </cell>
          <cell r="DQ44">
            <v>44.680063130000001</v>
          </cell>
          <cell r="DR44">
            <v>43.961688090000003</v>
          </cell>
          <cell r="DS44">
            <v>46.885203490000002</v>
          </cell>
          <cell r="DT44">
            <v>43.887837789999999</v>
          </cell>
          <cell r="DU44">
            <v>48.78518167</v>
          </cell>
          <cell r="DV44">
            <v>45.60653387</v>
          </cell>
          <cell r="DW44">
            <v>46.075140670000003</v>
          </cell>
          <cell r="DX44">
            <v>42.838048030000003</v>
          </cell>
          <cell r="DY44">
            <v>42.784313539999999</v>
          </cell>
          <cell r="DZ44">
            <v>42.791311790000002</v>
          </cell>
          <cell r="EA44">
            <v>43.407281990000001</v>
          </cell>
          <cell r="EB44">
            <v>41.352924250000001</v>
          </cell>
        </row>
        <row r="45">
          <cell r="H45">
            <v>11.330602000000001</v>
          </cell>
          <cell r="I45">
            <v>11.050592</v>
          </cell>
          <cell r="J45">
            <v>13.082280000000001</v>
          </cell>
          <cell r="K45">
            <v>12.051925000000001</v>
          </cell>
          <cell r="L45">
            <v>13.589354999999999</v>
          </cell>
          <cell r="M45">
            <v>13.001440000000001</v>
          </cell>
          <cell r="N45">
            <v>14.989106</v>
          </cell>
          <cell r="O45">
            <v>12.744533000000001</v>
          </cell>
          <cell r="P45">
            <v>15.68876</v>
          </cell>
          <cell r="Q45">
            <v>15.189472</v>
          </cell>
          <cell r="R45">
            <v>14.429251000000001</v>
          </cell>
          <cell r="S45">
            <v>15.313814000000001</v>
          </cell>
          <cell r="T45">
            <v>15.575951</v>
          </cell>
          <cell r="U45">
            <v>14.504797</v>
          </cell>
          <cell r="V45">
            <v>14.744019</v>
          </cell>
          <cell r="W45">
            <v>15.776825000000001</v>
          </cell>
          <cell r="X45">
            <v>14.738356</v>
          </cell>
          <cell r="Y45">
            <v>14.19713</v>
          </cell>
          <cell r="Z45">
            <v>15.654311</v>
          </cell>
          <cell r="AA45">
            <v>16.783852</v>
          </cell>
          <cell r="AB45">
            <v>15.943921</v>
          </cell>
          <cell r="AC45">
            <v>14.846864999999999</v>
          </cell>
          <cell r="AD45">
            <v>15.560523</v>
          </cell>
          <cell r="AE45">
            <v>15.087128</v>
          </cell>
          <cell r="AF45">
            <v>15.385043</v>
          </cell>
          <cell r="AG45">
            <v>15.413575</v>
          </cell>
          <cell r="AH45">
            <v>15.037494000000001</v>
          </cell>
          <cell r="AI45">
            <v>17.114495999999999</v>
          </cell>
          <cell r="AJ45">
            <v>17.890620999999999</v>
          </cell>
          <cell r="AK45">
            <v>17.505998000000002</v>
          </cell>
          <cell r="AL45">
            <v>19.236260999999999</v>
          </cell>
          <cell r="AM45">
            <v>19.735658999999998</v>
          </cell>
          <cell r="AN45">
            <v>19.495643000000001</v>
          </cell>
          <cell r="AO45">
            <v>20.535829</v>
          </cell>
          <cell r="AP45">
            <v>22.366309000000001</v>
          </cell>
          <cell r="AQ45">
            <v>21.954222999999999</v>
          </cell>
          <cell r="AR45">
            <v>20.661819000000001</v>
          </cell>
          <cell r="AS45">
            <v>19.845856000000001</v>
          </cell>
          <cell r="AT45">
            <v>19.908031000000001</v>
          </cell>
          <cell r="AU45">
            <v>18.990041999999999</v>
          </cell>
          <cell r="AV45">
            <v>19.070008999999999</v>
          </cell>
          <cell r="AW45">
            <v>21.686140999999999</v>
          </cell>
          <cell r="AX45">
            <v>23.922101999999999</v>
          </cell>
          <cell r="AY45">
            <v>21.300732</v>
          </cell>
          <cell r="AZ45">
            <v>20.571252000000001</v>
          </cell>
          <cell r="BA45">
            <v>22.772918000000001</v>
          </cell>
          <cell r="BB45">
            <v>22.805689000000001</v>
          </cell>
          <cell r="BC45">
            <v>21.671804000000002</v>
          </cell>
          <cell r="BD45">
            <v>25.293654</v>
          </cell>
          <cell r="BE45">
            <v>23.575306000000001</v>
          </cell>
          <cell r="BF45">
            <v>25.125153999999998</v>
          </cell>
          <cell r="BG45">
            <v>25.514818999999999</v>
          </cell>
          <cell r="BH45">
            <v>26.094781000000001</v>
          </cell>
          <cell r="BI45">
            <v>24.195592000000001</v>
          </cell>
          <cell r="BJ45">
            <v>26.06109</v>
          </cell>
          <cell r="BK45">
            <v>27.601618999999999</v>
          </cell>
          <cell r="BL45">
            <v>26.849031</v>
          </cell>
          <cell r="BM45">
            <v>27.098924</v>
          </cell>
          <cell r="BN45">
            <v>27.226178000000001</v>
          </cell>
          <cell r="BO45">
            <v>26.767644000000001</v>
          </cell>
          <cell r="BP45">
            <v>26.646933000000001</v>
          </cell>
          <cell r="BQ45">
            <v>26.773474</v>
          </cell>
          <cell r="BR45">
            <v>28.941348999999999</v>
          </cell>
          <cell r="BS45">
            <v>26.459696000000001</v>
          </cell>
          <cell r="BT45">
            <v>27.095421000000002</v>
          </cell>
          <cell r="BU45">
            <v>29.489535</v>
          </cell>
          <cell r="BV45">
            <v>27.686979000000001</v>
          </cell>
          <cell r="BW45">
            <v>28.491796000000001</v>
          </cell>
          <cell r="BX45">
            <v>28.583742000000001</v>
          </cell>
          <cell r="BY45">
            <v>27.662106999999999</v>
          </cell>
          <cell r="BZ45">
            <v>27.789256999999999</v>
          </cell>
          <cell r="CA45">
            <v>28.546780999999999</v>
          </cell>
          <cell r="CB45">
            <v>29.424367</v>
          </cell>
          <cell r="CC45">
            <v>29.506758000000001</v>
          </cell>
          <cell r="CD45">
            <v>32.454604400000001</v>
          </cell>
          <cell r="CE45">
            <v>35.015195759999997</v>
          </cell>
          <cell r="CF45">
            <v>34.309487900000001</v>
          </cell>
          <cell r="CG45">
            <v>34.725343299999999</v>
          </cell>
          <cell r="CH45">
            <v>34.679038120000001</v>
          </cell>
          <cell r="CI45">
            <v>35.79839612</v>
          </cell>
          <cell r="CJ45">
            <v>30.938133570000002</v>
          </cell>
          <cell r="CK45">
            <v>33.93644974</v>
          </cell>
          <cell r="CL45">
            <v>39.255606110000002</v>
          </cell>
          <cell r="CM45">
            <v>37.929787089999998</v>
          </cell>
          <cell r="CN45">
            <v>30.281915210000001</v>
          </cell>
          <cell r="CO45">
            <v>36.588416969999997</v>
          </cell>
          <cell r="CP45">
            <v>39.818038729999998</v>
          </cell>
          <cell r="CQ45">
            <v>41.393504980000003</v>
          </cell>
          <cell r="CR45">
            <v>37.109497609999998</v>
          </cell>
          <cell r="CS45">
            <v>40.831126019999999</v>
          </cell>
          <cell r="CT45">
            <v>44.917738370000002</v>
          </cell>
          <cell r="CU45">
            <v>48.594481020000003</v>
          </cell>
          <cell r="CV45">
            <v>41.711303880000003</v>
          </cell>
          <cell r="CW45">
            <v>46.779895430000003</v>
          </cell>
          <cell r="CX45">
            <v>48.831865090000001</v>
          </cell>
          <cell r="CY45">
            <v>51.085578599999998</v>
          </cell>
          <cell r="CZ45">
            <v>46.961275260000001</v>
          </cell>
          <cell r="DA45">
            <v>47.707894850000002</v>
          </cell>
          <cell r="DB45">
            <v>53.088887759999999</v>
          </cell>
          <cell r="DC45">
            <v>53.28664414</v>
          </cell>
          <cell r="DD45">
            <v>49.866542559999999</v>
          </cell>
          <cell r="DE45">
            <v>48.442464209999997</v>
          </cell>
          <cell r="DF45">
            <v>52.183090739999997</v>
          </cell>
          <cell r="DG45">
            <v>51.754795340000001</v>
          </cell>
          <cell r="DH45">
            <v>48.818056300000002</v>
          </cell>
          <cell r="DI45">
            <v>48.546497479999999</v>
          </cell>
          <cell r="DJ45">
            <v>52.683618869999997</v>
          </cell>
          <cell r="DK45">
            <v>51.876062750000003</v>
          </cell>
          <cell r="DL45">
            <v>48.530078529999997</v>
          </cell>
          <cell r="DM45">
            <v>48.6494073</v>
          </cell>
          <cell r="DN45">
            <v>52.551064089999997</v>
          </cell>
          <cell r="DO45">
            <v>50.611162530000001</v>
          </cell>
          <cell r="DP45">
            <v>47.843069210000003</v>
          </cell>
          <cell r="DQ45">
            <v>51.695816460000003</v>
          </cell>
          <cell r="DR45">
            <v>54.846951140000002</v>
          </cell>
          <cell r="DS45">
            <v>53.267707940000001</v>
          </cell>
          <cell r="DT45">
            <v>49.296735720000001</v>
          </cell>
          <cell r="DU45">
            <v>52.366610299999998</v>
          </cell>
          <cell r="DV45">
            <v>55.275150539999999</v>
          </cell>
          <cell r="DW45">
            <v>55.336536789999997</v>
          </cell>
          <cell r="DX45">
            <v>51.997151604999999</v>
          </cell>
          <cell r="DY45">
            <v>50.080997029999999</v>
          </cell>
          <cell r="DZ45">
            <v>47.408657239999997</v>
          </cell>
          <cell r="EA45">
            <v>50.033744089999999</v>
          </cell>
          <cell r="EB45">
            <v>45.937830480000002</v>
          </cell>
        </row>
        <row r="47">
          <cell r="H47">
            <v>2212.6468129999998</v>
          </cell>
          <cell r="I47">
            <v>2111.0622910000002</v>
          </cell>
          <cell r="J47">
            <v>2668.2158009999998</v>
          </cell>
          <cell r="K47">
            <v>2254.53532</v>
          </cell>
          <cell r="L47">
            <v>2030.6472670000001</v>
          </cell>
          <cell r="M47">
            <v>1876.9323529999999</v>
          </cell>
          <cell r="N47">
            <v>1805.8665779999999</v>
          </cell>
          <cell r="O47">
            <v>2536.9986039999999</v>
          </cell>
          <cell r="P47">
            <v>2132.2184149999998</v>
          </cell>
          <cell r="Q47">
            <v>2492.2738359999998</v>
          </cell>
          <cell r="R47">
            <v>2436.858111</v>
          </cell>
          <cell r="S47">
            <v>2802.0723079999998</v>
          </cell>
          <cell r="T47">
            <v>2399.4699690000002</v>
          </cell>
          <cell r="U47">
            <v>2460.058556</v>
          </cell>
          <cell r="V47">
            <v>2454.7971069999999</v>
          </cell>
          <cell r="W47">
            <v>2253.2111260000001</v>
          </cell>
          <cell r="X47">
            <v>2003.706866</v>
          </cell>
          <cell r="Y47">
            <v>2826.0227839999998</v>
          </cell>
          <cell r="Z47">
            <v>2846.7235489999998</v>
          </cell>
          <cell r="AA47">
            <v>2927.5614300000002</v>
          </cell>
          <cell r="AB47">
            <v>2976.041244</v>
          </cell>
          <cell r="AC47">
            <v>2694.6651219999999</v>
          </cell>
          <cell r="AD47">
            <v>2758.4681580000001</v>
          </cell>
          <cell r="AE47">
            <v>2715.1604929999999</v>
          </cell>
          <cell r="AF47">
            <v>2412.7507949999999</v>
          </cell>
          <cell r="AG47">
            <v>3013.1193269999999</v>
          </cell>
          <cell r="AH47">
            <v>2939.8529709999998</v>
          </cell>
          <cell r="AI47">
            <v>3072.9650179999999</v>
          </cell>
          <cell r="AJ47">
            <v>2724.398897</v>
          </cell>
          <cell r="AK47">
            <v>3663.5356400000001</v>
          </cell>
          <cell r="AL47">
            <v>4280.9001699999999</v>
          </cell>
          <cell r="AM47">
            <v>3508.2043990000002</v>
          </cell>
          <cell r="AN47">
            <v>3183.5098130000001</v>
          </cell>
          <cell r="AO47">
            <v>3811.9228899999998</v>
          </cell>
          <cell r="AP47">
            <v>4542.1377000000002</v>
          </cell>
          <cell r="AQ47">
            <v>3752.3396050000001</v>
          </cell>
          <cell r="AR47">
            <v>3186.978576</v>
          </cell>
          <cell r="AS47">
            <v>2809.1988289999999</v>
          </cell>
          <cell r="AT47">
            <v>3869.83662</v>
          </cell>
          <cell r="AU47">
            <v>4616.4982</v>
          </cell>
          <cell r="AV47">
            <v>6113.4914099999996</v>
          </cell>
          <cell r="AW47">
            <v>6277.5816199999999</v>
          </cell>
          <cell r="AX47">
            <v>6086.5760499999997</v>
          </cell>
          <cell r="AY47">
            <v>6884.7353300000004</v>
          </cell>
          <cell r="AZ47">
            <v>5660.8676100000002</v>
          </cell>
          <cell r="BA47">
            <v>5411.5184499999996</v>
          </cell>
          <cell r="BB47">
            <v>6064.1445700000004</v>
          </cell>
          <cell r="BC47">
            <v>6228.5217899999998</v>
          </cell>
          <cell r="BD47">
            <v>5927.8318740000004</v>
          </cell>
          <cell r="BE47">
            <v>5715.4743209999997</v>
          </cell>
          <cell r="BF47">
            <v>6436.6198210000002</v>
          </cell>
          <cell r="BG47">
            <v>5384.206666</v>
          </cell>
          <cell r="BH47">
            <v>4343.6322410000002</v>
          </cell>
          <cell r="BI47">
            <v>4785.7985790000002</v>
          </cell>
          <cell r="BJ47">
            <v>5560.4586440000003</v>
          </cell>
          <cell r="BK47">
            <v>4446.2263700000003</v>
          </cell>
          <cell r="BL47">
            <v>4250.6932930000003</v>
          </cell>
          <cell r="BM47">
            <v>3268.195119</v>
          </cell>
          <cell r="BN47">
            <v>4204.8864430000003</v>
          </cell>
          <cell r="BO47">
            <v>3728.5635940000002</v>
          </cell>
          <cell r="BP47">
            <v>3769.7674980000002</v>
          </cell>
          <cell r="BQ47">
            <v>4027.9675219999999</v>
          </cell>
          <cell r="BR47">
            <v>4165.9847499999996</v>
          </cell>
          <cell r="BS47">
            <v>3606.7687380000002</v>
          </cell>
          <cell r="BT47">
            <v>2866.9477470000002</v>
          </cell>
          <cell r="BU47">
            <v>2385.9665380000001</v>
          </cell>
          <cell r="BV47">
            <v>4063.0506129999999</v>
          </cell>
          <cell r="BW47">
            <v>4216.0395570000001</v>
          </cell>
          <cell r="BX47">
            <v>3951.2931939999999</v>
          </cell>
          <cell r="BY47">
            <v>3734.3958459999999</v>
          </cell>
          <cell r="BZ47">
            <v>4016.5996490000002</v>
          </cell>
          <cell r="CA47">
            <v>4020.469004</v>
          </cell>
          <cell r="CB47">
            <v>3980.2444879999998</v>
          </cell>
          <cell r="CC47">
            <v>3957.7320055999999</v>
          </cell>
          <cell r="CD47">
            <v>4054.8820848199998</v>
          </cell>
          <cell r="CE47">
            <v>4803.6986020900003</v>
          </cell>
          <cell r="CF47">
            <v>3964.4273026699998</v>
          </cell>
          <cell r="CG47">
            <v>3764.6065101499998</v>
          </cell>
          <cell r="CH47">
            <v>4122.5734862899999</v>
          </cell>
          <cell r="CI47">
            <v>4604.3526959399996</v>
          </cell>
          <cell r="CJ47">
            <v>3789.0326337699998</v>
          </cell>
          <cell r="CK47">
            <v>5548.30325197</v>
          </cell>
          <cell r="CL47">
            <v>5548.1773453799997</v>
          </cell>
          <cell r="CM47">
            <v>5456.1654794100004</v>
          </cell>
          <cell r="CN47">
            <v>4029.4301276800002</v>
          </cell>
          <cell r="CO47">
            <v>4603.8697491900002</v>
          </cell>
          <cell r="CP47">
            <v>4564.5915457299998</v>
          </cell>
          <cell r="CQ47">
            <v>4855.6355678999998</v>
          </cell>
          <cell r="CR47">
            <v>3926.2253142099999</v>
          </cell>
          <cell r="CS47">
            <v>4091.9881313599999</v>
          </cell>
          <cell r="CT47">
            <v>4817.82872013</v>
          </cell>
          <cell r="CU47">
            <v>4655.9471579499996</v>
          </cell>
          <cell r="CV47">
            <v>2960.6074333000001</v>
          </cell>
          <cell r="CW47">
            <v>3327.0177096699999</v>
          </cell>
          <cell r="CX47">
            <v>3940.2711225799999</v>
          </cell>
          <cell r="CY47">
            <v>3381.9003634800001</v>
          </cell>
          <cell r="CZ47">
            <v>3666.5484502999998</v>
          </cell>
          <cell r="DA47">
            <v>3828.0635528900002</v>
          </cell>
          <cell r="DB47">
            <v>4219.0148949000004</v>
          </cell>
          <cell r="DC47">
            <v>4376.0294524199999</v>
          </cell>
          <cell r="DD47">
            <v>3595.75992094</v>
          </cell>
          <cell r="DE47">
            <v>2961.5159425000002</v>
          </cell>
          <cell r="DF47">
            <v>3968.28573026</v>
          </cell>
          <cell r="DG47">
            <v>3920.8768128699999</v>
          </cell>
          <cell r="DH47">
            <v>3240.63376432</v>
          </cell>
          <cell r="DI47">
            <v>2761.4690905799998</v>
          </cell>
          <cell r="DJ47">
            <v>3303.4180396500001</v>
          </cell>
          <cell r="DK47">
            <v>3599.6244297799999</v>
          </cell>
          <cell r="DL47">
            <v>2961.4282751199999</v>
          </cell>
          <cell r="DM47">
            <v>2939.38757876</v>
          </cell>
          <cell r="DN47">
            <v>3495.0140694299998</v>
          </cell>
          <cell r="DO47">
            <v>2891.9519111499999</v>
          </cell>
          <cell r="DP47">
            <v>3564.8434422300002</v>
          </cell>
          <cell r="DQ47">
            <v>3082.5782774999998</v>
          </cell>
          <cell r="DR47">
            <v>3329.46220042</v>
          </cell>
          <cell r="DS47">
            <v>3968.6162031600002</v>
          </cell>
          <cell r="DT47">
            <v>3384.13648367</v>
          </cell>
          <cell r="DU47">
            <v>4057.0122878000002</v>
          </cell>
          <cell r="DV47">
            <v>4187.9619203100001</v>
          </cell>
          <cell r="DW47">
            <v>4726.1778368900004</v>
          </cell>
          <cell r="DX47">
            <v>3964.8684406100001</v>
          </cell>
          <cell r="DY47">
            <v>4029.3126332900001</v>
          </cell>
          <cell r="DZ47">
            <v>4776.8150112399999</v>
          </cell>
          <cell r="EA47">
            <v>3808.1321163799998</v>
          </cell>
          <cell r="EB47">
            <v>3546.5884281100002</v>
          </cell>
        </row>
        <row r="48">
          <cell r="H48">
            <v>511.04053699999997</v>
          </cell>
          <cell r="I48">
            <v>478.27212200000002</v>
          </cell>
          <cell r="J48">
            <v>535.89812500000005</v>
          </cell>
          <cell r="K48">
            <v>393.78306199999997</v>
          </cell>
          <cell r="L48">
            <v>280.96170000000001</v>
          </cell>
          <cell r="M48">
            <v>296.84602100000001</v>
          </cell>
          <cell r="N48">
            <v>409.58698600000002</v>
          </cell>
          <cell r="O48">
            <v>397.06943899999999</v>
          </cell>
          <cell r="P48">
            <v>373.51247599999999</v>
          </cell>
          <cell r="Q48">
            <v>387.453033</v>
          </cell>
          <cell r="R48">
            <v>306.600302</v>
          </cell>
          <cell r="S48">
            <v>370.292351</v>
          </cell>
          <cell r="T48">
            <v>381.233631</v>
          </cell>
          <cell r="U48">
            <v>424.95395200000002</v>
          </cell>
          <cell r="V48">
            <v>311.79235699999998</v>
          </cell>
          <cell r="W48">
            <v>319.91371700000002</v>
          </cell>
          <cell r="X48">
            <v>331.13238899999999</v>
          </cell>
          <cell r="Y48">
            <v>326.68296199999997</v>
          </cell>
          <cell r="Z48">
            <v>266.32166699999999</v>
          </cell>
          <cell r="AA48">
            <v>350.20678099999998</v>
          </cell>
          <cell r="AB48">
            <v>285.06572599999998</v>
          </cell>
          <cell r="AC48">
            <v>287.560675</v>
          </cell>
          <cell r="AD48">
            <v>280.58874800000001</v>
          </cell>
          <cell r="AE48">
            <v>272.04137300000002</v>
          </cell>
          <cell r="AF48">
            <v>419.09843599999999</v>
          </cell>
          <cell r="AG48">
            <v>497.09636599999999</v>
          </cell>
          <cell r="AH48">
            <v>675.78210200000001</v>
          </cell>
          <cell r="AI48">
            <v>574.39966300000003</v>
          </cell>
          <cell r="AJ48">
            <v>428.52846399999999</v>
          </cell>
          <cell r="AK48">
            <v>741.89035699999999</v>
          </cell>
          <cell r="AL48">
            <v>695.57096100000001</v>
          </cell>
          <cell r="AM48">
            <v>853.26434700000004</v>
          </cell>
          <cell r="AN48">
            <v>505.41091599999999</v>
          </cell>
          <cell r="AO48">
            <v>769.60203799999999</v>
          </cell>
          <cell r="AP48">
            <v>768.80471699999998</v>
          </cell>
          <cell r="AQ48">
            <v>560.43464400000005</v>
          </cell>
          <cell r="AR48">
            <v>522.61855300000002</v>
          </cell>
          <cell r="AS48">
            <v>634.40782100000001</v>
          </cell>
          <cell r="AT48">
            <v>571.27086499999996</v>
          </cell>
          <cell r="AU48">
            <v>776.691192</v>
          </cell>
          <cell r="AV48">
            <v>767.52184099999999</v>
          </cell>
          <cell r="AW48">
            <v>741.45621200000005</v>
          </cell>
          <cell r="AX48">
            <v>676.37055999999995</v>
          </cell>
          <cell r="AY48">
            <v>675.56115999999997</v>
          </cell>
          <cell r="AZ48">
            <v>617.94661799999994</v>
          </cell>
          <cell r="BA48">
            <v>814.74381700000004</v>
          </cell>
          <cell r="BB48">
            <v>793.85898899999995</v>
          </cell>
          <cell r="BC48">
            <v>748.94733399999996</v>
          </cell>
          <cell r="BD48">
            <v>811.13978799999995</v>
          </cell>
          <cell r="BE48">
            <v>857.430295</v>
          </cell>
          <cell r="BF48">
            <v>881.33906500000001</v>
          </cell>
          <cell r="BG48">
            <v>679.73236899999995</v>
          </cell>
          <cell r="BH48">
            <v>774.78985</v>
          </cell>
          <cell r="BI48">
            <v>857.97136399999999</v>
          </cell>
          <cell r="BJ48">
            <v>860.03246000000001</v>
          </cell>
          <cell r="BK48">
            <v>722.89933699999995</v>
          </cell>
          <cell r="BL48">
            <v>706.36126400000001</v>
          </cell>
          <cell r="BM48">
            <v>627.18912999999998</v>
          </cell>
          <cell r="BN48">
            <v>794.21223999999995</v>
          </cell>
          <cell r="BO48">
            <v>595.00482199999999</v>
          </cell>
          <cell r="BP48">
            <v>796.18158300000005</v>
          </cell>
          <cell r="BQ48">
            <v>658.93918199999996</v>
          </cell>
          <cell r="BR48">
            <v>985.25041099999999</v>
          </cell>
          <cell r="BS48">
            <v>555.77695100000005</v>
          </cell>
          <cell r="BT48">
            <v>602.43856200000005</v>
          </cell>
          <cell r="BU48">
            <v>656.06344200000001</v>
          </cell>
          <cell r="BV48">
            <v>731.44361300000003</v>
          </cell>
          <cell r="BW48">
            <v>813.83143500000006</v>
          </cell>
          <cell r="BX48">
            <v>592.70440599999995</v>
          </cell>
          <cell r="BY48">
            <v>686.395219</v>
          </cell>
          <cell r="BZ48">
            <v>787.87787400000002</v>
          </cell>
          <cell r="CA48">
            <v>689.86611600000003</v>
          </cell>
          <cell r="CB48">
            <v>595.25817500000005</v>
          </cell>
          <cell r="CC48">
            <v>515.96313399999997</v>
          </cell>
          <cell r="CD48">
            <v>659.58428200000003</v>
          </cell>
          <cell r="CE48">
            <v>596.17076699999996</v>
          </cell>
          <cell r="CF48">
            <v>622.49903800000004</v>
          </cell>
          <cell r="CG48">
            <v>621.455691</v>
          </cell>
          <cell r="CH48">
            <v>846.36878400000001</v>
          </cell>
          <cell r="CI48">
            <v>760.43710899999996</v>
          </cell>
          <cell r="CJ48">
            <v>634.63567799999998</v>
          </cell>
          <cell r="CK48">
            <v>534.65724999999998</v>
          </cell>
          <cell r="CL48">
            <v>794.47632899999996</v>
          </cell>
          <cell r="CM48">
            <v>583.32402100000002</v>
          </cell>
          <cell r="CN48">
            <v>535.99213499999996</v>
          </cell>
          <cell r="CO48">
            <v>556.99676999999997</v>
          </cell>
          <cell r="CP48">
            <v>601.84796600000004</v>
          </cell>
          <cell r="CQ48">
            <v>464.54486400000002</v>
          </cell>
          <cell r="CR48">
            <v>515.94456000000002</v>
          </cell>
          <cell r="CS48">
            <v>532.35175153028001</v>
          </cell>
          <cell r="CT48">
            <v>693.73986921732001</v>
          </cell>
          <cell r="CU48">
            <v>539.72363225091999</v>
          </cell>
          <cell r="CV48">
            <v>535.29198358862004</v>
          </cell>
          <cell r="CW48">
            <v>616.84672172104001</v>
          </cell>
          <cell r="CX48">
            <v>639.97188057087999</v>
          </cell>
          <cell r="CY48">
            <v>558.77858853856003</v>
          </cell>
          <cell r="CZ48">
            <v>670.49473079137999</v>
          </cell>
          <cell r="DA48">
            <v>589.61210820995598</v>
          </cell>
          <cell r="DB48">
            <v>598.37968036131997</v>
          </cell>
          <cell r="DC48">
            <v>536.61785244420003</v>
          </cell>
          <cell r="DD48">
            <v>494.98835933999999</v>
          </cell>
          <cell r="DE48">
            <v>481.69250405819997</v>
          </cell>
          <cell r="DF48">
            <v>473.45261540770002</v>
          </cell>
          <cell r="DG48">
            <v>506.71130885546</v>
          </cell>
          <cell r="DH48">
            <v>429.70257585735999</v>
          </cell>
          <cell r="DI48">
            <v>579.34756124290004</v>
          </cell>
          <cell r="DJ48">
            <v>618.05157936731996</v>
          </cell>
          <cell r="DK48">
            <v>617.89246710494001</v>
          </cell>
          <cell r="DL48">
            <v>417.29599673481999</v>
          </cell>
          <cell r="DM48">
            <v>578.93252796321997</v>
          </cell>
          <cell r="DN48">
            <v>691.92037808682198</v>
          </cell>
          <cell r="DO48">
            <v>541.07463383215998</v>
          </cell>
          <cell r="DP48">
            <v>476.63861679121999</v>
          </cell>
          <cell r="DQ48">
            <v>575.45471490930004</v>
          </cell>
          <cell r="DR48">
            <v>642.08724824470198</v>
          </cell>
          <cell r="DS48">
            <v>569.09708328668103</v>
          </cell>
          <cell r="DT48">
            <v>639.50955877592901</v>
          </cell>
          <cell r="DU48">
            <v>822.09635292427902</v>
          </cell>
          <cell r="DV48">
            <v>1365.6740195923701</v>
          </cell>
          <cell r="DW48">
            <v>1422.56025237638</v>
          </cell>
          <cell r="DX48">
            <v>1178.7793917597501</v>
          </cell>
          <cell r="DY48">
            <v>1266.6367845903001</v>
          </cell>
          <cell r="DZ48">
            <v>1370.18725715958</v>
          </cell>
          <cell r="EA48">
            <v>1246.62430850074</v>
          </cell>
          <cell r="EB48">
            <v>1226.5294394536199</v>
          </cell>
        </row>
        <row r="49">
          <cell r="H49">
            <v>581.33062500000005</v>
          </cell>
          <cell r="I49">
            <v>639.79347900000005</v>
          </cell>
          <cell r="J49">
            <v>729.81325200000003</v>
          </cell>
          <cell r="K49">
            <v>673.85319700000002</v>
          </cell>
          <cell r="L49">
            <v>800.09940900000004</v>
          </cell>
          <cell r="M49">
            <v>759.45777199999998</v>
          </cell>
          <cell r="N49">
            <v>1045.3829949999999</v>
          </cell>
          <cell r="O49">
            <v>993.448984</v>
          </cell>
          <cell r="P49">
            <v>883.96674900000005</v>
          </cell>
          <cell r="Q49">
            <v>916.00178400000004</v>
          </cell>
          <cell r="R49">
            <v>903.63058699999999</v>
          </cell>
          <cell r="S49">
            <v>942.16627300000005</v>
          </cell>
          <cell r="T49">
            <v>891.57351600000004</v>
          </cell>
          <cell r="U49">
            <v>981.40248999999994</v>
          </cell>
          <cell r="V49">
            <v>883.93379200000004</v>
          </cell>
          <cell r="W49">
            <v>1067.6046550000001</v>
          </cell>
          <cell r="X49">
            <v>885.84885199999997</v>
          </cell>
          <cell r="Y49">
            <v>738.38284799999997</v>
          </cell>
          <cell r="Z49">
            <v>863.29895199999999</v>
          </cell>
          <cell r="AA49">
            <v>807.06483200000002</v>
          </cell>
          <cell r="AB49">
            <v>880.99781199999995</v>
          </cell>
          <cell r="AC49">
            <v>771.373244</v>
          </cell>
          <cell r="AD49">
            <v>989.97184900000002</v>
          </cell>
          <cell r="AE49">
            <v>1069.2649590000001</v>
          </cell>
          <cell r="AF49">
            <v>1029.614687</v>
          </cell>
          <cell r="AG49">
            <v>1100.4703199999999</v>
          </cell>
          <cell r="AH49">
            <v>1185.6214070000001</v>
          </cell>
          <cell r="AI49">
            <v>1440.47714</v>
          </cell>
          <cell r="AJ49">
            <v>1458.394002</v>
          </cell>
          <cell r="AK49">
            <v>1074.296632</v>
          </cell>
          <cell r="AL49">
            <v>1166.7614699999999</v>
          </cell>
          <cell r="AM49">
            <v>1411.5863420000001</v>
          </cell>
          <cell r="AN49">
            <v>1328.1438069999999</v>
          </cell>
          <cell r="AO49">
            <v>1088.1474229999999</v>
          </cell>
          <cell r="AP49">
            <v>1104.747206</v>
          </cell>
          <cell r="AQ49">
            <v>1016.662562</v>
          </cell>
          <cell r="AR49">
            <v>1318.8964000000001</v>
          </cell>
          <cell r="AS49">
            <v>1438.1435570000001</v>
          </cell>
          <cell r="AT49">
            <v>1271.2520910000001</v>
          </cell>
          <cell r="AU49">
            <v>1145.712023</v>
          </cell>
          <cell r="AV49">
            <v>1110.5335689999999</v>
          </cell>
          <cell r="AW49">
            <v>857.50698</v>
          </cell>
          <cell r="AX49">
            <v>1209.6541239999999</v>
          </cell>
          <cell r="AY49">
            <v>1280.1827639999999</v>
          </cell>
          <cell r="AZ49">
            <v>1164.3453179999999</v>
          </cell>
          <cell r="BA49">
            <v>1067.6601330000001</v>
          </cell>
          <cell r="BB49">
            <v>1078.7565010000001</v>
          </cell>
          <cell r="BC49">
            <v>799.53198899999995</v>
          </cell>
          <cell r="BD49">
            <v>680.01033500000005</v>
          </cell>
          <cell r="BE49">
            <v>882.53181199999995</v>
          </cell>
          <cell r="BF49">
            <v>835.39659300000005</v>
          </cell>
          <cell r="BG49">
            <v>854.52226800000005</v>
          </cell>
          <cell r="BH49">
            <v>753.97535000000005</v>
          </cell>
          <cell r="BI49">
            <v>707.58246499999996</v>
          </cell>
          <cell r="BJ49">
            <v>665.06683199999998</v>
          </cell>
          <cell r="BK49">
            <v>695.10402699999997</v>
          </cell>
          <cell r="BL49">
            <v>615.93792900000005</v>
          </cell>
          <cell r="BM49">
            <v>555.32172300000002</v>
          </cell>
          <cell r="BN49">
            <v>398.5683765</v>
          </cell>
          <cell r="BO49">
            <v>511.06608599999998</v>
          </cell>
          <cell r="BP49">
            <v>631.42657999999994</v>
          </cell>
          <cell r="BQ49">
            <v>339.25477699999999</v>
          </cell>
          <cell r="BR49">
            <v>437.76374420000002</v>
          </cell>
          <cell r="BS49">
            <v>583.27704600000004</v>
          </cell>
          <cell r="BT49">
            <v>757.83403399999997</v>
          </cell>
          <cell r="BU49">
            <v>306.24204250000003</v>
          </cell>
          <cell r="BV49">
            <v>503.36442</v>
          </cell>
          <cell r="BW49">
            <v>436.05048210000001</v>
          </cell>
          <cell r="BX49">
            <v>398.95720290000003</v>
          </cell>
          <cell r="BY49">
            <v>423.17439689999998</v>
          </cell>
          <cell r="BZ49">
            <v>561.80804000000001</v>
          </cell>
          <cell r="CA49">
            <v>510.27739800000001</v>
          </cell>
          <cell r="CB49">
            <v>461.08195849999998</v>
          </cell>
          <cell r="CC49">
            <v>289.07195990000002</v>
          </cell>
          <cell r="CD49">
            <v>239.4688999</v>
          </cell>
          <cell r="CE49">
            <v>298.72255030000002</v>
          </cell>
          <cell r="CF49">
            <v>347.04283650000002</v>
          </cell>
          <cell r="CG49">
            <v>302.89702310000001</v>
          </cell>
          <cell r="CH49">
            <v>224.46258159999999</v>
          </cell>
          <cell r="CI49">
            <v>237.55703510000001</v>
          </cell>
          <cell r="CJ49">
            <v>241.54507910000001</v>
          </cell>
          <cell r="CK49">
            <v>230.52619050000001</v>
          </cell>
          <cell r="CL49">
            <v>264.06376599999999</v>
          </cell>
          <cell r="CM49">
            <v>207.85481759999999</v>
          </cell>
          <cell r="CN49">
            <v>152.37190380000001</v>
          </cell>
          <cell r="CO49">
            <v>327.48649399999999</v>
          </cell>
          <cell r="CP49">
            <v>304.0642173</v>
          </cell>
          <cell r="CQ49">
            <v>97.918934500000006</v>
          </cell>
          <cell r="CR49">
            <v>276.41239109999998</v>
          </cell>
          <cell r="CS49">
            <v>510.12106257200003</v>
          </cell>
          <cell r="CT49">
            <v>344.54622460000002</v>
          </cell>
          <cell r="CU49">
            <v>185.05300009999999</v>
          </cell>
          <cell r="CV49">
            <v>171.37006568000001</v>
          </cell>
          <cell r="CW49">
            <v>211.51575790000001</v>
          </cell>
          <cell r="CX49">
            <v>196.3236570956</v>
          </cell>
          <cell r="CY49">
            <v>157.58566569999999</v>
          </cell>
          <cell r="CZ49">
            <v>127.96808316000001</v>
          </cell>
          <cell r="DA49">
            <v>172.34081133000001</v>
          </cell>
          <cell r="DB49">
            <v>262.32976973799998</v>
          </cell>
          <cell r="DC49">
            <v>146.67430612999999</v>
          </cell>
          <cell r="DD49">
            <v>131.39576847000001</v>
          </cell>
          <cell r="DE49">
            <v>157.91291480999999</v>
          </cell>
          <cell r="DF49">
            <v>152.26688154000001</v>
          </cell>
          <cell r="DG49">
            <v>82.928826459999996</v>
          </cell>
          <cell r="DH49">
            <v>167.6141288</v>
          </cell>
          <cell r="DI49">
            <v>222.33250393599999</v>
          </cell>
          <cell r="DJ49">
            <v>223.250922438</v>
          </cell>
          <cell r="DK49">
            <v>402.28752782117999</v>
          </cell>
          <cell r="DL49">
            <v>254.2931166754</v>
          </cell>
          <cell r="DM49">
            <v>244.85392024577999</v>
          </cell>
          <cell r="DN49">
            <v>306.18200703000002</v>
          </cell>
          <cell r="DO49">
            <v>224.95777115600001</v>
          </cell>
          <cell r="DP49">
            <v>314.23651944327997</v>
          </cell>
          <cell r="DQ49">
            <v>323.96429601822001</v>
          </cell>
          <cell r="DR49">
            <v>278.13209302000001</v>
          </cell>
          <cell r="DS49">
            <v>252.620586209804</v>
          </cell>
          <cell r="DT49">
            <v>200.34225250292101</v>
          </cell>
          <cell r="DU49">
            <v>266.92142281076701</v>
          </cell>
          <cell r="DV49">
            <v>286.39974752174101</v>
          </cell>
          <cell r="DW49">
            <v>163.51501686462399</v>
          </cell>
          <cell r="DX49">
            <v>213.074758608677</v>
          </cell>
          <cell r="DY49">
            <v>313.53504876621798</v>
          </cell>
          <cell r="DZ49">
            <v>355.00275895476102</v>
          </cell>
          <cell r="EA49">
            <v>166.329825081525</v>
          </cell>
          <cell r="EB49">
            <v>124.59348153761999</v>
          </cell>
        </row>
        <row r="50">
          <cell r="H50">
            <v>0.63</v>
          </cell>
          <cell r="I50">
            <v>0.63</v>
          </cell>
          <cell r="J50">
            <v>0.75</v>
          </cell>
          <cell r="K50">
            <v>0.81</v>
          </cell>
          <cell r="L50">
            <v>0.92</v>
          </cell>
          <cell r="M50">
            <v>0.92</v>
          </cell>
          <cell r="N50">
            <v>1.04</v>
          </cell>
          <cell r="O50">
            <v>1.1599999999999999</v>
          </cell>
          <cell r="P50">
            <v>1.26</v>
          </cell>
          <cell r="Q50">
            <v>1.2</v>
          </cell>
          <cell r="R50">
            <v>1.288</v>
          </cell>
          <cell r="S50">
            <v>1.1759999999999999</v>
          </cell>
          <cell r="T50">
            <v>1.288</v>
          </cell>
          <cell r="U50">
            <v>1.232</v>
          </cell>
          <cell r="V50">
            <v>1.3340000000000001</v>
          </cell>
          <cell r="W50">
            <v>1.3919999999999999</v>
          </cell>
          <cell r="X50">
            <v>1.798</v>
          </cell>
          <cell r="Y50">
            <v>1.508</v>
          </cell>
          <cell r="Z50">
            <v>1.6240000000000001</v>
          </cell>
          <cell r="AA50">
            <v>1.5660000000000001</v>
          </cell>
          <cell r="AB50">
            <v>1.9139999999999999</v>
          </cell>
          <cell r="AC50">
            <v>1.9139999999999999</v>
          </cell>
          <cell r="AD50">
            <v>1.8560000000000001</v>
          </cell>
          <cell r="AE50">
            <v>1.8560000000000001</v>
          </cell>
          <cell r="AF50">
            <v>1.9139999999999999</v>
          </cell>
          <cell r="AG50">
            <v>1.8560000000000001</v>
          </cell>
          <cell r="AH50">
            <v>1.798</v>
          </cell>
          <cell r="AI50">
            <v>1.8959999999999999</v>
          </cell>
          <cell r="AJ50">
            <v>1.8959999999999999</v>
          </cell>
          <cell r="AK50">
            <v>1.8959999999999999</v>
          </cell>
          <cell r="AL50">
            <v>1.84944</v>
          </cell>
          <cell r="AM50">
            <v>2.0844</v>
          </cell>
          <cell r="AN50">
            <v>1.8560000000000001</v>
          </cell>
          <cell r="AO50">
            <v>1.86</v>
          </cell>
          <cell r="AP50">
            <v>1.972</v>
          </cell>
          <cell r="AQ50">
            <v>2.0902280000000002</v>
          </cell>
          <cell r="AR50">
            <v>1.921</v>
          </cell>
          <cell r="AS50">
            <v>1.8360000000000001</v>
          </cell>
          <cell r="AT50">
            <v>2.0529999999999999</v>
          </cell>
          <cell r="AU50">
            <v>1.938882</v>
          </cell>
          <cell r="AV50">
            <v>1.9933860000000001</v>
          </cell>
          <cell r="AW50">
            <v>1.93801782</v>
          </cell>
          <cell r="AX50">
            <v>2.0001052700000002</v>
          </cell>
          <cell r="AY50">
            <v>1.89</v>
          </cell>
          <cell r="AZ50">
            <v>1.89</v>
          </cell>
          <cell r="BA50">
            <v>1.75</v>
          </cell>
          <cell r="BB50">
            <v>2.06</v>
          </cell>
          <cell r="BC50">
            <v>2</v>
          </cell>
          <cell r="BD50">
            <v>1.83</v>
          </cell>
          <cell r="BE50">
            <v>1.71</v>
          </cell>
          <cell r="BF50">
            <v>2</v>
          </cell>
          <cell r="BG50">
            <v>1.95</v>
          </cell>
          <cell r="BH50">
            <v>1.9524548500000001</v>
          </cell>
          <cell r="BI50">
            <v>1.92397456</v>
          </cell>
          <cell r="BJ50">
            <v>2.0972857</v>
          </cell>
          <cell r="BK50">
            <v>1.93140194</v>
          </cell>
          <cell r="BL50">
            <v>1.9089723999999999</v>
          </cell>
          <cell r="BM50">
            <v>1.97619593</v>
          </cell>
          <cell r="BN50">
            <v>2.4577346499999999</v>
          </cell>
          <cell r="BO50">
            <v>2.83115264</v>
          </cell>
          <cell r="BP50">
            <v>2.65</v>
          </cell>
          <cell r="BQ50">
            <v>2.65</v>
          </cell>
          <cell r="BR50">
            <v>2.8439999999999999</v>
          </cell>
          <cell r="BS50">
            <v>2.8679999999999999</v>
          </cell>
          <cell r="BT50">
            <v>3.0033684210526301</v>
          </cell>
          <cell r="BU50">
            <v>3.3138596491228101</v>
          </cell>
          <cell r="BV50">
            <v>3.5091578947368398</v>
          </cell>
          <cell r="BW50">
            <v>3.79385964912281</v>
          </cell>
          <cell r="BX50">
            <v>3.31550877192982</v>
          </cell>
          <cell r="BY50">
            <v>3.71375438596491</v>
          </cell>
          <cell r="BZ50">
            <v>3.2527368421052598</v>
          </cell>
          <cell r="CA50">
            <v>3.60950877192982</v>
          </cell>
          <cell r="CB50">
            <v>3.49828070175439</v>
          </cell>
          <cell r="CC50">
            <v>3.3176842105263198</v>
          </cell>
          <cell r="CD50">
            <v>3.2664561403508801</v>
          </cell>
          <cell r="CE50">
            <v>3.9509824561403502</v>
          </cell>
          <cell r="CF50">
            <v>4.1522807017543899</v>
          </cell>
          <cell r="CG50">
            <v>4.0401544561403497</v>
          </cell>
          <cell r="CH50">
            <v>4.6621350000000001</v>
          </cell>
          <cell r="CI50">
            <v>4.4481859999999998</v>
          </cell>
          <cell r="CJ50">
            <v>4.6597080000000002</v>
          </cell>
          <cell r="CK50">
            <v>4.0959300000000001</v>
          </cell>
          <cell r="CL50">
            <v>4.9469310000000002</v>
          </cell>
          <cell r="CM50">
            <v>5.18</v>
          </cell>
          <cell r="CN50">
            <v>4.8499999999999996</v>
          </cell>
          <cell r="CO50">
            <v>4.9800000000000004</v>
          </cell>
          <cell r="CP50">
            <v>4.8099999999999996</v>
          </cell>
          <cell r="CQ50">
            <v>4.681</v>
          </cell>
          <cell r="CR50">
            <v>4.5869999999999997</v>
          </cell>
          <cell r="CS50">
            <v>4.7880000000000003</v>
          </cell>
          <cell r="CT50">
            <v>6.2430000000000003</v>
          </cell>
          <cell r="CU50">
            <v>6.1479999999999997</v>
          </cell>
          <cell r="CV50">
            <v>5.6349999999999998</v>
          </cell>
          <cell r="CW50">
            <v>5.4770000000000003</v>
          </cell>
          <cell r="CX50">
            <v>5.766</v>
          </cell>
          <cell r="CY50">
            <v>5.8970000000000002</v>
          </cell>
          <cell r="CZ50">
            <v>5.8230000000000004</v>
          </cell>
          <cell r="DA50">
            <v>5.76</v>
          </cell>
          <cell r="DB50">
            <v>6.34</v>
          </cell>
          <cell r="DC50">
            <v>5.9409999999999998</v>
          </cell>
          <cell r="DD50">
            <v>6.5540000000000003</v>
          </cell>
          <cell r="DE50">
            <v>6.2123999999999997</v>
          </cell>
          <cell r="DF50">
            <v>8.1213490700000008</v>
          </cell>
          <cell r="DG50">
            <v>9.0141443900000002</v>
          </cell>
          <cell r="DH50">
            <v>9.9320888400000005</v>
          </cell>
          <cell r="DI50">
            <v>9.7842894699999992</v>
          </cell>
          <cell r="DJ50">
            <v>12.15504518</v>
          </cell>
          <cell r="DK50">
            <v>13.116317410000001</v>
          </cell>
          <cell r="DL50">
            <v>12.90236951</v>
          </cell>
          <cell r="DM50">
            <v>13.94786562</v>
          </cell>
          <cell r="DN50">
            <v>14.70225733</v>
          </cell>
          <cell r="DO50">
            <v>15.35243258</v>
          </cell>
          <cell r="DP50">
            <v>16.112562849</v>
          </cell>
          <cell r="DQ50">
            <v>15.523622339999999</v>
          </cell>
          <cell r="DR50">
            <v>18.353002830000001</v>
          </cell>
          <cell r="DS50">
            <v>19.52781105</v>
          </cell>
          <cell r="DT50">
            <v>17.935507650000002</v>
          </cell>
          <cell r="DU50">
            <v>18.984293170000001</v>
          </cell>
          <cell r="DV50">
            <v>20.218008730000001</v>
          </cell>
          <cell r="DW50">
            <v>19.896942549999999</v>
          </cell>
          <cell r="DX50">
            <v>20.08227076</v>
          </cell>
          <cell r="DY50">
            <v>19.046992289999999</v>
          </cell>
          <cell r="DZ50">
            <v>18.405739709999999</v>
          </cell>
          <cell r="EA50">
            <v>20.501687839999999</v>
          </cell>
          <cell r="EB50">
            <v>20.055264189999999</v>
          </cell>
        </row>
      </sheetData>
      <sheetData sheetId="21">
        <row r="21">
          <cell r="G21">
            <v>825.52809999999999</v>
          </cell>
          <cell r="H21">
            <v>732.29139999999995</v>
          </cell>
          <cell r="I21">
            <v>741.02539999999999</v>
          </cell>
          <cell r="J21">
            <v>1140.905</v>
          </cell>
          <cell r="K21">
            <v>1025.528</v>
          </cell>
          <cell r="L21">
            <v>764.85389999999995</v>
          </cell>
          <cell r="M21">
            <v>1044.452</v>
          </cell>
          <cell r="N21">
            <v>865.30870000000004</v>
          </cell>
          <cell r="O21">
            <v>1013.937</v>
          </cell>
          <cell r="P21">
            <v>1099.335</v>
          </cell>
          <cell r="Q21">
            <v>1128.0260000000001</v>
          </cell>
          <cell r="R21">
            <v>1234.751</v>
          </cell>
          <cell r="S21">
            <v>1075.308</v>
          </cell>
          <cell r="T21">
            <v>876.75250000000005</v>
          </cell>
          <cell r="U21">
            <v>1490.251</v>
          </cell>
          <cell r="V21">
            <v>1240.8920000000001</v>
          </cell>
          <cell r="W21">
            <v>1450.808</v>
          </cell>
          <cell r="X21">
            <v>1086.605</v>
          </cell>
          <cell r="Y21">
            <v>1019.1609999999999</v>
          </cell>
          <cell r="Z21">
            <v>1116.1600000000001</v>
          </cell>
          <cell r="AA21">
            <v>1295.999</v>
          </cell>
          <cell r="AB21">
            <v>1268.162</v>
          </cell>
          <cell r="AC21">
            <v>1366.318</v>
          </cell>
          <cell r="AD21">
            <v>1332.5319999999999</v>
          </cell>
          <cell r="AE21">
            <v>1492.6759999999999</v>
          </cell>
          <cell r="AF21">
            <v>1353.8050000000001</v>
          </cell>
          <cell r="AG21">
            <v>1222.6849999999999</v>
          </cell>
          <cell r="AH21">
            <v>1166.2059999999999</v>
          </cell>
          <cell r="AI21">
            <v>1151.442</v>
          </cell>
          <cell r="AJ21">
            <v>1176.5530000000001</v>
          </cell>
          <cell r="AK21">
            <v>1164.9190000000001</v>
          </cell>
          <cell r="AL21">
            <v>1430.671</v>
          </cell>
          <cell r="AM21">
            <v>1632.1079999999999</v>
          </cell>
          <cell r="AN21">
            <v>2035.2380000000001</v>
          </cell>
          <cell r="AO21">
            <v>2070.482</v>
          </cell>
          <cell r="AP21">
            <v>1904.0329999999999</v>
          </cell>
          <cell r="AQ21">
            <v>1225.8699999999999</v>
          </cell>
          <cell r="AR21">
            <v>1135.104</v>
          </cell>
          <cell r="AS21">
            <v>1233.471</v>
          </cell>
          <cell r="AT21">
            <v>1213.6890000000001</v>
          </cell>
          <cell r="AU21">
            <v>1311.5619999999999</v>
          </cell>
          <cell r="AV21">
            <v>1272.6320000000001</v>
          </cell>
          <cell r="AW21">
            <v>1205.172</v>
          </cell>
          <cell r="AX21">
            <v>1163.4649999999999</v>
          </cell>
          <cell r="AY21">
            <v>1349.2</v>
          </cell>
          <cell r="AZ21">
            <v>1392.482</v>
          </cell>
          <cell r="BA21">
            <v>1250.421</v>
          </cell>
          <cell r="BB21">
            <v>1165.365</v>
          </cell>
          <cell r="BC21">
            <v>1320.761</v>
          </cell>
          <cell r="BD21">
            <v>1392.0119999999999</v>
          </cell>
          <cell r="BE21">
            <v>1313.2729999999999</v>
          </cell>
          <cell r="BF21">
            <v>1280.9190000000001</v>
          </cell>
          <cell r="BG21">
            <v>1587.4259999999999</v>
          </cell>
          <cell r="BH21">
            <v>1402.1669999999999</v>
          </cell>
          <cell r="BI21">
            <v>1412.6420000000001</v>
          </cell>
          <cell r="BJ21">
            <v>1459.876</v>
          </cell>
          <cell r="BK21">
            <v>1398.3879999999999</v>
          </cell>
          <cell r="BL21">
            <v>1380.604</v>
          </cell>
          <cell r="BM21">
            <v>1365.7950000000001</v>
          </cell>
          <cell r="BN21">
            <v>1495.991</v>
          </cell>
          <cell r="BO21">
            <v>1349.6010000000001</v>
          </cell>
          <cell r="BP21">
            <v>1430.1869999999999</v>
          </cell>
          <cell r="BQ21">
            <v>1472.6990000000001</v>
          </cell>
          <cell r="BR21">
            <v>1569.212</v>
          </cell>
          <cell r="BS21">
            <v>1690.2439999999999</v>
          </cell>
          <cell r="BT21">
            <v>2513.578</v>
          </cell>
          <cell r="BU21">
            <v>2517.335</v>
          </cell>
          <cell r="BV21">
            <v>2433.1019999999999</v>
          </cell>
          <cell r="BW21">
            <v>2555.7820000000002</v>
          </cell>
          <cell r="BX21">
            <v>3052.7890000000002</v>
          </cell>
          <cell r="BY21">
            <v>2905.2040000000002</v>
          </cell>
          <cell r="BZ21">
            <v>2847.0010000000002</v>
          </cell>
          <cell r="CA21">
            <v>3292.7080000000001</v>
          </cell>
          <cell r="CB21">
            <v>3000.9749999999999</v>
          </cell>
          <cell r="CC21">
            <v>3961.9319999999998</v>
          </cell>
          <cell r="CD21">
            <v>4044.46</v>
          </cell>
          <cell r="CE21">
            <v>5566.0129999999999</v>
          </cell>
          <cell r="CF21">
            <v>3320.3760000000002</v>
          </cell>
          <cell r="CG21">
            <v>2937.683</v>
          </cell>
          <cell r="CH21">
            <v>3226.3510000000001</v>
          </cell>
          <cell r="CI21">
            <v>3262.0990000000002</v>
          </cell>
          <cell r="CJ21">
            <v>4371.3360000000002</v>
          </cell>
          <cell r="CK21">
            <v>3062.1930000000002</v>
          </cell>
          <cell r="CL21">
            <v>3742.4340000000002</v>
          </cell>
          <cell r="CM21">
            <v>3524.8110000000001</v>
          </cell>
          <cell r="CN21">
            <v>3278.2449999999999</v>
          </cell>
          <cell r="CO21">
            <v>3976.96</v>
          </cell>
          <cell r="CP21">
            <v>4296.9430000000002</v>
          </cell>
          <cell r="CQ21">
            <v>3219.0419999999999</v>
          </cell>
          <cell r="CR21">
            <v>4321.3900000000003</v>
          </cell>
          <cell r="CS21">
            <v>3853.1179999999999</v>
          </cell>
          <cell r="CT21">
            <v>4132.1109999999999</v>
          </cell>
          <cell r="CU21">
            <v>3683.5709999999999</v>
          </cell>
          <cell r="CV21">
            <v>3631.029</v>
          </cell>
          <cell r="CW21">
            <v>3175.9340000000002</v>
          </cell>
          <cell r="CX21">
            <v>3407.1080000000002</v>
          </cell>
          <cell r="CY21">
            <v>3672.616</v>
          </cell>
          <cell r="CZ21">
            <v>3005.683</v>
          </cell>
          <cell r="DA21">
            <v>3541.9960000000001</v>
          </cell>
          <cell r="DB21">
            <v>3239.7130000000002</v>
          </cell>
          <cell r="DC21">
            <v>3948.2750000000001</v>
          </cell>
          <cell r="DD21">
            <v>2775.86</v>
          </cell>
          <cell r="DE21">
            <v>4260.7870000000003</v>
          </cell>
          <cell r="DF21">
            <v>3519.1060000000002</v>
          </cell>
          <cell r="DG21">
            <v>3845.2930000000001</v>
          </cell>
          <cell r="DH21">
            <v>4959.991</v>
          </cell>
          <cell r="DI21">
            <v>5463.1</v>
          </cell>
          <cell r="DJ21">
            <v>4588.2889999999998</v>
          </cell>
          <cell r="DK21">
            <v>4121.4939999999997</v>
          </cell>
          <cell r="DL21">
            <v>4805.9359999999997</v>
          </cell>
          <cell r="DM21">
            <v>4185.7160000000003</v>
          </cell>
          <cell r="DN21">
            <v>4506.4430000000002</v>
          </cell>
          <cell r="DO21">
            <v>5514.7330000000002</v>
          </cell>
          <cell r="DP21">
            <v>5085.7110000000002</v>
          </cell>
          <cell r="DQ21">
            <v>5035.9629999999997</v>
          </cell>
          <cell r="DR21">
            <v>3500.6840000000002</v>
          </cell>
          <cell r="DS21">
            <v>5422.5379999999996</v>
          </cell>
          <cell r="DT21">
            <v>4907.7579999999998</v>
          </cell>
          <cell r="DU21">
            <v>7330.232</v>
          </cell>
          <cell r="DV21">
            <v>5711.6210000000001</v>
          </cell>
          <cell r="DW21">
            <v>5859.6167070000001</v>
          </cell>
          <cell r="DX21">
            <v>5492.3735479999996</v>
          </cell>
          <cell r="DY21">
            <v>6968.9017510000003</v>
          </cell>
          <cell r="DZ21">
            <v>7170.6648100000002</v>
          </cell>
          <cell r="EA21">
            <v>6873.6112599999997</v>
          </cell>
        </row>
        <row r="22">
          <cell r="G22">
            <v>457.03518400000002</v>
          </cell>
          <cell r="H22">
            <v>597.19924000000003</v>
          </cell>
          <cell r="I22">
            <v>623.74014599999998</v>
          </cell>
          <cell r="J22">
            <v>581.33137999999997</v>
          </cell>
          <cell r="K22">
            <v>646.31913399999996</v>
          </cell>
          <cell r="L22">
            <v>711.00469399999997</v>
          </cell>
          <cell r="M22">
            <v>733.47031400000003</v>
          </cell>
          <cell r="N22">
            <v>800.97835299999997</v>
          </cell>
          <cell r="O22">
            <v>658.86735499999998</v>
          </cell>
          <cell r="P22">
            <v>656.19245100000001</v>
          </cell>
          <cell r="Q22">
            <v>747.14137700000003</v>
          </cell>
          <cell r="R22">
            <v>751.02926600000001</v>
          </cell>
          <cell r="S22">
            <v>716.23230899999999</v>
          </cell>
          <cell r="T22">
            <v>680.91491599999995</v>
          </cell>
          <cell r="U22">
            <v>787.02177600000005</v>
          </cell>
          <cell r="V22">
            <v>707.53937399999995</v>
          </cell>
          <cell r="W22">
            <v>633.54148599999996</v>
          </cell>
          <cell r="X22">
            <v>649.07007499999997</v>
          </cell>
          <cell r="Y22">
            <v>652.62682900000004</v>
          </cell>
          <cell r="Z22">
            <v>654.95233900000005</v>
          </cell>
          <cell r="AA22">
            <v>680.66744800000004</v>
          </cell>
          <cell r="AB22">
            <v>785.26998100000003</v>
          </cell>
          <cell r="AC22">
            <v>756.09578199999999</v>
          </cell>
          <cell r="AD22">
            <v>710.35399399999994</v>
          </cell>
          <cell r="AE22">
            <v>663.44695400000001</v>
          </cell>
          <cell r="AF22">
            <v>734.82430899999997</v>
          </cell>
          <cell r="AG22">
            <v>766.54764599999999</v>
          </cell>
          <cell r="AH22">
            <v>743.97817799999996</v>
          </cell>
          <cell r="AI22">
            <v>779.65275699999995</v>
          </cell>
          <cell r="AJ22">
            <v>865.02000299999997</v>
          </cell>
          <cell r="AK22">
            <v>952.75951599999996</v>
          </cell>
          <cell r="AL22">
            <v>967.27615400000002</v>
          </cell>
          <cell r="AM22">
            <v>857.46111499999995</v>
          </cell>
          <cell r="AN22">
            <v>1013.53315</v>
          </cell>
          <cell r="AO22">
            <v>1088.9868899999999</v>
          </cell>
          <cell r="AP22">
            <v>1027.1633099999999</v>
          </cell>
          <cell r="AQ22">
            <v>891.43656099999998</v>
          </cell>
          <cell r="AR22">
            <v>836.52028099999995</v>
          </cell>
          <cell r="AS22">
            <v>926.35368000000005</v>
          </cell>
          <cell r="AT22">
            <v>914.87025500000004</v>
          </cell>
          <cell r="AU22">
            <v>856.96353199999999</v>
          </cell>
          <cell r="AV22">
            <v>1119.0756699999999</v>
          </cell>
          <cell r="AW22">
            <v>1190.5926300000001</v>
          </cell>
          <cell r="AX22">
            <v>1261.0946200000001</v>
          </cell>
          <cell r="AY22">
            <v>1152.3855100000001</v>
          </cell>
          <cell r="AZ22">
            <v>1298.6494</v>
          </cell>
          <cell r="BA22">
            <v>1410.8784000000001</v>
          </cell>
          <cell r="BB22">
            <v>1369.5935500000001</v>
          </cell>
          <cell r="BC22">
            <v>1156.06132</v>
          </cell>
          <cell r="BD22">
            <v>1223.13707</v>
          </cell>
          <cell r="BE22">
            <v>1434.4911999999999</v>
          </cell>
          <cell r="BF22">
            <v>1382.2464299999999</v>
          </cell>
          <cell r="BG22">
            <v>1256.9951900000001</v>
          </cell>
          <cell r="BH22">
            <v>1268.45794</v>
          </cell>
          <cell r="BI22">
            <v>1281.3514</v>
          </cell>
          <cell r="BJ22">
            <v>1289.07918</v>
          </cell>
          <cell r="BK22">
            <v>1194.72713</v>
          </cell>
          <cell r="BL22">
            <v>1511.62925</v>
          </cell>
          <cell r="BM22">
            <v>1717.0800979999999</v>
          </cell>
          <cell r="BN22">
            <v>1745.851132</v>
          </cell>
          <cell r="BO22">
            <v>1728.439228</v>
          </cell>
          <cell r="BP22">
            <v>2928.9469009999998</v>
          </cell>
          <cell r="BQ22">
            <v>3001.0137209999998</v>
          </cell>
          <cell r="BR22">
            <v>3412.7835690000002</v>
          </cell>
          <cell r="BS22">
            <v>2894.9914210000002</v>
          </cell>
          <cell r="BT22">
            <v>3545.6192510000001</v>
          </cell>
          <cell r="BU22">
            <v>3908.900678</v>
          </cell>
          <cell r="BV22">
            <v>4016.2016400000002</v>
          </cell>
          <cell r="BW22">
            <v>3501.9078789999999</v>
          </cell>
          <cell r="BX22">
            <v>4085.3755099999998</v>
          </cell>
          <cell r="BY22">
            <v>4142.8307249999998</v>
          </cell>
          <cell r="BZ22">
            <v>4527.5908019999997</v>
          </cell>
          <cell r="CA22">
            <v>4967.1240980000002</v>
          </cell>
          <cell r="CB22">
            <v>6873.2737020000004</v>
          </cell>
          <cell r="CC22">
            <v>9587.9052210000009</v>
          </cell>
          <cell r="CD22">
            <v>8714.3241429999998</v>
          </cell>
          <cell r="CE22">
            <v>8884.332461</v>
          </cell>
          <cell r="CF22">
            <v>7052.4148610000002</v>
          </cell>
          <cell r="CG22">
            <v>7180.7279879999996</v>
          </cell>
          <cell r="CH22">
            <v>6931.474158</v>
          </cell>
          <cell r="CI22">
            <v>7806.9337009999999</v>
          </cell>
          <cell r="CJ22">
            <v>13155.506246999999</v>
          </cell>
          <cell r="CK22">
            <v>14386.419648999999</v>
          </cell>
          <cell r="CL22">
            <v>14020.986604</v>
          </cell>
          <cell r="CM22">
            <v>13707.444971999999</v>
          </cell>
          <cell r="CN22">
            <v>16271.688286000001</v>
          </cell>
          <cell r="CO22">
            <v>17992.149150000001</v>
          </cell>
          <cell r="CP22">
            <v>16126.12513</v>
          </cell>
          <cell r="CQ22">
            <v>13044.95298</v>
          </cell>
          <cell r="CR22">
            <v>15531.853134000001</v>
          </cell>
          <cell r="CS22">
            <v>12902.716032</v>
          </cell>
          <cell r="CT22">
            <v>12967.704446</v>
          </cell>
          <cell r="CU22">
            <v>14694.051450000001</v>
          </cell>
          <cell r="CV22">
            <v>16510.057334000001</v>
          </cell>
          <cell r="CW22">
            <v>18497.902600000001</v>
          </cell>
          <cell r="CX22">
            <v>19790.458343999999</v>
          </cell>
          <cell r="CY22">
            <v>19029.612507999998</v>
          </cell>
          <cell r="CZ22">
            <v>17352.886415000001</v>
          </cell>
          <cell r="DA22">
            <v>15515.633390000001</v>
          </cell>
          <cell r="DB22">
            <v>14110.247230999999</v>
          </cell>
          <cell r="DC22">
            <v>12751.041373</v>
          </cell>
          <cell r="DD22">
            <v>12142.068927</v>
          </cell>
          <cell r="DE22">
            <v>12850.462382</v>
          </cell>
          <cell r="DF22">
            <v>11356.508</v>
          </cell>
          <cell r="DG22">
            <v>10732.770084</v>
          </cell>
          <cell r="DH22">
            <v>12859.133443000001</v>
          </cell>
          <cell r="DI22">
            <v>13494.930861000001</v>
          </cell>
          <cell r="DJ22">
            <v>16670.070922999999</v>
          </cell>
          <cell r="DK22">
            <v>17571.449354</v>
          </cell>
          <cell r="DL22">
            <v>14880.750203</v>
          </cell>
          <cell r="DM22">
            <v>15802.545776999999</v>
          </cell>
          <cell r="DN22">
            <v>14849.370249</v>
          </cell>
          <cell r="DO22">
            <v>15054.702696</v>
          </cell>
          <cell r="DP22">
            <v>15685.387386</v>
          </cell>
          <cell r="DQ22">
            <v>15508.018754999999</v>
          </cell>
          <cell r="DR22">
            <v>17090.657910000002</v>
          </cell>
          <cell r="DS22">
            <v>18383.052618000002</v>
          </cell>
          <cell r="DT22">
            <v>26571.502536</v>
          </cell>
          <cell r="DU22">
            <v>26983.557786000001</v>
          </cell>
          <cell r="DV22">
            <v>24244.807347000002</v>
          </cell>
          <cell r="DW22">
            <v>23106.076000000001</v>
          </cell>
          <cell r="DX22">
            <v>28526.84764</v>
          </cell>
          <cell r="DY22">
            <v>30039.875348000001</v>
          </cell>
          <cell r="DZ22">
            <v>35092.380287</v>
          </cell>
          <cell r="EA22">
            <v>38148.348190999997</v>
          </cell>
        </row>
        <row r="37">
          <cell r="G37">
            <v>901.68528800000001</v>
          </cell>
          <cell r="H37">
            <v>988.59457499999996</v>
          </cell>
          <cell r="I37">
            <v>835.60689000000002</v>
          </cell>
          <cell r="J37">
            <v>872.60790299999996</v>
          </cell>
          <cell r="K37">
            <v>1015.31593</v>
          </cell>
          <cell r="L37">
            <v>1103.63625</v>
          </cell>
          <cell r="M37">
            <v>969.41400399999998</v>
          </cell>
          <cell r="N37">
            <v>1007.80795</v>
          </cell>
          <cell r="O37">
            <v>975.26917900000001</v>
          </cell>
          <cell r="P37">
            <v>1052.77757</v>
          </cell>
          <cell r="Q37">
            <v>1108.3057799999999</v>
          </cell>
          <cell r="R37">
            <v>1097.80996</v>
          </cell>
          <cell r="S37">
            <v>1132.6803299999999</v>
          </cell>
          <cell r="T37">
            <v>1207.1250600000001</v>
          </cell>
          <cell r="U37">
            <v>1138.2002500000001</v>
          </cell>
          <cell r="V37">
            <v>1246.72966</v>
          </cell>
          <cell r="W37">
            <v>982.12386200000003</v>
          </cell>
          <cell r="X37">
            <v>964.09156299999995</v>
          </cell>
          <cell r="Y37">
            <v>1027.95858</v>
          </cell>
          <cell r="Z37">
            <v>971.30204700000002</v>
          </cell>
          <cell r="AA37">
            <v>976.638015</v>
          </cell>
          <cell r="AB37">
            <v>1121.9855700000001</v>
          </cell>
          <cell r="AC37">
            <v>1189.1096</v>
          </cell>
          <cell r="AD37">
            <v>1185.6253999999999</v>
          </cell>
          <cell r="AE37">
            <v>1159.3170500000001</v>
          </cell>
          <cell r="AF37">
            <v>1211.2654600000001</v>
          </cell>
          <cell r="AG37">
            <v>1157.69613</v>
          </cell>
          <cell r="AH37">
            <v>1193.8786399999999</v>
          </cell>
          <cell r="AI37">
            <v>1197.68454</v>
          </cell>
          <cell r="AJ37">
            <v>1264.7961600000001</v>
          </cell>
          <cell r="AK37">
            <v>1418.43968</v>
          </cell>
          <cell r="AL37">
            <v>1448.86869</v>
          </cell>
          <cell r="AM37">
            <v>1386.39275</v>
          </cell>
          <cell r="AN37">
            <v>1488.2230099999999</v>
          </cell>
          <cell r="AO37">
            <v>1477.3779</v>
          </cell>
          <cell r="AP37">
            <v>1428.3574699999999</v>
          </cell>
          <cell r="AQ37">
            <v>1347.51442</v>
          </cell>
          <cell r="AR37">
            <v>1218.9695099999999</v>
          </cell>
          <cell r="AS37">
            <v>1294.43462</v>
          </cell>
          <cell r="AT37">
            <v>1272.8092200000001</v>
          </cell>
          <cell r="AU37">
            <v>1250.25146</v>
          </cell>
          <cell r="AV37">
            <v>1366.03783</v>
          </cell>
          <cell r="AW37">
            <v>1495.2594200000001</v>
          </cell>
          <cell r="AX37">
            <v>1610.60463</v>
          </cell>
          <cell r="AY37">
            <v>1582.9382599999999</v>
          </cell>
          <cell r="AZ37">
            <v>1907.7776899999999</v>
          </cell>
          <cell r="BA37">
            <v>2098.5645100000002</v>
          </cell>
          <cell r="BB37">
            <v>2009.4567</v>
          </cell>
          <cell r="BC37">
            <v>2031.9930199999999</v>
          </cell>
          <cell r="BD37">
            <v>1897.97639</v>
          </cell>
          <cell r="BE37">
            <v>1852.27764</v>
          </cell>
          <cell r="BF37">
            <v>1933.80259</v>
          </cell>
          <cell r="BG37">
            <v>1890.3509200000001</v>
          </cell>
          <cell r="BH37">
            <v>1771.33161</v>
          </cell>
          <cell r="BI37">
            <v>1608.1047900000001</v>
          </cell>
          <cell r="BJ37">
            <v>1528.26298</v>
          </cell>
          <cell r="BK37">
            <v>1374.4350199999999</v>
          </cell>
          <cell r="BL37">
            <v>1999.1021499999999</v>
          </cell>
          <cell r="BM37">
            <v>2174.6549300000001</v>
          </cell>
          <cell r="BN37">
            <v>2295.5428700000002</v>
          </cell>
          <cell r="BO37">
            <v>2324.74251</v>
          </cell>
          <cell r="BP37">
            <v>3963.3945399999998</v>
          </cell>
          <cell r="BQ37">
            <v>4105.9264400000002</v>
          </cell>
          <cell r="BR37">
            <v>4471.7509600000003</v>
          </cell>
          <cell r="BS37">
            <v>4295.0000600000003</v>
          </cell>
          <cell r="BT37">
            <v>4130.7471400000004</v>
          </cell>
          <cell r="BU37">
            <v>4062.9453100000001</v>
          </cell>
          <cell r="BV37">
            <v>3739.2296200000001</v>
          </cell>
          <cell r="BW37">
            <v>3715.89392</v>
          </cell>
          <cell r="BX37">
            <v>3521.3590899999999</v>
          </cell>
          <cell r="BY37">
            <v>3357.5912800000001</v>
          </cell>
          <cell r="BZ37">
            <v>3297.47696</v>
          </cell>
          <cell r="CA37">
            <v>2896.9438300000002</v>
          </cell>
          <cell r="CB37">
            <v>6486.4639699999998</v>
          </cell>
          <cell r="CC37">
            <v>10365.4535</v>
          </cell>
          <cell r="CD37">
            <v>12517.7672</v>
          </cell>
          <cell r="CE37">
            <v>7690.1312330000001</v>
          </cell>
          <cell r="CF37">
            <v>6239.6874260000004</v>
          </cell>
          <cell r="CG37">
            <v>5711.5790340000003</v>
          </cell>
          <cell r="CH37">
            <v>5344.1326419999996</v>
          </cell>
          <cell r="CI37">
            <v>4987.5878489999996</v>
          </cell>
          <cell r="CJ37">
            <v>8482.3729980000007</v>
          </cell>
          <cell r="CK37">
            <v>8579.4267899999995</v>
          </cell>
          <cell r="CL37">
            <v>7649.1355780000004</v>
          </cell>
          <cell r="CM37">
            <v>5417.4287619999996</v>
          </cell>
          <cell r="CN37">
            <v>8146.8234380000004</v>
          </cell>
          <cell r="CO37">
            <v>8836.0211029999991</v>
          </cell>
          <cell r="CP37">
            <v>8636.0102999999999</v>
          </cell>
          <cell r="CQ37">
            <v>6608.9993290000002</v>
          </cell>
          <cell r="CR37">
            <v>6619.0006999999996</v>
          </cell>
          <cell r="CS37">
            <v>5841.9214030000003</v>
          </cell>
          <cell r="CT37">
            <v>5402.3899959999999</v>
          </cell>
          <cell r="CU37">
            <v>5191.219239</v>
          </cell>
          <cell r="CV37">
            <v>5998.8132370000003</v>
          </cell>
          <cell r="CW37">
            <v>5789.3012989999997</v>
          </cell>
          <cell r="CX37">
            <v>6410.0207490000003</v>
          </cell>
          <cell r="CY37">
            <v>5700.9816309999997</v>
          </cell>
          <cell r="CZ37">
            <v>5353.9523680000002</v>
          </cell>
          <cell r="DA37">
            <v>5040.9914390000004</v>
          </cell>
          <cell r="DB37">
            <v>5755.0964480000002</v>
          </cell>
          <cell r="DC37">
            <v>5733.5367070000002</v>
          </cell>
          <cell r="DD37">
            <v>5283.6489920000004</v>
          </cell>
          <cell r="DE37">
            <v>5325.4193139999998</v>
          </cell>
          <cell r="DF37">
            <v>4820.5739210000002</v>
          </cell>
          <cell r="DG37">
            <v>4420.8307779999996</v>
          </cell>
          <cell r="DH37">
            <v>5223.1507659999997</v>
          </cell>
          <cell r="DI37">
            <v>5498.134583</v>
          </cell>
          <cell r="DJ37">
            <v>11289.338765</v>
          </cell>
          <cell r="DK37">
            <v>10008.620981</v>
          </cell>
          <cell r="DL37">
            <v>8538.5251509999998</v>
          </cell>
          <cell r="DM37">
            <v>8819.91518</v>
          </cell>
          <cell r="DN37">
            <v>8933.1661789999998</v>
          </cell>
          <cell r="DO37">
            <v>9936.1602989999992</v>
          </cell>
          <cell r="DP37">
            <v>10103.603824</v>
          </cell>
          <cell r="DQ37">
            <v>9906.3914769999992</v>
          </cell>
          <cell r="DR37">
            <v>11297.756991</v>
          </cell>
          <cell r="DS37">
            <v>10573.010976</v>
          </cell>
          <cell r="DT37">
            <v>11859.866526</v>
          </cell>
          <cell r="DU37">
            <v>10245.165145000001</v>
          </cell>
          <cell r="DV37">
            <v>8602.0879939999995</v>
          </cell>
          <cell r="DW37">
            <v>8052.9854679999999</v>
          </cell>
          <cell r="DX37">
            <v>7344.5838659999999</v>
          </cell>
          <cell r="DY37">
            <v>5633.5595439999997</v>
          </cell>
          <cell r="DZ37">
            <v>5712.083404</v>
          </cell>
          <cell r="EA37">
            <v>5696.1860139999999</v>
          </cell>
        </row>
        <row r="38">
          <cell r="G38">
            <v>556.15479500000004</v>
          </cell>
          <cell r="H38">
            <v>553.06308799999999</v>
          </cell>
          <cell r="I38">
            <v>630.44462499999997</v>
          </cell>
          <cell r="J38">
            <v>601.83721200000002</v>
          </cell>
          <cell r="K38">
            <v>675.47679600000004</v>
          </cell>
          <cell r="L38">
            <v>634.28761199999997</v>
          </cell>
          <cell r="M38">
            <v>723.32049600000005</v>
          </cell>
          <cell r="N38">
            <v>611.95542799999998</v>
          </cell>
          <cell r="O38">
            <v>770.93122100000005</v>
          </cell>
          <cell r="P38">
            <v>736.540524</v>
          </cell>
          <cell r="Q38">
            <v>728.86508900000001</v>
          </cell>
          <cell r="R38">
            <v>777.476989</v>
          </cell>
          <cell r="S38">
            <v>793.02184599999998</v>
          </cell>
          <cell r="T38">
            <v>692.76220799999999</v>
          </cell>
          <cell r="U38">
            <v>718.15161599999999</v>
          </cell>
          <cell r="V38">
            <v>782.84664799999996</v>
          </cell>
          <cell r="W38">
            <v>696.71095800000001</v>
          </cell>
          <cell r="X38">
            <v>646.76031899999998</v>
          </cell>
          <cell r="Y38">
            <v>688.65844100000004</v>
          </cell>
          <cell r="Z38">
            <v>717.70129899999995</v>
          </cell>
          <cell r="AA38">
            <v>690.67645600000003</v>
          </cell>
          <cell r="AB38">
            <v>693.40937599999995</v>
          </cell>
          <cell r="AC38">
            <v>768.95670099999995</v>
          </cell>
          <cell r="AD38">
            <v>751.81918099999996</v>
          </cell>
          <cell r="AE38">
            <v>770.78377799999998</v>
          </cell>
          <cell r="AF38">
            <v>738.05926099999999</v>
          </cell>
          <cell r="AG38">
            <v>725.35600599999998</v>
          </cell>
          <cell r="AH38">
            <v>802.159403</v>
          </cell>
          <cell r="AI38">
            <v>823.55807800000002</v>
          </cell>
          <cell r="AJ38">
            <v>791.65332000000001</v>
          </cell>
          <cell r="AK38">
            <v>888.31811200000004</v>
          </cell>
          <cell r="AL38">
            <v>947.92538400000001</v>
          </cell>
          <cell r="AM38">
            <v>955.05480499999999</v>
          </cell>
          <cell r="AN38">
            <v>1024.082169</v>
          </cell>
          <cell r="AO38">
            <v>1079.2272399999999</v>
          </cell>
          <cell r="AP38">
            <v>985.24705500000005</v>
          </cell>
          <cell r="AQ38">
            <v>910.53693999999996</v>
          </cell>
          <cell r="AR38">
            <v>822.62384699999996</v>
          </cell>
          <cell r="AS38">
            <v>797.30188299999998</v>
          </cell>
          <cell r="AT38">
            <v>728.16862100000003</v>
          </cell>
          <cell r="AU38">
            <v>734.37973499999998</v>
          </cell>
          <cell r="AV38">
            <v>879.27002300000004</v>
          </cell>
          <cell r="AW38">
            <v>1019.743399</v>
          </cell>
          <cell r="AX38">
            <v>977.015806</v>
          </cell>
          <cell r="AY38">
            <v>976.34671500000002</v>
          </cell>
          <cell r="AZ38">
            <v>1259.4614329999999</v>
          </cell>
          <cell r="BA38">
            <v>1356.9740409999999</v>
          </cell>
          <cell r="BB38">
            <v>1299.277362</v>
          </cell>
          <cell r="BC38">
            <v>1449.150482</v>
          </cell>
          <cell r="BD38">
            <v>1260.0131240000001</v>
          </cell>
          <cell r="BE38">
            <v>1257.3991880000001</v>
          </cell>
          <cell r="BF38">
            <v>1168.0860150000001</v>
          </cell>
          <cell r="BG38">
            <v>1120.862852</v>
          </cell>
          <cell r="BH38">
            <v>946.16402600000004</v>
          </cell>
          <cell r="BI38">
            <v>994.74183800000003</v>
          </cell>
          <cell r="BJ38">
            <v>987.52536799999996</v>
          </cell>
          <cell r="BK38">
            <v>1029.564474</v>
          </cell>
          <cell r="BL38">
            <v>1394.651683</v>
          </cell>
          <cell r="BM38">
            <v>1560.3320779999999</v>
          </cell>
          <cell r="BN38">
            <v>1550.999018</v>
          </cell>
          <cell r="BO38">
            <v>1578.9765749999999</v>
          </cell>
          <cell r="BP38">
            <v>1695.8563019999999</v>
          </cell>
          <cell r="BQ38">
            <v>1921.1113809999999</v>
          </cell>
          <cell r="BR38">
            <v>1763.6633979999999</v>
          </cell>
          <cell r="BS38">
            <v>1736.2117390000001</v>
          </cell>
          <cell r="BT38">
            <v>1865.215631</v>
          </cell>
          <cell r="BU38">
            <v>1727.420333</v>
          </cell>
          <cell r="BV38">
            <v>1718.7980050000001</v>
          </cell>
          <cell r="BW38">
            <v>1714.6992210000001</v>
          </cell>
          <cell r="BX38">
            <v>1644.9532400000001</v>
          </cell>
          <cell r="BY38">
            <v>1706.506363</v>
          </cell>
          <cell r="BZ38">
            <v>1801.548487</v>
          </cell>
          <cell r="CA38">
            <v>2115.4879139999998</v>
          </cell>
          <cell r="CB38">
            <v>2754.0632310000001</v>
          </cell>
          <cell r="CC38">
            <v>3775.0274159999999</v>
          </cell>
          <cell r="CD38">
            <v>5709.1590900000001</v>
          </cell>
          <cell r="CE38">
            <v>4970.8704349999998</v>
          </cell>
          <cell r="CF38">
            <v>3444.4021160000002</v>
          </cell>
          <cell r="CG38">
            <v>3143.2498129999999</v>
          </cell>
          <cell r="CH38">
            <v>2894.9423529999999</v>
          </cell>
          <cell r="CI38">
            <v>2615.9063550000001</v>
          </cell>
          <cell r="CJ38">
            <v>3267.2258870000001</v>
          </cell>
          <cell r="CK38">
            <v>3881.4631559999998</v>
          </cell>
          <cell r="CL38">
            <v>3503.748525</v>
          </cell>
          <cell r="CM38">
            <v>3010.4120619999999</v>
          </cell>
          <cell r="CN38">
            <v>3664.7921289999999</v>
          </cell>
          <cell r="CO38">
            <v>4278.7001440000004</v>
          </cell>
          <cell r="CP38">
            <v>4700.8409250000004</v>
          </cell>
          <cell r="CQ38">
            <v>4011.0790470000002</v>
          </cell>
          <cell r="CR38">
            <v>4221.094486</v>
          </cell>
          <cell r="CS38">
            <v>4247.1486850000001</v>
          </cell>
          <cell r="CT38">
            <v>4321.8000920000004</v>
          </cell>
          <cell r="CU38">
            <v>3582.4840629999999</v>
          </cell>
          <cell r="CV38">
            <v>4054.0471389999998</v>
          </cell>
          <cell r="CW38">
            <v>4382.5964029999996</v>
          </cell>
          <cell r="CX38">
            <v>4396.601952</v>
          </cell>
          <cell r="CY38">
            <v>4141.4664439999997</v>
          </cell>
          <cell r="CZ38">
            <v>3784.7143339999998</v>
          </cell>
          <cell r="DA38">
            <v>4050.1467259999999</v>
          </cell>
          <cell r="DB38">
            <v>4172.0729549999996</v>
          </cell>
          <cell r="DC38">
            <v>4095.6156070000002</v>
          </cell>
          <cell r="DD38">
            <v>3751.2633879999998</v>
          </cell>
          <cell r="DE38">
            <v>4142.8025889999999</v>
          </cell>
          <cell r="DF38">
            <v>3881.348027</v>
          </cell>
          <cell r="DG38">
            <v>3420.5335700000001</v>
          </cell>
          <cell r="DH38">
            <v>3306.532197</v>
          </cell>
          <cell r="DI38">
            <v>3885.0851419999999</v>
          </cell>
          <cell r="DJ38">
            <v>5226.8073750000003</v>
          </cell>
          <cell r="DK38">
            <v>4884.3809520000004</v>
          </cell>
          <cell r="DL38">
            <v>4905.2805580000004</v>
          </cell>
          <cell r="DM38">
            <v>5346.6470870000003</v>
          </cell>
          <cell r="DN38">
            <v>5695.0366709999998</v>
          </cell>
          <cell r="DO38">
            <v>5538.0301939999999</v>
          </cell>
          <cell r="DP38">
            <v>6006.2503550000001</v>
          </cell>
          <cell r="DQ38">
            <v>7199.5123830000002</v>
          </cell>
          <cell r="DR38">
            <v>6860.9911760000005</v>
          </cell>
          <cell r="DS38">
            <v>6128.041725</v>
          </cell>
          <cell r="DT38">
            <v>5769.8932999999997</v>
          </cell>
          <cell r="DU38">
            <v>5544.078743</v>
          </cell>
          <cell r="DV38">
            <v>5218.1583790000004</v>
          </cell>
          <cell r="DW38">
            <v>5135.2252639999997</v>
          </cell>
          <cell r="DX38">
            <v>4478.1410980000001</v>
          </cell>
          <cell r="DY38">
            <v>3432.7175670000001</v>
          </cell>
          <cell r="DZ38">
            <v>3577.8691079999999</v>
          </cell>
          <cell r="EA38">
            <v>4018.9657309999998</v>
          </cell>
        </row>
        <row r="40">
          <cell r="G40">
            <v>338.18270100000001</v>
          </cell>
          <cell r="H40">
            <v>294.57360799999998</v>
          </cell>
          <cell r="I40">
            <v>507.36644799999999</v>
          </cell>
          <cell r="J40">
            <v>597.19827199999997</v>
          </cell>
          <cell r="K40">
            <v>389.39445999999998</v>
          </cell>
          <cell r="L40">
            <v>300.75417399999998</v>
          </cell>
          <cell r="M40">
            <v>324.894858</v>
          </cell>
          <cell r="N40">
            <v>479.32606399999997</v>
          </cell>
          <cell r="O40">
            <v>359.91524500000003</v>
          </cell>
          <cell r="P40">
            <v>456.501305</v>
          </cell>
          <cell r="Q40">
            <v>463.907781</v>
          </cell>
          <cell r="R40">
            <v>531.76830600000005</v>
          </cell>
          <cell r="S40">
            <v>413.02585800000003</v>
          </cell>
          <cell r="T40">
            <v>441.51324499999998</v>
          </cell>
          <cell r="U40">
            <v>409.47413299999999</v>
          </cell>
          <cell r="V40">
            <v>338.474806</v>
          </cell>
          <cell r="W40">
            <v>286.02904100000001</v>
          </cell>
          <cell r="X40">
            <v>389.97490099999999</v>
          </cell>
          <cell r="Y40">
            <v>426.51378299999999</v>
          </cell>
          <cell r="Z40">
            <v>418.80546900000002</v>
          </cell>
          <cell r="AA40">
            <v>449.96397100000002</v>
          </cell>
          <cell r="AB40">
            <v>430.22658999999999</v>
          </cell>
          <cell r="AC40">
            <v>402.239757</v>
          </cell>
          <cell r="AD40">
            <v>404.07608199999999</v>
          </cell>
          <cell r="AE40">
            <v>389.40387199999998</v>
          </cell>
          <cell r="AF40">
            <v>479.27048000000002</v>
          </cell>
          <cell r="AG40">
            <v>459.739105</v>
          </cell>
          <cell r="AH40">
            <v>543.02602899999999</v>
          </cell>
          <cell r="AI40">
            <v>510.84095500000001</v>
          </cell>
          <cell r="AJ40">
            <v>605.50297699999999</v>
          </cell>
          <cell r="AK40">
            <v>682.98356899999999</v>
          </cell>
          <cell r="AL40">
            <v>608.24797999999998</v>
          </cell>
          <cell r="AM40">
            <v>448.56376999999998</v>
          </cell>
          <cell r="AN40">
            <v>511.51617199999998</v>
          </cell>
          <cell r="AO40">
            <v>597.19629499999996</v>
          </cell>
          <cell r="AP40">
            <v>475.30606599999999</v>
          </cell>
          <cell r="AQ40">
            <v>377.46984900000001</v>
          </cell>
          <cell r="AR40">
            <v>431.08107699999999</v>
          </cell>
          <cell r="AS40">
            <v>751.56644600000004</v>
          </cell>
          <cell r="AT40">
            <v>1081.765316</v>
          </cell>
          <cell r="AU40">
            <v>1613.9539890000001</v>
          </cell>
          <cell r="AV40">
            <v>1845.12781</v>
          </cell>
          <cell r="AW40">
            <v>2088.1396060000002</v>
          </cell>
          <cell r="AX40">
            <v>2494.5238850000001</v>
          </cell>
          <cell r="AY40">
            <v>1742.5400729999999</v>
          </cell>
          <cell r="AZ40">
            <v>1811.4239210000001</v>
          </cell>
          <cell r="BA40">
            <v>1815.098729</v>
          </cell>
          <cell r="BB40">
            <v>1507.9776400000001</v>
          </cell>
          <cell r="BC40">
            <v>1459.982399</v>
          </cell>
          <cell r="BD40">
            <v>1607.2236049999999</v>
          </cell>
          <cell r="BE40">
            <v>1946.1373180000001</v>
          </cell>
          <cell r="BF40">
            <v>1655.7521529999999</v>
          </cell>
          <cell r="BG40">
            <v>1514.3220429999999</v>
          </cell>
          <cell r="BH40">
            <v>1285.8845610000001</v>
          </cell>
          <cell r="BI40">
            <v>1517.3159680000001</v>
          </cell>
          <cell r="BJ40">
            <v>1228.4519310000001</v>
          </cell>
          <cell r="BK40">
            <v>1226.9037539999999</v>
          </cell>
          <cell r="BL40">
            <v>1082.335887</v>
          </cell>
          <cell r="BM40">
            <v>1649.4824799999999</v>
          </cell>
          <cell r="BN40">
            <v>1477.206608</v>
          </cell>
          <cell r="BO40">
            <v>1478.0589110000001</v>
          </cell>
          <cell r="BP40">
            <v>1724.7850490000001</v>
          </cell>
          <cell r="BQ40">
            <v>2031.9921959999999</v>
          </cell>
          <cell r="BR40">
            <v>1720.222765</v>
          </cell>
          <cell r="BS40">
            <v>1506.4852840000001</v>
          </cell>
          <cell r="BT40">
            <v>1379.1122809999999</v>
          </cell>
          <cell r="BU40">
            <v>2316.3788599999998</v>
          </cell>
          <cell r="BV40">
            <v>2070.0549500000002</v>
          </cell>
          <cell r="BW40">
            <v>1922.4130740000001</v>
          </cell>
          <cell r="BX40">
            <v>2008.514641</v>
          </cell>
          <cell r="BY40">
            <v>2236.3491330000002</v>
          </cell>
          <cell r="BZ40">
            <v>2540.8386399999999</v>
          </cell>
          <cell r="CA40">
            <v>2591.215314</v>
          </cell>
          <cell r="CB40">
            <v>3116.0858109999999</v>
          </cell>
          <cell r="CC40">
            <v>3249.5376489999999</v>
          </cell>
          <cell r="CD40">
            <v>2220.0701600000002</v>
          </cell>
          <cell r="CE40">
            <v>1620.303766</v>
          </cell>
          <cell r="CF40">
            <v>1666.6169890000001</v>
          </cell>
          <cell r="CG40">
            <v>2089.2075570000002</v>
          </cell>
          <cell r="CH40">
            <v>2349.5739579999999</v>
          </cell>
          <cell r="CI40">
            <v>2027.0664420000001</v>
          </cell>
          <cell r="CJ40">
            <v>3068.474037</v>
          </cell>
          <cell r="CK40">
            <v>2936.8953080000001</v>
          </cell>
          <cell r="CL40">
            <v>2993.5674749999998</v>
          </cell>
          <cell r="CM40">
            <v>2637.5627420000001</v>
          </cell>
          <cell r="CN40">
            <v>3204.082429</v>
          </cell>
          <cell r="CO40">
            <v>3110.616599</v>
          </cell>
          <cell r="CP40">
            <v>3319.4106929999998</v>
          </cell>
          <cell r="CQ40">
            <v>2742.9978329999999</v>
          </cell>
          <cell r="CR40">
            <v>2788.9345760000001</v>
          </cell>
          <cell r="CS40">
            <v>3173.075045</v>
          </cell>
          <cell r="CT40">
            <v>3108.5551930000001</v>
          </cell>
          <cell r="CU40">
            <v>1997.631425</v>
          </cell>
          <cell r="CV40">
            <v>2167.472452</v>
          </cell>
          <cell r="CW40">
            <v>2930.7644329999998</v>
          </cell>
          <cell r="CX40">
            <v>2537.8489049999998</v>
          </cell>
          <cell r="CY40">
            <v>2814.832296</v>
          </cell>
          <cell r="CZ40">
            <v>2831.1601310000001</v>
          </cell>
          <cell r="DA40">
            <v>2945.8592309999999</v>
          </cell>
          <cell r="DB40">
            <v>2599.6802360000001</v>
          </cell>
          <cell r="DC40">
            <v>1613.477337</v>
          </cell>
          <cell r="DD40">
            <v>1497.1362220000001</v>
          </cell>
          <cell r="DE40">
            <v>1724.5711679999999</v>
          </cell>
          <cell r="DF40">
            <v>1513.6261</v>
          </cell>
          <cell r="DG40">
            <v>1098.532377</v>
          </cell>
          <cell r="DH40">
            <v>1107.725858</v>
          </cell>
          <cell r="DI40">
            <v>1326.0085140000001</v>
          </cell>
          <cell r="DJ40">
            <v>1497.8912889999999</v>
          </cell>
          <cell r="DK40">
            <v>1369.8019489999999</v>
          </cell>
          <cell r="DL40">
            <v>1281.8867319999999</v>
          </cell>
          <cell r="DM40">
            <v>1505.3076880000001</v>
          </cell>
          <cell r="DN40">
            <v>1496.198989</v>
          </cell>
          <cell r="DO40">
            <v>1989.9274809999999</v>
          </cell>
          <cell r="DP40">
            <v>1966.5288720000001</v>
          </cell>
          <cell r="DQ40">
            <v>2123.4044370000001</v>
          </cell>
          <cell r="DR40">
            <v>2533.1690410000001</v>
          </cell>
          <cell r="DS40">
            <v>2007.5583349999999</v>
          </cell>
          <cell r="DT40">
            <v>2407.2277880000001</v>
          </cell>
          <cell r="DU40">
            <v>2558.6953589999998</v>
          </cell>
          <cell r="DV40">
            <v>3060.886849</v>
          </cell>
          <cell r="DW40">
            <v>2137.687981</v>
          </cell>
          <cell r="DX40">
            <v>1251.5120589999999</v>
          </cell>
          <cell r="DY40">
            <v>1725.79242</v>
          </cell>
          <cell r="DZ40">
            <v>1526.3119280000001</v>
          </cell>
          <cell r="EA40">
            <v>1826.056124</v>
          </cell>
        </row>
        <row r="41">
          <cell r="G41">
            <v>45.060657999999997</v>
          </cell>
          <cell r="H41">
            <v>36.085653000000001</v>
          </cell>
          <cell r="I41">
            <v>41.719546999999999</v>
          </cell>
          <cell r="J41">
            <v>63.286552</v>
          </cell>
          <cell r="K41">
            <v>40.318989000000002</v>
          </cell>
          <cell r="L41">
            <v>29.686942999999999</v>
          </cell>
          <cell r="M41">
            <v>41.706330000000001</v>
          </cell>
          <cell r="N41">
            <v>47.830098</v>
          </cell>
          <cell r="O41">
            <v>43.272945999999997</v>
          </cell>
          <cell r="P41">
            <v>39.640019000000002</v>
          </cell>
          <cell r="Q41">
            <v>36.589286999999999</v>
          </cell>
          <cell r="R41">
            <v>52.061112999999999</v>
          </cell>
          <cell r="S41">
            <v>44.596966999999999</v>
          </cell>
          <cell r="T41">
            <v>51.288404999999997</v>
          </cell>
          <cell r="U41">
            <v>35.247959000000002</v>
          </cell>
          <cell r="V41">
            <v>34.519851000000003</v>
          </cell>
          <cell r="W41">
            <v>32.299605999999997</v>
          </cell>
          <cell r="X41">
            <v>35.522851000000003</v>
          </cell>
          <cell r="Y41">
            <v>29.448775000000001</v>
          </cell>
          <cell r="Z41">
            <v>38.218721000000002</v>
          </cell>
          <cell r="AA41">
            <v>48.273333000000001</v>
          </cell>
          <cell r="AB41">
            <v>37.671931999999998</v>
          </cell>
          <cell r="AC41">
            <v>31.868300000000001</v>
          </cell>
          <cell r="AD41">
            <v>37.436619</v>
          </cell>
          <cell r="AE41">
            <v>58.852519000000001</v>
          </cell>
          <cell r="AF41">
            <v>60.735356000000003</v>
          </cell>
          <cell r="AG41">
            <v>74.150221000000002</v>
          </cell>
          <cell r="AH41">
            <v>91.190479999999994</v>
          </cell>
          <cell r="AI41">
            <v>89.517572999999999</v>
          </cell>
          <cell r="AJ41">
            <v>101.24358700000001</v>
          </cell>
          <cell r="AK41">
            <v>94.362578999999997</v>
          </cell>
          <cell r="AL41">
            <v>134.570739</v>
          </cell>
          <cell r="AM41">
            <v>59.388354999999997</v>
          </cell>
          <cell r="AN41">
            <v>78.989592000000002</v>
          </cell>
          <cell r="AO41">
            <v>76.699088000000003</v>
          </cell>
          <cell r="AP41">
            <v>86.512398000000005</v>
          </cell>
          <cell r="AQ41">
            <v>60.142071000000001</v>
          </cell>
          <cell r="AR41">
            <v>73.594784000000004</v>
          </cell>
          <cell r="AS41">
            <v>116.620699</v>
          </cell>
          <cell r="AT41">
            <v>165.92244500000001</v>
          </cell>
          <cell r="AU41">
            <v>181.515804</v>
          </cell>
          <cell r="AV41">
            <v>183.67394400000001</v>
          </cell>
          <cell r="AW41">
            <v>189.85102499999999</v>
          </cell>
          <cell r="AX41">
            <v>222.58353299999999</v>
          </cell>
          <cell r="AY41">
            <v>199.461612</v>
          </cell>
          <cell r="AZ41">
            <v>218.146164</v>
          </cell>
          <cell r="BA41">
            <v>192.583091</v>
          </cell>
          <cell r="BB41">
            <v>178.53888599999999</v>
          </cell>
          <cell r="BC41">
            <v>170.09331800000001</v>
          </cell>
          <cell r="BD41">
            <v>179.982462</v>
          </cell>
          <cell r="BE41">
            <v>207.280484</v>
          </cell>
          <cell r="BF41">
            <v>212.10422500000001</v>
          </cell>
          <cell r="BG41">
            <v>250.25860299999999</v>
          </cell>
          <cell r="BH41">
            <v>185.85407900000001</v>
          </cell>
          <cell r="BI41">
            <v>192.319594</v>
          </cell>
          <cell r="BJ41">
            <v>157.252666</v>
          </cell>
          <cell r="BK41">
            <v>149.209585</v>
          </cell>
          <cell r="BL41">
            <v>148.45697999999999</v>
          </cell>
          <cell r="BM41">
            <v>208.69610299999999</v>
          </cell>
          <cell r="BN41">
            <v>183.59406200000001</v>
          </cell>
          <cell r="BO41">
            <v>211.96862999999999</v>
          </cell>
          <cell r="BP41">
            <v>199.660875</v>
          </cell>
          <cell r="BQ41">
            <v>293.08576900000003</v>
          </cell>
          <cell r="BR41">
            <v>217.381541</v>
          </cell>
          <cell r="BS41">
            <v>254.447709</v>
          </cell>
          <cell r="BT41">
            <v>236.944862</v>
          </cell>
          <cell r="BU41">
            <v>288.34019999999998</v>
          </cell>
          <cell r="BV41">
            <v>274.62478599999997</v>
          </cell>
          <cell r="BW41">
            <v>217.663624</v>
          </cell>
          <cell r="BX41">
            <v>257.12453199999999</v>
          </cell>
          <cell r="BY41">
            <v>305.123921</v>
          </cell>
          <cell r="BZ41">
            <v>318.72962899999999</v>
          </cell>
          <cell r="CA41">
            <v>299.08546699999999</v>
          </cell>
          <cell r="CB41">
            <v>258.90038099999998</v>
          </cell>
          <cell r="CC41">
            <v>339.83414399999998</v>
          </cell>
          <cell r="CD41">
            <v>290.17653899999999</v>
          </cell>
          <cell r="CE41">
            <v>215.420075</v>
          </cell>
          <cell r="CF41">
            <v>198.073387</v>
          </cell>
          <cell r="CG41">
            <v>292.092805</v>
          </cell>
          <cell r="CH41">
            <v>297.14606700000002</v>
          </cell>
          <cell r="CI41">
            <v>278.32522</v>
          </cell>
          <cell r="CJ41">
            <v>237.49835999999999</v>
          </cell>
          <cell r="CK41">
            <v>300.19398200000001</v>
          </cell>
          <cell r="CL41">
            <v>265.44351399999999</v>
          </cell>
          <cell r="CM41">
            <v>245.59966299999999</v>
          </cell>
          <cell r="CN41">
            <v>256.47360400000002</v>
          </cell>
          <cell r="CO41">
            <v>265.00891799999999</v>
          </cell>
          <cell r="CP41">
            <v>195.02520899999999</v>
          </cell>
          <cell r="CQ41">
            <v>267.80455599999999</v>
          </cell>
          <cell r="CR41">
            <v>243.60676900000001</v>
          </cell>
          <cell r="CS41">
            <v>284.59704599999998</v>
          </cell>
          <cell r="CT41">
            <v>279.503739</v>
          </cell>
          <cell r="CU41">
            <v>257.000405</v>
          </cell>
          <cell r="CV41">
            <v>267.14235000000002</v>
          </cell>
          <cell r="CW41">
            <v>296.121465</v>
          </cell>
          <cell r="CX41">
            <v>295.07739099999998</v>
          </cell>
          <cell r="CY41">
            <v>385.48889700000001</v>
          </cell>
          <cell r="CZ41">
            <v>288.442521</v>
          </cell>
          <cell r="DA41">
            <v>289.03559200000001</v>
          </cell>
          <cell r="DB41">
            <v>208.440155</v>
          </cell>
          <cell r="DC41">
            <v>150.37114800000001</v>
          </cell>
          <cell r="DD41">
            <v>158.834913</v>
          </cell>
          <cell r="DE41">
            <v>137.41917100000001</v>
          </cell>
          <cell r="DF41">
            <v>158.80619999999999</v>
          </cell>
          <cell r="DG41">
            <v>97.949627000000007</v>
          </cell>
          <cell r="DH41">
            <v>153.22451100000001</v>
          </cell>
          <cell r="DI41">
            <v>132.563121</v>
          </cell>
          <cell r="DJ41">
            <v>166.62311500000001</v>
          </cell>
          <cell r="DK41">
            <v>156.383713</v>
          </cell>
          <cell r="DL41">
            <v>174.32924299999999</v>
          </cell>
          <cell r="DM41">
            <v>207.374436</v>
          </cell>
          <cell r="DN41">
            <v>196.407861</v>
          </cell>
          <cell r="DO41">
            <v>177.04633999999999</v>
          </cell>
          <cell r="DP41">
            <v>216.925783</v>
          </cell>
          <cell r="DQ41">
            <v>283.94794000000002</v>
          </cell>
          <cell r="DR41">
            <v>225.22521599999999</v>
          </cell>
          <cell r="DS41">
            <v>236.88685899999999</v>
          </cell>
          <cell r="DT41">
            <v>303.08680700000002</v>
          </cell>
          <cell r="DU41">
            <v>401.552458</v>
          </cell>
          <cell r="DV41">
            <v>496.33554099999998</v>
          </cell>
          <cell r="DW41">
            <v>401.91012499999999</v>
          </cell>
          <cell r="DX41">
            <v>322.92830800000002</v>
          </cell>
          <cell r="DY41">
            <v>345.92085200000002</v>
          </cell>
          <cell r="DZ41">
            <v>399.495</v>
          </cell>
          <cell r="EA41">
            <v>480.61172099999999</v>
          </cell>
        </row>
        <row r="42">
          <cell r="G42">
            <v>128.247635</v>
          </cell>
          <cell r="H42">
            <v>133.35739000000001</v>
          </cell>
          <cell r="I42">
            <v>166.901239</v>
          </cell>
          <cell r="J42">
            <v>217.072597</v>
          </cell>
          <cell r="K42">
            <v>239.057796</v>
          </cell>
          <cell r="L42">
            <v>164.316666</v>
          </cell>
          <cell r="M42">
            <v>216.27287200000001</v>
          </cell>
          <cell r="N42">
            <v>196.76106899999999</v>
          </cell>
          <cell r="O42">
            <v>168.431479</v>
          </cell>
          <cell r="P42">
            <v>187.78457399999999</v>
          </cell>
          <cell r="Q42">
            <v>194.00948</v>
          </cell>
          <cell r="R42">
            <v>213.54481999999999</v>
          </cell>
          <cell r="S42">
            <v>195.79969299999999</v>
          </cell>
          <cell r="T42">
            <v>226.58466999999999</v>
          </cell>
          <cell r="U42">
            <v>192.675398</v>
          </cell>
          <cell r="V42">
            <v>215.392832</v>
          </cell>
          <cell r="W42">
            <v>172.68084999999999</v>
          </cell>
          <cell r="X42">
            <v>165.86755299999999</v>
          </cell>
          <cell r="Y42">
            <v>175.779889</v>
          </cell>
          <cell r="Z42">
            <v>169.299386</v>
          </cell>
          <cell r="AA42">
            <v>183.97829400000001</v>
          </cell>
          <cell r="AB42">
            <v>189.9862</v>
          </cell>
          <cell r="AC42">
            <v>216.43513100000001</v>
          </cell>
          <cell r="AD42">
            <v>233.76494600000001</v>
          </cell>
          <cell r="AE42">
            <v>245.54646700000001</v>
          </cell>
          <cell r="AF42">
            <v>236.98387600000001</v>
          </cell>
          <cell r="AG42">
            <v>243.00504100000001</v>
          </cell>
          <cell r="AH42">
            <v>330.99678699999998</v>
          </cell>
          <cell r="AI42">
            <v>332.75503200000003</v>
          </cell>
          <cell r="AJ42">
            <v>240.371071</v>
          </cell>
          <cell r="AK42">
            <v>257.67941999999999</v>
          </cell>
          <cell r="AL42">
            <v>324.13339100000002</v>
          </cell>
          <cell r="AM42">
            <v>270.340735</v>
          </cell>
          <cell r="AN42">
            <v>244.54745700000001</v>
          </cell>
          <cell r="AO42">
            <v>213.82039900000001</v>
          </cell>
          <cell r="AP42">
            <v>186.29085799999999</v>
          </cell>
          <cell r="AQ42">
            <v>200.828397</v>
          </cell>
          <cell r="AR42">
            <v>265.28933000000001</v>
          </cell>
          <cell r="AS42">
            <v>299.16327100000001</v>
          </cell>
          <cell r="AT42">
            <v>288.22259600000001</v>
          </cell>
          <cell r="AU42">
            <v>336.00527</v>
          </cell>
          <cell r="AV42">
            <v>278.639364</v>
          </cell>
          <cell r="AW42">
            <v>454.45998100000003</v>
          </cell>
          <cell r="AX42">
            <v>534.36651600000005</v>
          </cell>
          <cell r="AY42">
            <v>430.33548300000001</v>
          </cell>
          <cell r="AZ42">
            <v>424.95988899999998</v>
          </cell>
          <cell r="BA42">
            <v>407.863742</v>
          </cell>
          <cell r="BB42">
            <v>275.80868400000003</v>
          </cell>
          <cell r="BC42">
            <v>230.71033399999999</v>
          </cell>
          <cell r="BD42">
            <v>319.77256199999999</v>
          </cell>
          <cell r="BE42">
            <v>317.98316599999998</v>
          </cell>
          <cell r="BF42">
            <v>327.112165</v>
          </cell>
          <cell r="BG42">
            <v>323.180117</v>
          </cell>
          <cell r="BH42">
            <v>229.92295799999999</v>
          </cell>
          <cell r="BI42">
            <v>234.10611800000001</v>
          </cell>
          <cell r="BJ42">
            <v>234.52209099999999</v>
          </cell>
          <cell r="BK42">
            <v>228.615613</v>
          </cell>
          <cell r="BL42">
            <v>221.12796399999999</v>
          </cell>
          <cell r="BM42">
            <v>180.150846</v>
          </cell>
          <cell r="BN42">
            <v>222.48902699999999</v>
          </cell>
          <cell r="BO42">
            <v>269.02594099999999</v>
          </cell>
          <cell r="BP42">
            <v>171.83435299999999</v>
          </cell>
          <cell r="BQ42">
            <v>258.19423499999999</v>
          </cell>
          <cell r="BR42">
            <v>317.791696</v>
          </cell>
          <cell r="BS42">
            <v>417.92064199999999</v>
          </cell>
          <cell r="BT42">
            <v>201.32333399999999</v>
          </cell>
          <cell r="BU42">
            <v>341.78266600000001</v>
          </cell>
          <cell r="BV42">
            <v>251.74288999999999</v>
          </cell>
          <cell r="BW42">
            <v>229.05936</v>
          </cell>
          <cell r="BX42">
            <v>274.990523</v>
          </cell>
          <cell r="BY42">
            <v>356.26418000000001</v>
          </cell>
          <cell r="BZ42">
            <v>367.814234</v>
          </cell>
          <cell r="CA42">
            <v>358.330083</v>
          </cell>
          <cell r="CB42">
            <v>240.43814699999999</v>
          </cell>
          <cell r="CC42">
            <v>201.20062200000001</v>
          </cell>
          <cell r="CD42">
            <v>194.18025499999999</v>
          </cell>
          <cell r="CE42">
            <v>205.07911100000001</v>
          </cell>
          <cell r="CF42">
            <v>187.937926</v>
          </cell>
          <cell r="CG42">
            <v>136.290156</v>
          </cell>
          <cell r="CH42">
            <v>129.35889399999999</v>
          </cell>
          <cell r="CI42">
            <v>142.39566300000001</v>
          </cell>
          <cell r="CJ42">
            <v>158.15981400000001</v>
          </cell>
          <cell r="CK42">
            <v>136.86108999999999</v>
          </cell>
          <cell r="CL42">
            <v>103.882834</v>
          </cell>
          <cell r="CM42">
            <v>77.626709000000005</v>
          </cell>
          <cell r="CN42">
            <v>208.00847899999999</v>
          </cell>
          <cell r="CO42">
            <v>224.80094299999999</v>
          </cell>
          <cell r="CP42">
            <v>91.885912000000005</v>
          </cell>
          <cell r="CQ42">
            <v>225.66844385498899</v>
          </cell>
          <cell r="CR42">
            <v>347.23473657187498</v>
          </cell>
          <cell r="CS42">
            <v>233.46674400000001</v>
          </cell>
          <cell r="CT42">
            <v>131.046269</v>
          </cell>
          <cell r="CU42">
            <v>124.978678</v>
          </cell>
          <cell r="CV42">
            <v>165.73201599999999</v>
          </cell>
          <cell r="CW42">
            <v>169.53163799999999</v>
          </cell>
          <cell r="CX42">
            <v>109.603266</v>
          </cell>
          <cell r="CY42">
            <v>117.95568</v>
          </cell>
          <cell r="CZ42">
            <v>146.15136899999999</v>
          </cell>
          <cell r="DA42">
            <v>191.45285899999999</v>
          </cell>
          <cell r="DB42">
            <v>126.476215</v>
          </cell>
          <cell r="DC42">
            <v>92.861218999999906</v>
          </cell>
          <cell r="DD42">
            <v>119.72319400000001</v>
          </cell>
          <cell r="DE42">
            <v>101.719335</v>
          </cell>
          <cell r="DF42">
            <v>48.255343000000003</v>
          </cell>
          <cell r="DG42">
            <v>93.392373000000006</v>
          </cell>
          <cell r="DH42">
            <v>116.642914</v>
          </cell>
          <cell r="DI42">
            <v>118.67577799999999</v>
          </cell>
          <cell r="DJ42">
            <v>198.65110100000001</v>
          </cell>
          <cell r="DK42">
            <v>114.155016</v>
          </cell>
          <cell r="DL42">
            <v>126.168829</v>
          </cell>
          <cell r="DM42">
            <v>120.199816</v>
          </cell>
          <cell r="DN42">
            <v>120.319907</v>
          </cell>
          <cell r="DO42">
            <v>160.66186200000001</v>
          </cell>
          <cell r="DP42">
            <v>195.97440900000001</v>
          </cell>
          <cell r="DQ42">
            <v>190.57937200000001</v>
          </cell>
          <cell r="DR42">
            <v>198.34659099999999</v>
          </cell>
          <cell r="DS42">
            <v>137.16218499999999</v>
          </cell>
          <cell r="DT42">
            <v>193.218219</v>
          </cell>
          <cell r="DU42">
            <v>197.067363</v>
          </cell>
          <cell r="DV42">
            <v>108.914631</v>
          </cell>
          <cell r="DW42">
            <v>163.484658</v>
          </cell>
          <cell r="DX42">
            <v>125.430286</v>
          </cell>
          <cell r="DY42">
            <v>150.142754</v>
          </cell>
          <cell r="DZ42">
            <v>78.472284000000002</v>
          </cell>
          <cell r="EA42">
            <v>71.337812999999997</v>
          </cell>
        </row>
        <row r="43">
          <cell r="G43">
            <v>110.981202</v>
          </cell>
          <cell r="H43">
            <v>115.13148</v>
          </cell>
          <cell r="I43">
            <v>105.567016</v>
          </cell>
          <cell r="J43">
            <v>171.936959</v>
          </cell>
          <cell r="K43">
            <v>305.21701000000002</v>
          </cell>
          <cell r="L43">
            <v>247.58111299999999</v>
          </cell>
          <cell r="M43">
            <v>179.464674</v>
          </cell>
          <cell r="N43">
            <v>213.82451900000001</v>
          </cell>
          <cell r="O43">
            <v>244.60958099999999</v>
          </cell>
          <cell r="P43">
            <v>205.006922</v>
          </cell>
          <cell r="Q43">
            <v>247.56125700000001</v>
          </cell>
          <cell r="R43">
            <v>273.25735500000002</v>
          </cell>
          <cell r="S43">
            <v>288.21443699999998</v>
          </cell>
          <cell r="T43">
            <v>242.23435799999999</v>
          </cell>
          <cell r="U43">
            <v>266.93835200000001</v>
          </cell>
          <cell r="V43">
            <v>254.10905399999999</v>
          </cell>
          <cell r="W43">
            <v>281.71964200000002</v>
          </cell>
          <cell r="X43">
            <v>243.84925899999999</v>
          </cell>
          <cell r="Y43">
            <v>284.12033400000001</v>
          </cell>
          <cell r="Z43">
            <v>271.22607699999998</v>
          </cell>
          <cell r="AA43">
            <v>344.14165800000001</v>
          </cell>
          <cell r="AB43">
            <v>301.42591800000002</v>
          </cell>
          <cell r="AC43">
            <v>375.58527700000002</v>
          </cell>
          <cell r="AD43">
            <v>339.47611899999998</v>
          </cell>
          <cell r="AE43">
            <v>332.76028000000002</v>
          </cell>
          <cell r="AF43">
            <v>324.550455</v>
          </cell>
          <cell r="AG43">
            <v>349.85661599999997</v>
          </cell>
          <cell r="AH43">
            <v>382.577338</v>
          </cell>
          <cell r="AI43">
            <v>426.833887</v>
          </cell>
          <cell r="AJ43">
            <v>377.49550099999999</v>
          </cell>
          <cell r="AK43">
            <v>380.01952999999997</v>
          </cell>
          <cell r="AL43">
            <v>435.74019199999998</v>
          </cell>
          <cell r="AM43">
            <v>437.985073</v>
          </cell>
          <cell r="AN43">
            <v>344.82664799999998</v>
          </cell>
          <cell r="AO43">
            <v>385.02466500000003</v>
          </cell>
          <cell r="AP43">
            <v>383.37712399999998</v>
          </cell>
          <cell r="AQ43">
            <v>354.11909700000001</v>
          </cell>
          <cell r="AR43">
            <v>302.03234700000002</v>
          </cell>
          <cell r="AS43">
            <v>376.66069399999998</v>
          </cell>
          <cell r="AT43">
            <v>425.30414400000001</v>
          </cell>
          <cell r="AU43">
            <v>543.27450799999997</v>
          </cell>
          <cell r="AV43">
            <v>604.20043599999997</v>
          </cell>
          <cell r="AW43">
            <v>621.62152400000002</v>
          </cell>
          <cell r="AX43">
            <v>677.48825299999999</v>
          </cell>
          <cell r="AY43">
            <v>741.50035500000001</v>
          </cell>
          <cell r="AZ43">
            <v>630.38685699999996</v>
          </cell>
          <cell r="BA43">
            <v>774.556555</v>
          </cell>
          <cell r="BB43">
            <v>765.318262</v>
          </cell>
          <cell r="BC43">
            <v>591.79739400000005</v>
          </cell>
          <cell r="BD43">
            <v>480.83016500000002</v>
          </cell>
          <cell r="BE43">
            <v>685.77525100000003</v>
          </cell>
          <cell r="BF43">
            <v>669.84647600000005</v>
          </cell>
          <cell r="BG43">
            <v>638.33809699999995</v>
          </cell>
          <cell r="BH43">
            <v>613.14212599999996</v>
          </cell>
          <cell r="BI43">
            <v>629.49090899999999</v>
          </cell>
          <cell r="BJ43">
            <v>532.97313299999996</v>
          </cell>
          <cell r="BK43">
            <v>491.090101</v>
          </cell>
          <cell r="BL43">
            <v>520.72409000000005</v>
          </cell>
          <cell r="BM43">
            <v>700.81198300000005</v>
          </cell>
          <cell r="BN43">
            <v>869.19122900000002</v>
          </cell>
          <cell r="BO43">
            <v>759.40263800000002</v>
          </cell>
          <cell r="BP43">
            <v>869.25649399999998</v>
          </cell>
          <cell r="BQ43">
            <v>965.97170600000004</v>
          </cell>
          <cell r="BR43">
            <v>1099.17254</v>
          </cell>
          <cell r="BS43">
            <v>1060.1144899999999</v>
          </cell>
          <cell r="BT43">
            <v>1290.37084</v>
          </cell>
          <cell r="BU43">
            <v>1362.42263</v>
          </cell>
          <cell r="BV43">
            <v>1396.07752</v>
          </cell>
          <cell r="BW43">
            <v>1275.1832099999999</v>
          </cell>
          <cell r="BX43">
            <v>1188.31231</v>
          </cell>
          <cell r="BY43">
            <v>1172.8999799999999</v>
          </cell>
          <cell r="BZ43">
            <v>1442.5713000000001</v>
          </cell>
          <cell r="CA43">
            <v>1540.8461500000001</v>
          </cell>
          <cell r="CB43">
            <v>1697.92292</v>
          </cell>
          <cell r="CC43">
            <v>2189.8929800000001</v>
          </cell>
          <cell r="CD43">
            <v>3814.60032</v>
          </cell>
          <cell r="CE43">
            <v>2483.2988570000002</v>
          </cell>
          <cell r="CF43">
            <v>1590.948664</v>
          </cell>
          <cell r="CG43">
            <v>1713.0694000000001</v>
          </cell>
          <cell r="CH43">
            <v>1839.998609</v>
          </cell>
          <cell r="CI43">
            <v>2219.2692040000002</v>
          </cell>
          <cell r="CJ43">
            <v>2016.3267840000001</v>
          </cell>
          <cell r="CK43">
            <v>2860.8241513493599</v>
          </cell>
          <cell r="CL43">
            <v>2480.1595779999998</v>
          </cell>
          <cell r="CM43">
            <v>2463.4258009999999</v>
          </cell>
          <cell r="CN43">
            <v>2632.7299720000001</v>
          </cell>
          <cell r="CO43">
            <v>2951.0446910000001</v>
          </cell>
          <cell r="CP43">
            <v>3036.3032349999999</v>
          </cell>
          <cell r="CQ43">
            <v>2818.3593620000001</v>
          </cell>
          <cell r="CR43">
            <v>3143.7583730000001</v>
          </cell>
          <cell r="CS43">
            <v>4061.2278569999999</v>
          </cell>
          <cell r="CT43">
            <v>3392.5765580000002</v>
          </cell>
          <cell r="CU43">
            <v>3357.3907909999998</v>
          </cell>
          <cell r="CV43">
            <v>3459.423573</v>
          </cell>
          <cell r="CW43">
            <v>3988.860083</v>
          </cell>
          <cell r="CX43">
            <v>3796.0557389999999</v>
          </cell>
          <cell r="CY43">
            <v>4292.5695519999999</v>
          </cell>
          <cell r="CZ43">
            <v>4227.2114819999997</v>
          </cell>
          <cell r="DA43">
            <v>4523.8161289999998</v>
          </cell>
          <cell r="DB43">
            <v>4699.2914410000003</v>
          </cell>
          <cell r="DC43">
            <v>4554.7254620000003</v>
          </cell>
          <cell r="DD43">
            <v>3116.8791150000002</v>
          </cell>
          <cell r="DE43">
            <v>4240.9717110000001</v>
          </cell>
          <cell r="DF43">
            <v>4533.7112539999998</v>
          </cell>
          <cell r="DG43">
            <v>4361.8119610000003</v>
          </cell>
          <cell r="DH43">
            <v>3439.0851889999999</v>
          </cell>
          <cell r="DI43">
            <v>4599.9348170000003</v>
          </cell>
          <cell r="DJ43">
            <v>5510.8112369999999</v>
          </cell>
          <cell r="DK43">
            <v>5741.7597009999999</v>
          </cell>
          <cell r="DL43">
            <v>6455.3356409999997</v>
          </cell>
          <cell r="DM43">
            <v>6483.0395019999996</v>
          </cell>
          <cell r="DN43">
            <v>6938.1295810000001</v>
          </cell>
          <cell r="DO43">
            <v>8461.7688569999991</v>
          </cell>
          <cell r="DP43">
            <v>9023.6277549999995</v>
          </cell>
          <cell r="DQ43">
            <v>12022.543293999999</v>
          </cell>
          <cell r="DR43">
            <v>13787.724625999999</v>
          </cell>
          <cell r="DS43">
            <v>12914.52714</v>
          </cell>
          <cell r="DT43">
            <v>11002.425819</v>
          </cell>
          <cell r="DU43">
            <v>12683.44448</v>
          </cell>
          <cell r="DV43">
            <v>12052.541934000001</v>
          </cell>
          <cell r="DW43">
            <v>12560.938178</v>
          </cell>
          <cell r="DX43">
            <v>10227.660286</v>
          </cell>
          <cell r="DY43">
            <v>6046.6359549999997</v>
          </cell>
          <cell r="DZ43">
            <v>7374.108354</v>
          </cell>
          <cell r="EA43">
            <v>8215.5332980000003</v>
          </cell>
        </row>
      </sheetData>
      <sheetData sheetId="22">
        <row r="7">
          <cell r="G7">
            <v>32933</v>
          </cell>
          <cell r="H7">
            <v>33025</v>
          </cell>
          <cell r="I7">
            <v>33117</v>
          </cell>
          <cell r="J7">
            <v>33208</v>
          </cell>
          <cell r="K7">
            <v>33298</v>
          </cell>
          <cell r="L7">
            <v>33390</v>
          </cell>
          <cell r="M7">
            <v>33482</v>
          </cell>
          <cell r="N7">
            <v>33573</v>
          </cell>
          <cell r="O7">
            <v>33664</v>
          </cell>
          <cell r="P7">
            <v>33756</v>
          </cell>
          <cell r="Q7">
            <v>33848</v>
          </cell>
          <cell r="R7">
            <v>33939</v>
          </cell>
          <cell r="S7">
            <v>34029</v>
          </cell>
          <cell r="T7">
            <v>34121</v>
          </cell>
          <cell r="U7">
            <v>34213</v>
          </cell>
          <cell r="V7">
            <v>34304</v>
          </cell>
          <cell r="W7">
            <v>34394</v>
          </cell>
          <cell r="X7">
            <v>34486</v>
          </cell>
          <cell r="Y7">
            <v>34578</v>
          </cell>
          <cell r="Z7">
            <v>34669</v>
          </cell>
          <cell r="AA7">
            <v>34759</v>
          </cell>
          <cell r="AB7">
            <v>34851</v>
          </cell>
          <cell r="AC7">
            <v>34943</v>
          </cell>
          <cell r="AD7">
            <v>35034</v>
          </cell>
          <cell r="AE7">
            <v>35125</v>
          </cell>
          <cell r="AF7">
            <v>35217</v>
          </cell>
          <cell r="AG7">
            <v>35309</v>
          </cell>
          <cell r="AH7">
            <v>35400</v>
          </cell>
          <cell r="AI7">
            <v>35490</v>
          </cell>
          <cell r="AJ7">
            <v>35582</v>
          </cell>
          <cell r="AK7">
            <v>35674</v>
          </cell>
          <cell r="AL7">
            <v>35765</v>
          </cell>
          <cell r="AM7">
            <v>35855</v>
          </cell>
          <cell r="AN7">
            <v>35947</v>
          </cell>
          <cell r="AO7">
            <v>36039</v>
          </cell>
          <cell r="AP7">
            <v>36130</v>
          </cell>
          <cell r="AQ7">
            <v>36220</v>
          </cell>
          <cell r="AR7">
            <v>36312</v>
          </cell>
          <cell r="AS7">
            <v>36404</v>
          </cell>
          <cell r="AT7">
            <v>36495</v>
          </cell>
          <cell r="AU7">
            <v>36586</v>
          </cell>
          <cell r="AV7">
            <v>36678</v>
          </cell>
          <cell r="AW7">
            <v>36770</v>
          </cell>
          <cell r="AX7">
            <v>36861</v>
          </cell>
          <cell r="AY7">
            <v>36951</v>
          </cell>
          <cell r="AZ7">
            <v>37043</v>
          </cell>
          <cell r="BA7">
            <v>37135</v>
          </cell>
          <cell r="BB7">
            <v>37226</v>
          </cell>
          <cell r="BC7">
            <v>37316</v>
          </cell>
          <cell r="BD7">
            <v>37408</v>
          </cell>
          <cell r="BE7">
            <v>37500</v>
          </cell>
          <cell r="BF7">
            <v>37591</v>
          </cell>
          <cell r="BG7">
            <v>37681</v>
          </cell>
          <cell r="BH7">
            <v>37773</v>
          </cell>
          <cell r="BI7">
            <v>37865</v>
          </cell>
          <cell r="BJ7">
            <v>37956</v>
          </cell>
          <cell r="BK7">
            <v>38047</v>
          </cell>
          <cell r="BL7">
            <v>38139</v>
          </cell>
          <cell r="BM7">
            <v>38231</v>
          </cell>
          <cell r="BN7">
            <v>38322</v>
          </cell>
          <cell r="BO7">
            <v>38412</v>
          </cell>
          <cell r="BP7">
            <v>38504</v>
          </cell>
          <cell r="BQ7">
            <v>38596</v>
          </cell>
          <cell r="BR7">
            <v>38687</v>
          </cell>
          <cell r="BS7">
            <v>38777</v>
          </cell>
          <cell r="BT7">
            <v>38869</v>
          </cell>
          <cell r="BU7">
            <v>38961</v>
          </cell>
          <cell r="BV7">
            <v>39052</v>
          </cell>
          <cell r="BW7">
            <v>39142</v>
          </cell>
          <cell r="BX7">
            <v>39234</v>
          </cell>
          <cell r="BY7">
            <v>39326</v>
          </cell>
          <cell r="BZ7">
            <v>39417</v>
          </cell>
          <cell r="CA7">
            <v>39508</v>
          </cell>
          <cell r="CB7">
            <v>39600</v>
          </cell>
          <cell r="CC7">
            <v>39692</v>
          </cell>
          <cell r="CD7">
            <v>39783</v>
          </cell>
          <cell r="CE7">
            <v>39873</v>
          </cell>
          <cell r="CF7">
            <v>39965</v>
          </cell>
          <cell r="CG7">
            <v>40057</v>
          </cell>
          <cell r="CH7">
            <v>40148</v>
          </cell>
          <cell r="CI7">
            <v>40238</v>
          </cell>
          <cell r="CJ7">
            <v>40330</v>
          </cell>
          <cell r="CK7">
            <v>40422</v>
          </cell>
          <cell r="CL7">
            <v>40513</v>
          </cell>
          <cell r="CM7">
            <v>40603</v>
          </cell>
          <cell r="CN7">
            <v>40695</v>
          </cell>
          <cell r="CO7">
            <v>40787</v>
          </cell>
          <cell r="CP7">
            <v>40878</v>
          </cell>
          <cell r="CQ7">
            <v>40969</v>
          </cell>
          <cell r="CR7">
            <v>41061</v>
          </cell>
          <cell r="CS7">
            <v>41153</v>
          </cell>
          <cell r="CT7">
            <v>41244</v>
          </cell>
          <cell r="CU7">
            <v>41334</v>
          </cell>
          <cell r="CV7">
            <v>41426</v>
          </cell>
          <cell r="CW7">
            <v>41518</v>
          </cell>
          <cell r="CX7">
            <v>41609</v>
          </cell>
          <cell r="CY7">
            <v>41699</v>
          </cell>
          <cell r="CZ7">
            <v>41791</v>
          </cell>
          <cell r="DA7">
            <v>41883</v>
          </cell>
          <cell r="DB7">
            <v>41974</v>
          </cell>
          <cell r="DC7">
            <v>42064</v>
          </cell>
          <cell r="DD7">
            <v>42156</v>
          </cell>
          <cell r="DE7">
            <v>42248</v>
          </cell>
          <cell r="DF7">
            <v>42339</v>
          </cell>
          <cell r="DG7">
            <v>42430</v>
          </cell>
          <cell r="DH7">
            <v>42522</v>
          </cell>
          <cell r="DI7">
            <v>42614</v>
          </cell>
          <cell r="DJ7">
            <v>42705</v>
          </cell>
          <cell r="DK7">
            <v>42795</v>
          </cell>
          <cell r="DL7">
            <v>42887</v>
          </cell>
          <cell r="DM7">
            <v>42979</v>
          </cell>
          <cell r="DN7">
            <v>43070</v>
          </cell>
          <cell r="DO7">
            <v>43160</v>
          </cell>
          <cell r="DP7">
            <v>43252</v>
          </cell>
          <cell r="DQ7">
            <v>43344</v>
          </cell>
          <cell r="DR7">
            <v>43435</v>
          </cell>
          <cell r="DS7">
            <v>43525</v>
          </cell>
          <cell r="DT7">
            <v>43617</v>
          </cell>
          <cell r="DU7">
            <v>43709</v>
          </cell>
          <cell r="DV7">
            <v>43800</v>
          </cell>
          <cell r="DW7">
            <v>43891</v>
          </cell>
          <cell r="DX7">
            <v>43983</v>
          </cell>
          <cell r="DY7">
            <v>44075</v>
          </cell>
          <cell r="DZ7">
            <v>44166</v>
          </cell>
          <cell r="EA7">
            <v>44256</v>
          </cell>
        </row>
        <row r="8">
          <cell r="G8">
            <v>22.149437108735299</v>
          </cell>
          <cell r="H8">
            <v>22.4311823971595</v>
          </cell>
          <cell r="I8">
            <v>21.748147609378901</v>
          </cell>
          <cell r="J8">
            <v>21.989123699784798</v>
          </cell>
          <cell r="K8">
            <v>21.034941947481101</v>
          </cell>
          <cell r="L8">
            <v>20.780638347845201</v>
          </cell>
          <cell r="M8">
            <v>19.9788353252824</v>
          </cell>
          <cell r="N8">
            <v>19.928447907532199</v>
          </cell>
          <cell r="O8">
            <v>20.4217824381948</v>
          </cell>
          <cell r="P8">
            <v>19.700151931350099</v>
          </cell>
          <cell r="Q8">
            <v>20.949067862081701</v>
          </cell>
          <cell r="R8">
            <v>20.892789369252501</v>
          </cell>
          <cell r="S8">
            <v>20.558717117022201</v>
          </cell>
          <cell r="T8">
            <v>19.748985655579599</v>
          </cell>
          <cell r="U8">
            <v>20.693394044494099</v>
          </cell>
          <cell r="V8">
            <v>19.382952117653701</v>
          </cell>
          <cell r="W8">
            <v>18.503207288854799</v>
          </cell>
          <cell r="X8">
            <v>18.183874346345998</v>
          </cell>
          <cell r="Y8">
            <v>18.765431476791299</v>
          </cell>
          <cell r="Z8">
            <v>19.3550706950234</v>
          </cell>
          <cell r="AA8">
            <v>20.748116925675099</v>
          </cell>
          <cell r="AB8">
            <v>21.8351899847735</v>
          </cell>
          <cell r="AC8">
            <v>21.607546173473398</v>
          </cell>
          <cell r="AD8">
            <v>21.378896275136601</v>
          </cell>
          <cell r="AE8">
            <v>20.870324710597199</v>
          </cell>
          <cell r="AF8">
            <v>20.214552887956</v>
          </cell>
          <cell r="AG8">
            <v>19.4302810802428</v>
          </cell>
          <cell r="AH8">
            <v>19.048052206095502</v>
          </cell>
          <cell r="AI8">
            <v>19.4128931275947</v>
          </cell>
          <cell r="AJ8">
            <v>19.618825167701001</v>
          </cell>
          <cell r="AK8">
            <v>20.405075279322901</v>
          </cell>
          <cell r="AL8">
            <v>20.951459987390599</v>
          </cell>
          <cell r="AM8">
            <v>20.965293381652</v>
          </cell>
          <cell r="AN8">
            <v>21.746952098007799</v>
          </cell>
          <cell r="AO8">
            <v>21.849105067824901</v>
          </cell>
          <cell r="AP8">
            <v>20.972448743483898</v>
          </cell>
          <cell r="AQ8">
            <v>20.150837947482199</v>
          </cell>
          <cell r="AR8">
            <v>19.022913954136001</v>
          </cell>
          <cell r="AS8">
            <v>19.717688359396401</v>
          </cell>
          <cell r="AT8">
            <v>21.936838889620098</v>
          </cell>
          <cell r="AU8">
            <v>23.0846303754141</v>
          </cell>
          <cell r="AV8">
            <v>24.841785690224601</v>
          </cell>
          <cell r="AW8">
            <v>24.917958526708201</v>
          </cell>
          <cell r="AX8">
            <v>26.968353776991201</v>
          </cell>
          <cell r="AY8">
            <v>26.5988919462105</v>
          </cell>
          <cell r="AZ8">
            <v>26.5283823798041</v>
          </cell>
          <cell r="BA8">
            <v>25.5663812488066</v>
          </cell>
          <cell r="BB8">
            <v>25.2171015682272</v>
          </cell>
          <cell r="BC8">
            <v>25.1760867267575</v>
          </cell>
          <cell r="BD8">
            <v>24.467489549228301</v>
          </cell>
          <cell r="BE8">
            <v>24.613359585370599</v>
          </cell>
          <cell r="BF8">
            <v>24.2782427464793</v>
          </cell>
          <cell r="BG8">
            <v>23.462452303300001</v>
          </cell>
          <cell r="BH8">
            <v>22.175436949827301</v>
          </cell>
          <cell r="BI8">
            <v>21.886955612074502</v>
          </cell>
          <cell r="BJ8">
            <v>21.5974790082292</v>
          </cell>
          <cell r="BK8">
            <v>23.254907424629099</v>
          </cell>
          <cell r="BL8">
            <v>26.331130274635999</v>
          </cell>
          <cell r="BM8">
            <v>27.178250151819501</v>
          </cell>
          <cell r="BN8">
            <v>26.494789393506402</v>
          </cell>
          <cell r="BO8">
            <v>26.634458613804401</v>
          </cell>
          <cell r="BP8">
            <v>31.449968915658001</v>
          </cell>
          <cell r="BQ8">
            <v>31.894414933488999</v>
          </cell>
          <cell r="BR8">
            <v>34.098557913074899</v>
          </cell>
          <cell r="BS8">
            <v>39.685670539514298</v>
          </cell>
          <cell r="BT8">
            <v>45.264796921684201</v>
          </cell>
          <cell r="BU8">
            <v>45.6894421716053</v>
          </cell>
          <cell r="BV8">
            <v>45.965940321735403</v>
          </cell>
          <cell r="BW8">
            <v>47.874486301291597</v>
          </cell>
          <cell r="BX8">
            <v>47.128116488956401</v>
          </cell>
          <cell r="BY8">
            <v>47.215612930995697</v>
          </cell>
          <cell r="BZ8">
            <v>46.459893511698098</v>
          </cell>
          <cell r="CA8">
            <v>46.070042933686899</v>
          </cell>
          <cell r="CB8">
            <v>48.869127996595601</v>
          </cell>
          <cell r="CC8">
            <v>55.6231490272732</v>
          </cell>
          <cell r="CD8">
            <v>60.2129909886673</v>
          </cell>
          <cell r="CE8">
            <v>55.737899938943499</v>
          </cell>
          <cell r="CF8">
            <v>45.0057265624895</v>
          </cell>
          <cell r="CG8">
            <v>44.267793148254803</v>
          </cell>
          <cell r="CH8">
            <v>43.659929108704198</v>
          </cell>
          <cell r="CI8">
            <v>49.356732145495798</v>
          </cell>
          <cell r="CJ8">
            <v>64.5571911376922</v>
          </cell>
          <cell r="CK8">
            <v>67.605734236876799</v>
          </cell>
          <cell r="CL8">
            <v>63.776730034604597</v>
          </cell>
          <cell r="CM8">
            <v>69.529796711125996</v>
          </cell>
          <cell r="CN8">
            <v>70.991116566136995</v>
          </cell>
          <cell r="CO8">
            <v>71.173581512559096</v>
          </cell>
          <cell r="CP8">
            <v>64.5584879332269</v>
          </cell>
          <cell r="CQ8">
            <v>60.047351704325003</v>
          </cell>
          <cell r="CR8">
            <v>61.951617225083702</v>
          </cell>
          <cell r="CS8">
            <v>54.741449708075102</v>
          </cell>
          <cell r="CT8">
            <v>53.3063740215796</v>
          </cell>
          <cell r="CU8">
            <v>59.0374122848174</v>
          </cell>
          <cell r="CV8">
            <v>56.255335106291497</v>
          </cell>
          <cell r="CW8">
            <v>59.735185797069299</v>
          </cell>
          <cell r="CX8">
            <v>59.524454345776</v>
          </cell>
          <cell r="CY8">
            <v>58.908626763943701</v>
          </cell>
          <cell r="CZ8">
            <v>50.895217716091103</v>
          </cell>
          <cell r="DA8">
            <v>46.796883058844699</v>
          </cell>
          <cell r="DB8">
            <v>43.663621930381197</v>
          </cell>
          <cell r="DC8">
            <v>43.2578385023997</v>
          </cell>
          <cell r="DD8">
            <v>41.949063110874299</v>
          </cell>
          <cell r="DE8">
            <v>40.431793085765797</v>
          </cell>
          <cell r="DF8">
            <v>37.600481975991599</v>
          </cell>
          <cell r="DG8">
            <v>37.219264850140497</v>
          </cell>
          <cell r="DH8">
            <v>40.416594636795203</v>
          </cell>
          <cell r="DI8">
            <v>41.5114276701105</v>
          </cell>
          <cell r="DJ8">
            <v>45.596632391559403</v>
          </cell>
          <cell r="DK8">
            <v>51.341159794219301</v>
          </cell>
          <cell r="DL8">
            <v>44.515278377884698</v>
          </cell>
          <cell r="DM8">
            <v>44.954315418983803</v>
          </cell>
          <cell r="DN8">
            <v>44.530324582361203</v>
          </cell>
          <cell r="DO8">
            <v>47.351985413405203</v>
          </cell>
          <cell r="DP8">
            <v>46.560088702877401</v>
          </cell>
          <cell r="DQ8">
            <v>48.399986200382401</v>
          </cell>
          <cell r="DR8">
            <v>51.008823481299302</v>
          </cell>
          <cell r="DS8">
            <v>56.618684824021898</v>
          </cell>
          <cell r="DT8">
            <v>63.753710639641099</v>
          </cell>
          <cell r="DU8">
            <v>66.020541146445098</v>
          </cell>
          <cell r="DV8">
            <v>60.446537884423797</v>
          </cell>
          <cell r="DW8">
            <v>64.988535311419696</v>
          </cell>
          <cell r="DX8">
            <v>63.602015935615697</v>
          </cell>
          <cell r="DY8">
            <v>73.216989390957295</v>
          </cell>
          <cell r="DZ8">
            <v>80.426112285092302</v>
          </cell>
          <cell r="EA8">
            <v>92.493190093947604</v>
          </cell>
        </row>
        <row r="9">
          <cell r="G9">
            <v>34.360017659417899</v>
          </cell>
          <cell r="H9">
            <v>33.873960612361302</v>
          </cell>
          <cell r="I9">
            <v>34.795212843279401</v>
          </cell>
          <cell r="J9">
            <v>41.004188276660201</v>
          </cell>
          <cell r="K9">
            <v>40.499033991104398</v>
          </cell>
          <cell r="L9">
            <v>37.295200206530403</v>
          </cell>
          <cell r="M9">
            <v>35.526785791379503</v>
          </cell>
          <cell r="N9">
            <v>35.861342052325497</v>
          </cell>
          <cell r="O9">
            <v>36.016866779960203</v>
          </cell>
          <cell r="P9">
            <v>35.703610164856798</v>
          </cell>
          <cell r="Q9">
            <v>37.512655355835001</v>
          </cell>
          <cell r="R9">
            <v>38.885884530331602</v>
          </cell>
          <cell r="S9">
            <v>38.208899893284702</v>
          </cell>
          <cell r="T9">
            <v>36.8556644846133</v>
          </cell>
          <cell r="U9">
            <v>36.572998125866903</v>
          </cell>
          <cell r="V9">
            <v>35.508338318579902</v>
          </cell>
          <cell r="W9">
            <v>33.1675107240182</v>
          </cell>
          <cell r="X9">
            <v>32.494749292294998</v>
          </cell>
          <cell r="Y9">
            <v>32.128065716523501</v>
          </cell>
          <cell r="Z9">
            <v>31.545148628546201</v>
          </cell>
          <cell r="AA9">
            <v>32.201902475037102</v>
          </cell>
          <cell r="AB9">
            <v>33.991214363994501</v>
          </cell>
          <cell r="AC9">
            <v>35.099091795423298</v>
          </cell>
          <cell r="AD9">
            <v>34.871356074664298</v>
          </cell>
          <cell r="AE9">
            <v>35.5000834474531</v>
          </cell>
          <cell r="AF9">
            <v>34.198617220585298</v>
          </cell>
          <cell r="AG9">
            <v>34.546665365908702</v>
          </cell>
          <cell r="AH9">
            <v>35.786562755742999</v>
          </cell>
          <cell r="AI9">
            <v>36.8887124657467</v>
          </cell>
          <cell r="AJ9">
            <v>34.9942104317659</v>
          </cell>
          <cell r="AK9">
            <v>35.492988318555</v>
          </cell>
          <cell r="AL9">
            <v>37.6183949115049</v>
          </cell>
          <cell r="AM9">
            <v>36.974504696570001</v>
          </cell>
          <cell r="AN9">
            <v>36.108925066713901</v>
          </cell>
          <cell r="AO9">
            <v>35.522284650304698</v>
          </cell>
          <cell r="AP9">
            <v>33.928216865297102</v>
          </cell>
          <cell r="AQ9">
            <v>32.3645407773598</v>
          </cell>
          <cell r="AR9">
            <v>30.9230503914754</v>
          </cell>
          <cell r="AS9">
            <v>33.228230139011501</v>
          </cell>
          <cell r="AT9">
            <v>35.479848475356498</v>
          </cell>
          <cell r="AU9">
            <v>38.505870237884501</v>
          </cell>
          <cell r="AV9">
            <v>41.576439501552599</v>
          </cell>
          <cell r="AW9">
            <v>45.134810197748003</v>
          </cell>
          <cell r="AX9">
            <v>49.313017490368502</v>
          </cell>
          <cell r="AY9">
            <v>46.535299719186803</v>
          </cell>
          <cell r="AZ9">
            <v>50.399168546708999</v>
          </cell>
          <cell r="BA9">
            <v>50.594703537986803</v>
          </cell>
          <cell r="BB9">
            <v>48.067809547820602</v>
          </cell>
          <cell r="BC9">
            <v>46.538330181149703</v>
          </cell>
          <cell r="BD9">
            <v>46.0272362580871</v>
          </cell>
          <cell r="BE9">
            <v>47.637556369072797</v>
          </cell>
          <cell r="BF9">
            <v>47.690026991226503</v>
          </cell>
          <cell r="BG9">
            <v>47.7013357171748</v>
          </cell>
          <cell r="BH9">
            <v>40.9416528391179</v>
          </cell>
          <cell r="BI9">
            <v>40.239207009755297</v>
          </cell>
          <cell r="BJ9">
            <v>38.227824697152698</v>
          </cell>
          <cell r="BK9">
            <v>38.585216836206698</v>
          </cell>
          <cell r="BL9">
            <v>47.159078353715202</v>
          </cell>
          <cell r="BM9">
            <v>52.685531944006001</v>
          </cell>
          <cell r="BN9">
            <v>53.831177933283001</v>
          </cell>
          <cell r="BO9">
            <v>53.092591375910303</v>
          </cell>
          <cell r="BP9">
            <v>67.870843261231201</v>
          </cell>
          <cell r="BQ9">
            <v>75.457993538116796</v>
          </cell>
          <cell r="BR9">
            <v>78.736902946787893</v>
          </cell>
          <cell r="BS9">
            <v>78.736626364714198</v>
          </cell>
          <cell r="BT9">
            <v>78.833611640513695</v>
          </cell>
          <cell r="BU9">
            <v>75.8510882727075</v>
          </cell>
          <cell r="BV9">
            <v>70.224770304391399</v>
          </cell>
          <cell r="BW9">
            <v>69.976824548799399</v>
          </cell>
          <cell r="BX9">
            <v>66.378940591757598</v>
          </cell>
          <cell r="BY9">
            <v>68.296689157518202</v>
          </cell>
          <cell r="BZ9">
            <v>70.7714041087129</v>
          </cell>
          <cell r="CA9">
            <v>75.826899553296798</v>
          </cell>
          <cell r="CB9">
            <v>105.08973632752701</v>
          </cell>
          <cell r="CC9">
            <v>141.63334795040501</v>
          </cell>
          <cell r="CD9">
            <v>173.39236061163101</v>
          </cell>
          <cell r="CE9">
            <v>141.929080004404</v>
          </cell>
          <cell r="CF9">
            <v>95.906087357732503</v>
          </cell>
          <cell r="CG9">
            <v>85.859563344140795</v>
          </cell>
          <cell r="CH9">
            <v>81.662628105720799</v>
          </cell>
          <cell r="CI9">
            <v>86.975177114606495</v>
          </cell>
          <cell r="CJ9">
            <v>103.804148771279</v>
          </cell>
          <cell r="CK9">
            <v>110.323284571484</v>
          </cell>
          <cell r="CL9">
            <v>101.539012775918</v>
          </cell>
          <cell r="CM9">
            <v>108.913141972088</v>
          </cell>
          <cell r="CN9">
            <v>121.645055694281</v>
          </cell>
          <cell r="CO9">
            <v>126.499062021409</v>
          </cell>
          <cell r="CP9">
            <v>126.121504117139</v>
          </cell>
          <cell r="CQ9">
            <v>114.68034319512699</v>
          </cell>
          <cell r="CR9">
            <v>112.055211152246</v>
          </cell>
          <cell r="CS9">
            <v>105.84444848326901</v>
          </cell>
          <cell r="CT9">
            <v>94.259446683743207</v>
          </cell>
          <cell r="CU9">
            <v>95.647087256872993</v>
          </cell>
          <cell r="CV9">
            <v>97.768338454081402</v>
          </cell>
          <cell r="CW9">
            <v>100.823958217079</v>
          </cell>
          <cell r="CX9">
            <v>98.447990008045593</v>
          </cell>
          <cell r="CY9">
            <v>102.21331014806699</v>
          </cell>
          <cell r="CZ9">
            <v>93.775617953864199</v>
          </cell>
          <cell r="DA9">
            <v>89.939024862615696</v>
          </cell>
          <cell r="DB9">
            <v>92.667725419765503</v>
          </cell>
          <cell r="DC9">
            <v>89.580272001284499</v>
          </cell>
          <cell r="DD9">
            <v>79.540827074966003</v>
          </cell>
          <cell r="DE9">
            <v>78.892509958504505</v>
          </cell>
          <cell r="DF9">
            <v>73.975712694678293</v>
          </cell>
          <cell r="DG9">
            <v>68.098913254441598</v>
          </cell>
          <cell r="DH9">
            <v>65.880959976620105</v>
          </cell>
          <cell r="DI9">
            <v>71.200080493891093</v>
          </cell>
          <cell r="DJ9">
            <v>102.411202371017</v>
          </cell>
          <cell r="DK9">
            <v>105.696875107328</v>
          </cell>
          <cell r="DL9">
            <v>104.181557733095</v>
          </cell>
          <cell r="DM9">
            <v>95.938782373372405</v>
          </cell>
          <cell r="DN9">
            <v>104.012030998857</v>
          </cell>
          <cell r="DO9">
            <v>115.262694393367</v>
          </cell>
          <cell r="DP9">
            <v>119.966178987482</v>
          </cell>
          <cell r="DQ9">
            <v>128.71385633412899</v>
          </cell>
          <cell r="DR9">
            <v>134.81329732576799</v>
          </cell>
          <cell r="DS9">
            <v>133.78592933165501</v>
          </cell>
          <cell r="DT9">
            <v>120.908607412294</v>
          </cell>
          <cell r="DU9">
            <v>118.997765628312</v>
          </cell>
          <cell r="DV9">
            <v>110.65313161862299</v>
          </cell>
          <cell r="DW9">
            <v>111.63648375210499</v>
          </cell>
          <cell r="DX9">
            <v>95.7572595621847</v>
          </cell>
          <cell r="DY9">
            <v>71.269777335849795</v>
          </cell>
          <cell r="DZ9">
            <v>74.408723484180001</v>
          </cell>
          <cell r="EA9">
            <v>84.962684359180301</v>
          </cell>
        </row>
        <row r="10">
          <cell r="G10">
            <v>25.848119264834502</v>
          </cell>
          <cell r="H10">
            <v>25.849648946206301</v>
          </cell>
          <cell r="I10">
            <v>25.659691658322899</v>
          </cell>
          <cell r="J10">
            <v>27.552014441459601</v>
          </cell>
          <cell r="K10">
            <v>26.782372936468299</v>
          </cell>
          <cell r="L10">
            <v>25.670128280608999</v>
          </cell>
          <cell r="M10">
            <v>24.538210800084599</v>
          </cell>
          <cell r="N10">
            <v>24.608136110528999</v>
          </cell>
          <cell r="O10">
            <v>25.008530599034401</v>
          </cell>
          <cell r="P10">
            <v>24.3596876295213</v>
          </cell>
          <cell r="Q10">
            <v>25.8321819979212</v>
          </cell>
          <cell r="R10">
            <v>26.135941408314199</v>
          </cell>
          <cell r="S10">
            <v>25.715778443835301</v>
          </cell>
          <cell r="T10">
            <v>24.7821115447782</v>
          </cell>
          <cell r="U10">
            <v>25.3816283632082</v>
          </cell>
          <cell r="V10">
            <v>24.1425359460804</v>
          </cell>
          <cell r="W10">
            <v>22.821486762401701</v>
          </cell>
          <cell r="X10">
            <v>22.3796895583523</v>
          </cell>
          <cell r="Y10">
            <v>22.7021776042792</v>
          </cell>
          <cell r="Z10">
            <v>22.946993902500299</v>
          </cell>
          <cell r="AA10">
            <v>24.089020183545799</v>
          </cell>
          <cell r="AB10">
            <v>25.389807173872601</v>
          </cell>
          <cell r="AC10">
            <v>25.5620412748486</v>
          </cell>
          <cell r="AD10">
            <v>25.332289080336299</v>
          </cell>
          <cell r="AE10">
            <v>25.1759097446906</v>
          </cell>
          <cell r="AF10">
            <v>24.343452725006699</v>
          </cell>
          <cell r="AG10">
            <v>23.910711891405398</v>
          </cell>
          <cell r="AH10">
            <v>23.9529140659638</v>
          </cell>
          <cell r="AI10">
            <v>24.578770285295001</v>
          </cell>
          <cell r="AJ10">
            <v>24.152227381538101</v>
          </cell>
          <cell r="AK10">
            <v>24.859816922841102</v>
          </cell>
          <cell r="AL10">
            <v>25.852878480986</v>
          </cell>
          <cell r="AM10">
            <v>25.7355331182026</v>
          </cell>
          <cell r="AN10">
            <v>26.042583458931901</v>
          </cell>
          <cell r="AO10">
            <v>25.949820630481501</v>
          </cell>
          <cell r="AP10">
            <v>24.8637951193971</v>
          </cell>
          <cell r="AQ10">
            <v>23.818015264671399</v>
          </cell>
          <cell r="AR10">
            <v>22.607322109680599</v>
          </cell>
          <cell r="AS10">
            <v>23.758795977418199</v>
          </cell>
          <cell r="AT10">
            <v>25.9396302255027</v>
          </cell>
          <cell r="AU10">
            <v>27.7212551828108</v>
          </cell>
          <cell r="AV10">
            <v>29.850724949079499</v>
          </cell>
          <cell r="AW10">
            <v>31.1262235660461</v>
          </cell>
          <cell r="AX10">
            <v>33.8263129506635</v>
          </cell>
          <cell r="AY10">
            <v>32.690583834388299</v>
          </cell>
          <cell r="AZ10">
            <v>33.912946465203703</v>
          </cell>
          <cell r="BA10">
            <v>33.326832495808297</v>
          </cell>
          <cell r="BB10">
            <v>32.254728640774402</v>
          </cell>
          <cell r="BC10">
            <v>31.712035773478998</v>
          </cell>
          <cell r="BD10">
            <v>31.0805264023315</v>
          </cell>
          <cell r="BE10">
            <v>31.7026533238081</v>
          </cell>
          <cell r="BF10">
            <v>31.491654808668901</v>
          </cell>
          <cell r="BG10">
            <v>30.9383574732211</v>
          </cell>
          <cell r="BH10">
            <v>27.972496529055402</v>
          </cell>
          <cell r="BI10">
            <v>27.534575480477201</v>
          </cell>
          <cell r="BJ10">
            <v>26.7182715149202</v>
          </cell>
          <cell r="BK10">
            <v>28.047771233319398</v>
          </cell>
          <cell r="BL10">
            <v>32.7924537393544</v>
          </cell>
          <cell r="BM10">
            <v>35.0126286586436</v>
          </cell>
          <cell r="BN10">
            <v>34.973934014234302</v>
          </cell>
          <cell r="BO10">
            <v>34.774795794935102</v>
          </cell>
          <cell r="BP10">
            <v>42.712487588132298</v>
          </cell>
          <cell r="BQ10">
            <v>45.3728315917568</v>
          </cell>
          <cell r="BR10">
            <v>47.9055763643048</v>
          </cell>
          <cell r="BS10">
            <v>51.937068090650797</v>
          </cell>
          <cell r="BT10">
            <v>55.929135260159804</v>
          </cell>
          <cell r="BU10">
            <v>55.434406657687802</v>
          </cell>
          <cell r="BV10">
            <v>53.8211773067313</v>
          </cell>
          <cell r="BW10">
            <v>55.051573059485797</v>
          </cell>
          <cell r="BX10">
            <v>53.452411538193402</v>
          </cell>
          <cell r="BY10">
            <v>54.117014357227902</v>
          </cell>
          <cell r="BZ10">
            <v>54.408724923387098</v>
          </cell>
          <cell r="CA10">
            <v>55.745341217569703</v>
          </cell>
          <cell r="CB10">
            <v>66.122722072887797</v>
          </cell>
          <cell r="CC10">
            <v>81.609575561361197</v>
          </cell>
          <cell r="CD10">
            <v>94.328909381476805</v>
          </cell>
          <cell r="CE10">
            <v>82.017469659359406</v>
          </cell>
          <cell r="CF10">
            <v>60.962086025147102</v>
          </cell>
          <cell r="CG10">
            <v>57.362561818282501</v>
          </cell>
          <cell r="CH10">
            <v>55.692591465966601</v>
          </cell>
          <cell r="CI10">
            <v>61.405422768271301</v>
          </cell>
          <cell r="CJ10">
            <v>77.293796241857294</v>
          </cell>
          <cell r="CK10">
            <v>81.434998514093607</v>
          </cell>
          <cell r="CL10">
            <v>75.993504760098006</v>
          </cell>
          <cell r="CM10">
            <v>82.235105726757894</v>
          </cell>
          <cell r="CN10">
            <v>86.965696177258295</v>
          </cell>
          <cell r="CO10">
            <v>88.458277699687102</v>
          </cell>
          <cell r="CP10">
            <v>83.509581059344896</v>
          </cell>
          <cell r="CQ10">
            <v>76.986265151793603</v>
          </cell>
          <cell r="CR10">
            <v>77.629247582889903</v>
          </cell>
          <cell r="CS10">
            <v>70.520210948793903</v>
          </cell>
          <cell r="CT10">
            <v>66.142598185074505</v>
          </cell>
          <cell r="CU10">
            <v>70.685458366488703</v>
          </cell>
          <cell r="CV10">
            <v>69.143243716505694</v>
          </cell>
          <cell r="CW10">
            <v>72.623326149184706</v>
          </cell>
          <cell r="CX10">
            <v>71.798414884640707</v>
          </cell>
          <cell r="CY10">
            <v>72.278113758725596</v>
          </cell>
          <cell r="CZ10">
            <v>63.9341335177022</v>
          </cell>
          <cell r="DA10">
            <v>59.676096265917501</v>
          </cell>
          <cell r="DB10">
            <v>57.969960398048599</v>
          </cell>
          <cell r="DC10">
            <v>56.872151763276399</v>
          </cell>
          <cell r="DD10">
            <v>53.241234564523197</v>
          </cell>
          <cell r="DE10">
            <v>51.906618850454599</v>
          </cell>
          <cell r="DF10">
            <v>48.4642239552837</v>
          </cell>
          <cell r="DG10">
            <v>46.561307726824801</v>
          </cell>
          <cell r="DH10">
            <v>48.3250655439196</v>
          </cell>
          <cell r="DI10">
            <v>50.635032146610797</v>
          </cell>
          <cell r="DJ10">
            <v>62.426788286210801</v>
          </cell>
          <cell r="DK10">
            <v>67.378992027487698</v>
          </cell>
          <cell r="DL10">
            <v>61.984934516792599</v>
          </cell>
          <cell r="DM10">
            <v>60.082207814892698</v>
          </cell>
          <cell r="DN10">
            <v>62.057442521691002</v>
          </cell>
          <cell r="DO10">
            <v>67.295956033880401</v>
          </cell>
          <cell r="DP10">
            <v>68.019506719614597</v>
          </cell>
          <cell r="DQ10">
            <v>71.7940012604776</v>
          </cell>
          <cell r="DR10">
            <v>75.382520320619307</v>
          </cell>
          <cell r="DS10">
            <v>79.016328868912794</v>
          </cell>
          <cell r="DT10">
            <v>80.291944518857903</v>
          </cell>
          <cell r="DU10">
            <v>81.376153573491706</v>
          </cell>
          <cell r="DV10">
            <v>74.948383886256394</v>
          </cell>
          <cell r="DW10">
            <v>78.305265097202906</v>
          </cell>
          <cell r="DX10">
            <v>72.713906910949106</v>
          </cell>
          <cell r="DY10">
            <v>72.6007241688867</v>
          </cell>
          <cell r="DZ10">
            <v>78.687967622684496</v>
          </cell>
          <cell r="EA10">
            <v>90.323839308178293</v>
          </cell>
        </row>
      </sheetData>
      <sheetData sheetId="23">
        <row r="20">
          <cell r="H20">
            <v>97.896320000000003</v>
          </cell>
          <cell r="I20">
            <v>73.485310999999996</v>
          </cell>
          <cell r="J20">
            <v>97.387635000000003</v>
          </cell>
          <cell r="K20">
            <v>157.48228399999999</v>
          </cell>
          <cell r="L20">
            <v>165.657478</v>
          </cell>
          <cell r="M20">
            <v>199.23747800000001</v>
          </cell>
          <cell r="N20">
            <v>239.25300799999999</v>
          </cell>
          <cell r="O20">
            <v>257.80852700000003</v>
          </cell>
          <cell r="P20">
            <v>260.62281100000001</v>
          </cell>
          <cell r="Q20">
            <v>277.92824999999999</v>
          </cell>
          <cell r="R20">
            <v>294.82422800000001</v>
          </cell>
          <cell r="S20">
            <v>267.83277199999998</v>
          </cell>
          <cell r="T20">
            <v>222.584767</v>
          </cell>
          <cell r="U20">
            <v>233.989352</v>
          </cell>
          <cell r="V20">
            <v>305.13015000000001</v>
          </cell>
          <cell r="W20">
            <v>239.04283699999999</v>
          </cell>
          <cell r="X20">
            <v>231.628421</v>
          </cell>
          <cell r="Y20">
            <v>202.9008</v>
          </cell>
          <cell r="Z20">
            <v>160.559819</v>
          </cell>
          <cell r="AA20">
            <v>176.29175799999999</v>
          </cell>
          <cell r="AB20">
            <v>213.16770500000001</v>
          </cell>
          <cell r="AC20">
            <v>158.14933400000001</v>
          </cell>
          <cell r="AD20">
            <v>183.66022100000001</v>
          </cell>
          <cell r="AE20">
            <v>171.75124099999999</v>
          </cell>
          <cell r="AF20">
            <v>185.79283000000001</v>
          </cell>
          <cell r="AG20">
            <v>161.892582</v>
          </cell>
          <cell r="AH20">
            <v>140.90320500000001</v>
          </cell>
          <cell r="AI20">
            <v>151.34481500000001</v>
          </cell>
          <cell r="AJ20">
            <v>149.60360900000001</v>
          </cell>
          <cell r="AK20">
            <v>146.976651</v>
          </cell>
          <cell r="AL20">
            <v>164.72250500000001</v>
          </cell>
          <cell r="AM20">
            <v>333.629707</v>
          </cell>
          <cell r="AN20">
            <v>685.73576700000001</v>
          </cell>
          <cell r="AO20">
            <v>807.31113900000003</v>
          </cell>
          <cell r="AP20">
            <v>874.73431300000004</v>
          </cell>
          <cell r="AQ20">
            <v>791.05271100000004</v>
          </cell>
          <cell r="AR20">
            <v>381.477172</v>
          </cell>
          <cell r="AS20">
            <v>303.62977899999998</v>
          </cell>
          <cell r="AT20">
            <v>389.585219</v>
          </cell>
          <cell r="AU20">
            <v>925.03414899999996</v>
          </cell>
          <cell r="AV20">
            <v>537.38985000000002</v>
          </cell>
          <cell r="AW20">
            <v>538.38815299999999</v>
          </cell>
          <cell r="AX20">
            <v>228.02058700000001</v>
          </cell>
          <cell r="AY20">
            <v>339.53910200000001</v>
          </cell>
          <cell r="AZ20">
            <v>350.819298</v>
          </cell>
          <cell r="BA20">
            <v>767.58378100000004</v>
          </cell>
          <cell r="BB20">
            <v>395.17595299999999</v>
          </cell>
          <cell r="BC20">
            <v>631.97441800000001</v>
          </cell>
          <cell r="BD20">
            <v>581.85057200000006</v>
          </cell>
          <cell r="BE20">
            <v>597.53365599999995</v>
          </cell>
          <cell r="BF20">
            <v>503.006415</v>
          </cell>
          <cell r="BG20">
            <v>821.37787800000001</v>
          </cell>
          <cell r="BH20">
            <v>1056.6414600000001</v>
          </cell>
          <cell r="BI20">
            <v>576.21080199999994</v>
          </cell>
          <cell r="BJ20">
            <v>672.26798699999995</v>
          </cell>
          <cell r="BK20">
            <v>605.29536599999994</v>
          </cell>
          <cell r="BL20">
            <v>681.24575600000003</v>
          </cell>
          <cell r="BM20">
            <v>600.46759499999996</v>
          </cell>
          <cell r="BN20">
            <v>625.75274999999999</v>
          </cell>
          <cell r="BO20">
            <v>541.05649400000004</v>
          </cell>
          <cell r="BP20">
            <v>555.52208800000005</v>
          </cell>
          <cell r="BQ20">
            <v>739.93849899999998</v>
          </cell>
          <cell r="BR20">
            <v>764.896164</v>
          </cell>
          <cell r="BS20">
            <v>731.65111300000001</v>
          </cell>
          <cell r="BT20">
            <v>1357.62058</v>
          </cell>
          <cell r="BU20">
            <v>1945.6429900000001</v>
          </cell>
          <cell r="BV20">
            <v>1162.72433</v>
          </cell>
          <cell r="BW20">
            <v>1320.3724500000001</v>
          </cell>
          <cell r="BX20">
            <v>1289.6804400000001</v>
          </cell>
          <cell r="BY20">
            <v>1536.51179</v>
          </cell>
          <cell r="BZ20">
            <v>1881.8588199999999</v>
          </cell>
          <cell r="CA20">
            <v>1413.61194</v>
          </cell>
          <cell r="CB20">
            <v>1905.42581</v>
          </cell>
          <cell r="CC20">
            <v>2109.9764</v>
          </cell>
          <cell r="CD20">
            <v>2662.1262299999999</v>
          </cell>
          <cell r="CE20">
            <v>3054.1816899999999</v>
          </cell>
          <cell r="CF20">
            <v>3897.8108999999999</v>
          </cell>
          <cell r="CG20">
            <v>1636.1488939999999</v>
          </cell>
          <cell r="CH20">
            <v>1677.1952719999999</v>
          </cell>
          <cell r="CI20">
            <v>1984.452622</v>
          </cell>
          <cell r="CJ20">
            <v>1585.0719650000001</v>
          </cell>
          <cell r="CK20">
            <v>2491.8326969999998</v>
          </cell>
          <cell r="CL20">
            <v>1291.9817029999999</v>
          </cell>
          <cell r="CM20">
            <v>1676.527454</v>
          </cell>
          <cell r="CN20">
            <v>1182.4362550000001</v>
          </cell>
          <cell r="CO20">
            <v>1275.1752799999999</v>
          </cell>
          <cell r="CP20">
            <v>1822.2627110000001</v>
          </cell>
          <cell r="CQ20">
            <v>2042.7393950000001</v>
          </cell>
          <cell r="CR20">
            <v>1507.178326</v>
          </cell>
          <cell r="CS20">
            <v>1441.7363933300001</v>
          </cell>
          <cell r="CT20">
            <v>1563.97385532</v>
          </cell>
          <cell r="CU20">
            <v>1222.9664229</v>
          </cell>
          <cell r="CV20">
            <v>978.91213497000001</v>
          </cell>
          <cell r="CW20">
            <v>1118.9818360100001</v>
          </cell>
          <cell r="CX20">
            <v>1450.9850092500001</v>
          </cell>
          <cell r="CY20">
            <v>1000.01591132</v>
          </cell>
          <cell r="CZ20">
            <v>1175.1997893</v>
          </cell>
          <cell r="DA20">
            <v>962.90536333</v>
          </cell>
          <cell r="DB20">
            <v>850.03771426000003</v>
          </cell>
          <cell r="DC20">
            <v>823.67882168000006</v>
          </cell>
          <cell r="DD20">
            <v>944.63181157999998</v>
          </cell>
          <cell r="DE20">
            <v>861.89105892999999</v>
          </cell>
          <cell r="DF20">
            <v>1114.9437532500001</v>
          </cell>
          <cell r="DG20">
            <v>972.50513000000001</v>
          </cell>
          <cell r="DH20">
            <v>1448.65301249</v>
          </cell>
          <cell r="DI20">
            <v>1567.9129061900001</v>
          </cell>
          <cell r="DJ20">
            <v>1750.61560768</v>
          </cell>
          <cell r="DK20">
            <v>1132.19950098</v>
          </cell>
          <cell r="DL20">
            <v>1098.1247295799999</v>
          </cell>
          <cell r="DM20">
            <v>1687.19308108</v>
          </cell>
          <cell r="DN20">
            <v>1450.2170613799999</v>
          </cell>
          <cell r="DO20">
            <v>1346.3690983500001</v>
          </cell>
          <cell r="DP20">
            <v>1623.66836309</v>
          </cell>
          <cell r="DQ20">
            <v>1878.55923459</v>
          </cell>
          <cell r="DR20">
            <v>1414.25504707</v>
          </cell>
          <cell r="DS20">
            <v>1202.0524202500001</v>
          </cell>
          <cell r="DT20">
            <v>1332.67229733</v>
          </cell>
          <cell r="DU20">
            <v>1498.00620243</v>
          </cell>
          <cell r="DV20">
            <v>2613.4122366800002</v>
          </cell>
          <cell r="DW20">
            <v>1323.3875645600001</v>
          </cell>
          <cell r="DX20">
            <v>2217.22511859</v>
          </cell>
          <cell r="DY20">
            <v>2653.8325342600001</v>
          </cell>
          <cell r="DZ20">
            <v>2662.46670447</v>
          </cell>
          <cell r="EA20">
            <v>1556.5206499400001</v>
          </cell>
          <cell r="EB20">
            <v>1867.12479822</v>
          </cell>
        </row>
      </sheetData>
      <sheetData sheetId="24">
        <row r="16">
          <cell r="H16">
            <v>178.2</v>
          </cell>
          <cell r="I16">
            <v>145.4</v>
          </cell>
          <cell r="J16">
            <v>180.8</v>
          </cell>
          <cell r="K16">
            <v>156.69999999999999</v>
          </cell>
          <cell r="L16">
            <v>134.80000000000001</v>
          </cell>
          <cell r="M16">
            <v>146</v>
          </cell>
          <cell r="N16">
            <v>109.8</v>
          </cell>
          <cell r="O16">
            <v>183.7</v>
          </cell>
          <cell r="P16">
            <v>107.7</v>
          </cell>
          <cell r="Q16">
            <v>113.2</v>
          </cell>
          <cell r="R16">
            <v>150.4</v>
          </cell>
          <cell r="S16">
            <v>196.2</v>
          </cell>
          <cell r="T16">
            <v>135.6</v>
          </cell>
          <cell r="U16">
            <v>162.69999999999999</v>
          </cell>
          <cell r="V16">
            <v>147.5</v>
          </cell>
          <cell r="W16">
            <v>140.4</v>
          </cell>
          <cell r="X16">
            <v>120.9</v>
          </cell>
          <cell r="Y16">
            <v>133</v>
          </cell>
          <cell r="Z16">
            <v>193.3</v>
          </cell>
          <cell r="AA16">
            <v>189.7</v>
          </cell>
          <cell r="AB16">
            <v>128.6</v>
          </cell>
          <cell r="AC16">
            <v>206.9</v>
          </cell>
          <cell r="AD16">
            <v>207.9</v>
          </cell>
          <cell r="AE16">
            <v>206</v>
          </cell>
          <cell r="AF16">
            <v>151.5</v>
          </cell>
          <cell r="AG16">
            <v>183.2</v>
          </cell>
          <cell r="AH16">
            <v>222.1</v>
          </cell>
          <cell r="AI16">
            <v>260</v>
          </cell>
          <cell r="AJ16">
            <v>180.1</v>
          </cell>
          <cell r="AK16">
            <v>230.1</v>
          </cell>
          <cell r="AL16">
            <v>148.19999999999999</v>
          </cell>
          <cell r="AM16">
            <v>243.1</v>
          </cell>
          <cell r="AN16">
            <v>273.7</v>
          </cell>
          <cell r="AO16">
            <v>340.2</v>
          </cell>
          <cell r="AP16">
            <v>202.8</v>
          </cell>
          <cell r="AQ16">
            <v>261.8</v>
          </cell>
          <cell r="AR16">
            <v>237.6</v>
          </cell>
          <cell r="AS16">
            <v>205</v>
          </cell>
          <cell r="AT16">
            <v>211.5</v>
          </cell>
          <cell r="AU16">
            <v>192.1</v>
          </cell>
          <cell r="AV16">
            <v>167.9</v>
          </cell>
          <cell r="AW16">
            <v>173</v>
          </cell>
          <cell r="AX16">
            <v>227.5</v>
          </cell>
          <cell r="AY16">
            <v>253.9</v>
          </cell>
          <cell r="AZ16">
            <v>307.5</v>
          </cell>
          <cell r="BA16">
            <v>281.10000000000002</v>
          </cell>
          <cell r="BB16">
            <v>246.6</v>
          </cell>
          <cell r="BC16">
            <v>284</v>
          </cell>
          <cell r="BD16">
            <v>214.1</v>
          </cell>
          <cell r="BE16">
            <v>197.1</v>
          </cell>
          <cell r="BF16">
            <v>236.5</v>
          </cell>
          <cell r="BG16">
            <v>293.5</v>
          </cell>
          <cell r="BH16">
            <v>281.2</v>
          </cell>
          <cell r="BI16">
            <v>268.60000000000002</v>
          </cell>
          <cell r="BJ16">
            <v>254.1</v>
          </cell>
          <cell r="BK16">
            <v>315.2</v>
          </cell>
          <cell r="BL16">
            <v>183.9</v>
          </cell>
          <cell r="BM16">
            <v>283</v>
          </cell>
          <cell r="BN16">
            <v>243.9</v>
          </cell>
          <cell r="BO16">
            <v>323.2</v>
          </cell>
          <cell r="BP16">
            <v>302.2</v>
          </cell>
          <cell r="BQ16">
            <v>322.89999999999998</v>
          </cell>
          <cell r="BR16">
            <v>326.10000000000002</v>
          </cell>
          <cell r="BS16">
            <v>388.3</v>
          </cell>
          <cell r="BT16">
            <v>325.2</v>
          </cell>
          <cell r="BU16">
            <v>444.8</v>
          </cell>
          <cell r="BV16">
            <v>563.79999999999995</v>
          </cell>
          <cell r="BW16">
            <v>632.1</v>
          </cell>
          <cell r="BX16">
            <v>523.4</v>
          </cell>
          <cell r="BY16">
            <v>813.5</v>
          </cell>
          <cell r="BZ16">
            <v>798.4</v>
          </cell>
          <cell r="CA16">
            <v>899.4</v>
          </cell>
          <cell r="CB16">
            <v>812.7</v>
          </cell>
          <cell r="CC16">
            <v>990.7</v>
          </cell>
          <cell r="CD16">
            <v>906.5</v>
          </cell>
          <cell r="CE16">
            <v>1148.2</v>
          </cell>
          <cell r="CF16">
            <v>1095.5</v>
          </cell>
          <cell r="CG16">
            <v>1143</v>
          </cell>
          <cell r="CH16">
            <v>933.7</v>
          </cell>
          <cell r="CI16">
            <v>960.8</v>
          </cell>
          <cell r="CJ16">
            <v>947.6</v>
          </cell>
          <cell r="CK16">
            <v>1142.3</v>
          </cell>
          <cell r="CL16">
            <v>994.1</v>
          </cell>
          <cell r="CM16">
            <v>1037.2</v>
          </cell>
          <cell r="CN16">
            <v>919.1</v>
          </cell>
          <cell r="CO16">
            <v>1098.5999999999999</v>
          </cell>
          <cell r="CP16">
            <v>1061.5999999999999</v>
          </cell>
          <cell r="CQ16">
            <v>1160.3</v>
          </cell>
          <cell r="CR16">
            <v>802.8</v>
          </cell>
          <cell r="CS16">
            <v>1160.2</v>
          </cell>
          <cell r="CT16">
            <v>1278.0999999999999</v>
          </cell>
          <cell r="CU16">
            <v>1568.6</v>
          </cell>
          <cell r="CV16">
            <v>1126.5999999999999</v>
          </cell>
          <cell r="CW16">
            <v>1433.6</v>
          </cell>
          <cell r="CX16">
            <v>1241</v>
          </cell>
          <cell r="CY16">
            <v>1220.7</v>
          </cell>
          <cell r="CZ16">
            <v>1180.3</v>
          </cell>
          <cell r="DA16">
            <v>1625.1</v>
          </cell>
          <cell r="DB16">
            <v>1070.0999999999999</v>
          </cell>
          <cell r="DC16">
            <v>1243.9000000000001</v>
          </cell>
          <cell r="DD16">
            <v>1011.5</v>
          </cell>
          <cell r="DE16">
            <v>758.3</v>
          </cell>
          <cell r="DF16">
            <v>654.6</v>
          </cell>
          <cell r="DG16">
            <v>556.1</v>
          </cell>
          <cell r="DH16">
            <v>459.2</v>
          </cell>
          <cell r="DI16">
            <v>318</v>
          </cell>
          <cell r="DJ16">
            <v>397.3</v>
          </cell>
          <cell r="DK16">
            <v>374.8</v>
          </cell>
          <cell r="DL16">
            <v>379</v>
          </cell>
          <cell r="DM16">
            <v>366.8</v>
          </cell>
          <cell r="DN16">
            <v>325.2</v>
          </cell>
          <cell r="DO16">
            <v>287</v>
          </cell>
          <cell r="DP16">
            <v>221.6</v>
          </cell>
          <cell r="DQ16">
            <v>361.3</v>
          </cell>
          <cell r="DR16">
            <v>356.7</v>
          </cell>
          <cell r="DS16">
            <v>406.1</v>
          </cell>
          <cell r="DT16">
            <v>260.8</v>
          </cell>
          <cell r="DU16">
            <v>433.3</v>
          </cell>
          <cell r="DV16">
            <v>436.1</v>
          </cell>
          <cell r="DW16">
            <v>494.1</v>
          </cell>
          <cell r="DX16">
            <v>317.7</v>
          </cell>
          <cell r="DY16">
            <v>325.8</v>
          </cell>
          <cell r="DZ16">
            <v>298.8</v>
          </cell>
          <cell r="EA16">
            <v>350.7</v>
          </cell>
          <cell r="EB16">
            <v>263.5</v>
          </cell>
        </row>
        <row r="26">
          <cell r="H26">
            <v>119.6</v>
          </cell>
          <cell r="I26">
            <v>150.6</v>
          </cell>
          <cell r="J26">
            <v>131.30000000000001</v>
          </cell>
          <cell r="K26">
            <v>157.30000000000001</v>
          </cell>
          <cell r="L26">
            <v>120.4</v>
          </cell>
          <cell r="M26">
            <v>156.80000000000001</v>
          </cell>
          <cell r="N26">
            <v>144.6</v>
          </cell>
          <cell r="O26">
            <v>153.80000000000001</v>
          </cell>
          <cell r="P26">
            <v>114.9</v>
          </cell>
          <cell r="Q26">
            <v>150.30000000000001</v>
          </cell>
          <cell r="R26">
            <v>150.69999999999999</v>
          </cell>
          <cell r="S26">
            <v>165</v>
          </cell>
          <cell r="T26">
            <v>117.9</v>
          </cell>
          <cell r="U26">
            <v>165.2</v>
          </cell>
          <cell r="V26">
            <v>178.5</v>
          </cell>
          <cell r="W26">
            <v>199.7</v>
          </cell>
          <cell r="X26">
            <v>167.4</v>
          </cell>
          <cell r="Y26">
            <v>211.8</v>
          </cell>
          <cell r="Z26">
            <v>213.3</v>
          </cell>
          <cell r="AA26">
            <v>219.9</v>
          </cell>
          <cell r="AB26">
            <v>181.1</v>
          </cell>
          <cell r="AC26">
            <v>233.1</v>
          </cell>
          <cell r="AD26">
            <v>212.3</v>
          </cell>
          <cell r="AE26">
            <v>214.9</v>
          </cell>
          <cell r="AF26">
            <v>206.6</v>
          </cell>
          <cell r="AG26">
            <v>266.60000000000002</v>
          </cell>
          <cell r="AH26">
            <v>255</v>
          </cell>
          <cell r="AI26">
            <v>272.8</v>
          </cell>
          <cell r="AJ26">
            <v>217.7</v>
          </cell>
          <cell r="AK26">
            <v>319.60000000000002</v>
          </cell>
          <cell r="AL26">
            <v>277.8</v>
          </cell>
          <cell r="AM26">
            <v>254.5</v>
          </cell>
          <cell r="AN26">
            <v>202.8</v>
          </cell>
          <cell r="AO26">
            <v>244.7</v>
          </cell>
          <cell r="AP26">
            <v>218.9</v>
          </cell>
          <cell r="AQ26">
            <v>226.6</v>
          </cell>
          <cell r="AR26">
            <v>156.1</v>
          </cell>
          <cell r="AS26">
            <v>180.8</v>
          </cell>
          <cell r="AT26">
            <v>165.8</v>
          </cell>
          <cell r="AU26">
            <v>164</v>
          </cell>
          <cell r="AV26">
            <v>128.80000000000001</v>
          </cell>
          <cell r="AW26">
            <v>174</v>
          </cell>
          <cell r="AX26">
            <v>160.6</v>
          </cell>
          <cell r="AY26">
            <v>175</v>
          </cell>
          <cell r="AZ26">
            <v>134.80000000000001</v>
          </cell>
          <cell r="BA26">
            <v>167.7</v>
          </cell>
          <cell r="BB26">
            <v>152.5</v>
          </cell>
          <cell r="BC26">
            <v>154.19999999999999</v>
          </cell>
          <cell r="BD26">
            <v>123.1</v>
          </cell>
          <cell r="BE26">
            <v>151.69999999999999</v>
          </cell>
          <cell r="BF26">
            <v>164.4</v>
          </cell>
          <cell r="BG26">
            <v>169.7</v>
          </cell>
          <cell r="BH26">
            <v>138.69999999999999</v>
          </cell>
          <cell r="BI26">
            <v>175.3</v>
          </cell>
          <cell r="BJ26">
            <v>156.30000000000001</v>
          </cell>
          <cell r="BK26">
            <v>172.4</v>
          </cell>
          <cell r="BL26">
            <v>152.30000000000001</v>
          </cell>
          <cell r="BM26">
            <v>213.6</v>
          </cell>
          <cell r="BN26">
            <v>217.6</v>
          </cell>
          <cell r="BO26">
            <v>224.2</v>
          </cell>
          <cell r="BP26">
            <v>192.8</v>
          </cell>
          <cell r="BQ26">
            <v>246.3</v>
          </cell>
          <cell r="BR26">
            <v>247.9</v>
          </cell>
          <cell r="BS26">
            <v>265.8</v>
          </cell>
          <cell r="BT26">
            <v>212.1</v>
          </cell>
          <cell r="BU26">
            <v>292.39999999999998</v>
          </cell>
          <cell r="BV26">
            <v>319.39999999999998</v>
          </cell>
          <cell r="BW26">
            <v>360.6</v>
          </cell>
          <cell r="BX26">
            <v>306.2</v>
          </cell>
          <cell r="BY26">
            <v>421.1</v>
          </cell>
          <cell r="BZ26">
            <v>463.3</v>
          </cell>
          <cell r="CA26">
            <v>496.5</v>
          </cell>
          <cell r="CB26">
            <v>440.7</v>
          </cell>
          <cell r="CC26">
            <v>594.6</v>
          </cell>
          <cell r="CD26">
            <v>562.5</v>
          </cell>
          <cell r="CE26">
            <v>513.70000000000005</v>
          </cell>
          <cell r="CF26">
            <v>306.60000000000002</v>
          </cell>
          <cell r="CG26">
            <v>357.9</v>
          </cell>
          <cell r="CH26">
            <v>421.4</v>
          </cell>
          <cell r="CI26">
            <v>445</v>
          </cell>
          <cell r="CJ26">
            <v>375.2</v>
          </cell>
          <cell r="CK26">
            <v>500.7</v>
          </cell>
          <cell r="CL26">
            <v>525.70000000000005</v>
          </cell>
          <cell r="CM26">
            <v>536.79999999999995</v>
          </cell>
          <cell r="CN26">
            <v>497.1</v>
          </cell>
          <cell r="CO26">
            <v>658.1</v>
          </cell>
          <cell r="CP26">
            <v>702</v>
          </cell>
          <cell r="CQ26">
            <v>769.1</v>
          </cell>
          <cell r="CR26">
            <v>669.3</v>
          </cell>
          <cell r="CS26">
            <v>824.7</v>
          </cell>
          <cell r="CT26">
            <v>700.6</v>
          </cell>
          <cell r="CU26">
            <v>653.9</v>
          </cell>
          <cell r="CV26">
            <v>555.29999999999995</v>
          </cell>
          <cell r="CW26">
            <v>532.1</v>
          </cell>
          <cell r="CX26">
            <v>512.70000000000005</v>
          </cell>
          <cell r="CY26">
            <v>430</v>
          </cell>
          <cell r="CZ26">
            <v>299.39999999999998</v>
          </cell>
          <cell r="DA26">
            <v>423.7</v>
          </cell>
          <cell r="DB26">
            <v>367.5</v>
          </cell>
          <cell r="DC26">
            <v>368.4</v>
          </cell>
          <cell r="DD26">
            <v>266.8</v>
          </cell>
          <cell r="DE26">
            <v>283.60000000000002</v>
          </cell>
          <cell r="DF26">
            <v>322.3</v>
          </cell>
          <cell r="DG26">
            <v>308.7</v>
          </cell>
          <cell r="DH26">
            <v>259.10000000000002</v>
          </cell>
          <cell r="DI26">
            <v>319.3</v>
          </cell>
          <cell r="DJ26">
            <v>337.4</v>
          </cell>
          <cell r="DK26">
            <v>363.5</v>
          </cell>
          <cell r="DL26">
            <v>308.60000000000002</v>
          </cell>
          <cell r="DM26">
            <v>413.7</v>
          </cell>
          <cell r="DN26">
            <v>433.5</v>
          </cell>
          <cell r="DO26">
            <v>454.2</v>
          </cell>
          <cell r="DP26">
            <v>400.4</v>
          </cell>
          <cell r="DQ26">
            <v>522.6</v>
          </cell>
          <cell r="DR26">
            <v>535.6</v>
          </cell>
          <cell r="DS26">
            <v>539.1</v>
          </cell>
          <cell r="DT26">
            <v>467.4</v>
          </cell>
          <cell r="DU26">
            <v>609.20000000000005</v>
          </cell>
          <cell r="DV26">
            <v>659.1</v>
          </cell>
          <cell r="DW26">
            <v>673.2</v>
          </cell>
          <cell r="DX26">
            <v>534.4</v>
          </cell>
          <cell r="DY26">
            <v>594.5</v>
          </cell>
          <cell r="DZ26">
            <v>670</v>
          </cell>
          <cell r="EA26">
            <v>711.6</v>
          </cell>
          <cell r="EB26">
            <v>682.6</v>
          </cell>
        </row>
        <row r="27">
          <cell r="H27">
            <v>297.8</v>
          </cell>
          <cell r="I27">
            <v>296</v>
          </cell>
          <cell r="J27">
            <v>312.10000000000002</v>
          </cell>
          <cell r="K27">
            <v>314</v>
          </cell>
          <cell r="L27">
            <v>255.2</v>
          </cell>
          <cell r="M27">
            <v>302.8</v>
          </cell>
          <cell r="N27">
            <v>254.4</v>
          </cell>
          <cell r="O27">
            <v>337.5</v>
          </cell>
          <cell r="P27">
            <v>222.6</v>
          </cell>
          <cell r="Q27">
            <v>263.5</v>
          </cell>
          <cell r="R27">
            <v>301.10000000000002</v>
          </cell>
          <cell r="S27">
            <v>361.2</v>
          </cell>
          <cell r="T27">
            <v>253.5</v>
          </cell>
          <cell r="U27">
            <v>327.9</v>
          </cell>
          <cell r="V27">
            <v>326</v>
          </cell>
          <cell r="W27">
            <v>340.1</v>
          </cell>
          <cell r="X27">
            <v>288.3</v>
          </cell>
          <cell r="Y27">
            <v>344.8</v>
          </cell>
          <cell r="Z27">
            <v>406.6</v>
          </cell>
          <cell r="AA27">
            <v>409.6</v>
          </cell>
          <cell r="AB27">
            <v>309.7</v>
          </cell>
          <cell r="AC27">
            <v>440</v>
          </cell>
          <cell r="AD27">
            <v>420.2</v>
          </cell>
          <cell r="AE27">
            <v>420.9</v>
          </cell>
          <cell r="AF27">
            <v>358.1</v>
          </cell>
          <cell r="AG27">
            <v>449.8</v>
          </cell>
          <cell r="AH27">
            <v>477.1</v>
          </cell>
          <cell r="AI27">
            <v>532.79999999999995</v>
          </cell>
          <cell r="AJ27">
            <v>397.8</v>
          </cell>
          <cell r="AK27">
            <v>549.70000000000005</v>
          </cell>
          <cell r="AL27">
            <v>426</v>
          </cell>
          <cell r="AM27">
            <v>497.6</v>
          </cell>
          <cell r="AN27">
            <v>476.5</v>
          </cell>
          <cell r="AO27">
            <v>584.9</v>
          </cell>
          <cell r="AP27">
            <v>421.7</v>
          </cell>
          <cell r="AQ27">
            <v>488.4</v>
          </cell>
          <cell r="AR27">
            <v>393.7</v>
          </cell>
          <cell r="AS27">
            <v>385.8</v>
          </cell>
          <cell r="AT27">
            <v>377.3</v>
          </cell>
          <cell r="AU27">
            <v>356.1</v>
          </cell>
          <cell r="AV27">
            <v>296.7</v>
          </cell>
          <cell r="AW27">
            <v>347</v>
          </cell>
          <cell r="AX27">
            <v>388.1</v>
          </cell>
          <cell r="AY27">
            <v>428.9</v>
          </cell>
          <cell r="AZ27">
            <v>442.3</v>
          </cell>
          <cell r="BA27">
            <v>448.8</v>
          </cell>
          <cell r="BB27">
            <v>399.1</v>
          </cell>
          <cell r="BC27">
            <v>438.2</v>
          </cell>
          <cell r="BD27">
            <v>337.2</v>
          </cell>
          <cell r="BE27">
            <v>348.8</v>
          </cell>
          <cell r="BF27">
            <v>400.9</v>
          </cell>
          <cell r="BG27">
            <v>463.2</v>
          </cell>
          <cell r="BH27">
            <v>419.9</v>
          </cell>
          <cell r="BI27">
            <v>443.9</v>
          </cell>
          <cell r="BJ27">
            <v>410.4</v>
          </cell>
          <cell r="BK27">
            <v>487.6</v>
          </cell>
          <cell r="BL27">
            <v>336.2</v>
          </cell>
          <cell r="BM27">
            <v>496.6</v>
          </cell>
          <cell r="BN27">
            <v>461.5</v>
          </cell>
          <cell r="BO27">
            <v>547.4</v>
          </cell>
          <cell r="BP27">
            <v>495</v>
          </cell>
          <cell r="BQ27">
            <v>569.20000000000005</v>
          </cell>
          <cell r="BR27">
            <v>574</v>
          </cell>
          <cell r="BS27">
            <v>654.1</v>
          </cell>
          <cell r="BT27">
            <v>537.29999999999995</v>
          </cell>
          <cell r="BU27">
            <v>737.2</v>
          </cell>
          <cell r="BV27">
            <v>883.2</v>
          </cell>
          <cell r="BW27">
            <v>992.7</v>
          </cell>
          <cell r="BX27">
            <v>829.6</v>
          </cell>
          <cell r="BY27">
            <v>1234.5999999999999</v>
          </cell>
          <cell r="BZ27">
            <v>1261.7</v>
          </cell>
          <cell r="CA27">
            <v>1395.9</v>
          </cell>
          <cell r="CB27">
            <v>1253.4000000000001</v>
          </cell>
          <cell r="CC27">
            <v>1585.3</v>
          </cell>
          <cell r="CD27">
            <v>1469</v>
          </cell>
          <cell r="CE27">
            <v>1661.9</v>
          </cell>
          <cell r="CF27">
            <v>1402.1</v>
          </cell>
          <cell r="CG27">
            <v>1500.9</v>
          </cell>
          <cell r="CH27">
            <v>1355.1</v>
          </cell>
          <cell r="CI27">
            <v>1405.8</v>
          </cell>
          <cell r="CJ27">
            <v>1322.8</v>
          </cell>
          <cell r="CK27">
            <v>1643</v>
          </cell>
          <cell r="CL27">
            <v>1519.8</v>
          </cell>
          <cell r="CM27">
            <v>1574</v>
          </cell>
          <cell r="CN27">
            <v>1416.2</v>
          </cell>
          <cell r="CO27">
            <v>1756.7</v>
          </cell>
          <cell r="CP27">
            <v>1763.6</v>
          </cell>
          <cell r="CQ27">
            <v>1929.4</v>
          </cell>
          <cell r="CR27">
            <v>1472.1</v>
          </cell>
          <cell r="CS27">
            <v>1984.9</v>
          </cell>
          <cell r="CT27">
            <v>1978.7</v>
          </cell>
          <cell r="CU27">
            <v>2222.5</v>
          </cell>
          <cell r="CV27">
            <v>1681.9</v>
          </cell>
          <cell r="CW27">
            <v>1965.7</v>
          </cell>
          <cell r="CX27">
            <v>1753.7</v>
          </cell>
          <cell r="CY27">
            <v>1650.7</v>
          </cell>
          <cell r="CZ27">
            <v>1479.7</v>
          </cell>
          <cell r="DA27">
            <v>2048.8000000000002</v>
          </cell>
          <cell r="DB27">
            <v>1437.6</v>
          </cell>
          <cell r="DC27">
            <v>1612.3</v>
          </cell>
          <cell r="DD27">
            <v>1278.3</v>
          </cell>
          <cell r="DE27">
            <v>1041.9000000000001</v>
          </cell>
          <cell r="DF27">
            <v>976.9</v>
          </cell>
          <cell r="DG27">
            <v>864.8</v>
          </cell>
          <cell r="DH27">
            <v>718.3</v>
          </cell>
          <cell r="DI27">
            <v>637.29999999999995</v>
          </cell>
          <cell r="DJ27">
            <v>734.7</v>
          </cell>
          <cell r="DK27">
            <v>738.3</v>
          </cell>
          <cell r="DL27">
            <v>687.6</v>
          </cell>
          <cell r="DM27">
            <v>780.5</v>
          </cell>
          <cell r="DN27">
            <v>758.7</v>
          </cell>
          <cell r="DO27">
            <v>741.2</v>
          </cell>
          <cell r="DP27">
            <v>622</v>
          </cell>
          <cell r="DQ27">
            <v>883.9</v>
          </cell>
          <cell r="DR27">
            <v>892.3</v>
          </cell>
          <cell r="DS27">
            <v>945.2</v>
          </cell>
          <cell r="DT27">
            <v>728.2</v>
          </cell>
          <cell r="DU27">
            <v>1042.5</v>
          </cell>
          <cell r="DV27">
            <v>1095.2</v>
          </cell>
          <cell r="DW27">
            <v>1167.3</v>
          </cell>
          <cell r="DX27">
            <v>852.1</v>
          </cell>
          <cell r="DY27">
            <v>920.3</v>
          </cell>
          <cell r="DZ27">
            <v>968.8</v>
          </cell>
          <cell r="EA27">
            <v>1062.3</v>
          </cell>
          <cell r="EB27">
            <v>946.1</v>
          </cell>
        </row>
      </sheetData>
      <sheetData sheetId="25"/>
      <sheetData sheetId="26"/>
      <sheetData sheetId="27"/>
      <sheetData sheetId="28">
        <row r="8">
          <cell r="G8" t="str">
            <v>unit</v>
          </cell>
          <cell r="H8" t="str">
            <v>2018–19</v>
          </cell>
          <cell r="I8" t="str">
            <v>2019–20</v>
          </cell>
          <cell r="J8">
            <v>32933</v>
          </cell>
          <cell r="K8">
            <v>33025</v>
          </cell>
          <cell r="L8">
            <v>33117</v>
          </cell>
          <cell r="M8">
            <v>33208</v>
          </cell>
          <cell r="N8">
            <v>33298</v>
          </cell>
          <cell r="O8">
            <v>33390</v>
          </cell>
          <cell r="P8">
            <v>33482</v>
          </cell>
          <cell r="Q8">
            <v>33573</v>
          </cell>
          <cell r="R8">
            <v>33664</v>
          </cell>
          <cell r="S8">
            <v>33756</v>
          </cell>
          <cell r="T8">
            <v>33848</v>
          </cell>
          <cell r="U8">
            <v>33939</v>
          </cell>
          <cell r="V8">
            <v>34029</v>
          </cell>
          <cell r="W8">
            <v>34121</v>
          </cell>
          <cell r="X8">
            <v>34213</v>
          </cell>
          <cell r="Y8">
            <v>34304</v>
          </cell>
          <cell r="Z8">
            <v>34394</v>
          </cell>
          <cell r="AA8">
            <v>34486</v>
          </cell>
          <cell r="AB8">
            <v>34578</v>
          </cell>
          <cell r="AC8">
            <v>34669</v>
          </cell>
          <cell r="AD8">
            <v>34759</v>
          </cell>
          <cell r="AE8">
            <v>34851</v>
          </cell>
          <cell r="AF8">
            <v>34943</v>
          </cell>
          <cell r="AG8">
            <v>35034</v>
          </cell>
          <cell r="AH8">
            <v>35125</v>
          </cell>
          <cell r="AI8">
            <v>35217</v>
          </cell>
          <cell r="AJ8">
            <v>35309</v>
          </cell>
          <cell r="AK8">
            <v>35400</v>
          </cell>
          <cell r="AL8">
            <v>35490</v>
          </cell>
          <cell r="AM8">
            <v>35582</v>
          </cell>
          <cell r="AN8">
            <v>35674</v>
          </cell>
          <cell r="AO8">
            <v>35765</v>
          </cell>
          <cell r="AP8">
            <v>35855</v>
          </cell>
          <cell r="AQ8">
            <v>35947</v>
          </cell>
          <cell r="AR8">
            <v>36039</v>
          </cell>
          <cell r="AS8">
            <v>36130</v>
          </cell>
          <cell r="AT8">
            <v>36220</v>
          </cell>
          <cell r="AU8">
            <v>36312</v>
          </cell>
          <cell r="AV8">
            <v>36404</v>
          </cell>
          <cell r="AW8">
            <v>36495</v>
          </cell>
          <cell r="AX8">
            <v>36586</v>
          </cell>
          <cell r="AY8">
            <v>36678</v>
          </cell>
          <cell r="AZ8">
            <v>36770</v>
          </cell>
          <cell r="BA8">
            <v>36861</v>
          </cell>
          <cell r="BB8">
            <v>36951</v>
          </cell>
          <cell r="BC8">
            <v>37043</v>
          </cell>
          <cell r="BD8">
            <v>37135</v>
          </cell>
          <cell r="BE8">
            <v>37226</v>
          </cell>
          <cell r="BF8">
            <v>37316</v>
          </cell>
          <cell r="BG8">
            <v>37408</v>
          </cell>
          <cell r="BH8">
            <v>37500</v>
          </cell>
          <cell r="BI8">
            <v>37591</v>
          </cell>
          <cell r="BJ8">
            <v>37681</v>
          </cell>
          <cell r="BK8">
            <v>37773</v>
          </cell>
          <cell r="BL8">
            <v>37865</v>
          </cell>
          <cell r="BM8">
            <v>37956</v>
          </cell>
          <cell r="BN8">
            <v>38047</v>
          </cell>
          <cell r="BO8">
            <v>38139</v>
          </cell>
          <cell r="BP8">
            <v>38231</v>
          </cell>
          <cell r="BQ8">
            <v>38322</v>
          </cell>
          <cell r="BR8">
            <v>38412</v>
          </cell>
          <cell r="BS8">
            <v>38504</v>
          </cell>
          <cell r="BT8">
            <v>38596</v>
          </cell>
          <cell r="BU8">
            <v>38687</v>
          </cell>
          <cell r="BV8">
            <v>38777</v>
          </cell>
          <cell r="BW8">
            <v>38869</v>
          </cell>
          <cell r="BX8">
            <v>38961</v>
          </cell>
          <cell r="BY8">
            <v>39052</v>
          </cell>
          <cell r="BZ8">
            <v>39142</v>
          </cell>
          <cell r="CA8">
            <v>39234</v>
          </cell>
          <cell r="CB8">
            <v>39326</v>
          </cell>
          <cell r="CC8">
            <v>39417</v>
          </cell>
          <cell r="CD8">
            <v>39508</v>
          </cell>
          <cell r="CE8">
            <v>39600</v>
          </cell>
          <cell r="CF8">
            <v>39692</v>
          </cell>
          <cell r="CG8">
            <v>39783</v>
          </cell>
          <cell r="CH8">
            <v>39873</v>
          </cell>
          <cell r="CI8">
            <v>39965</v>
          </cell>
          <cell r="CJ8">
            <v>40057</v>
          </cell>
          <cell r="CK8">
            <v>40148</v>
          </cell>
          <cell r="CL8">
            <v>40238</v>
          </cell>
          <cell r="CM8">
            <v>40330</v>
          </cell>
          <cell r="CN8">
            <v>40422</v>
          </cell>
          <cell r="CO8">
            <v>40513</v>
          </cell>
          <cell r="CP8">
            <v>40603</v>
          </cell>
          <cell r="CQ8">
            <v>40695</v>
          </cell>
          <cell r="CR8">
            <v>40787</v>
          </cell>
          <cell r="CS8">
            <v>40878</v>
          </cell>
          <cell r="CT8">
            <v>40969</v>
          </cell>
          <cell r="CU8">
            <v>41061</v>
          </cell>
          <cell r="CV8">
            <v>41153</v>
          </cell>
          <cell r="CW8">
            <v>41244</v>
          </cell>
          <cell r="CX8">
            <v>41334</v>
          </cell>
          <cell r="CY8">
            <v>41426</v>
          </cell>
          <cell r="CZ8">
            <v>41518</v>
          </cell>
          <cell r="DA8">
            <v>41609</v>
          </cell>
          <cell r="DB8">
            <v>41699</v>
          </cell>
          <cell r="DC8">
            <v>41791</v>
          </cell>
          <cell r="DD8">
            <v>41883</v>
          </cell>
          <cell r="DE8">
            <v>41974</v>
          </cell>
          <cell r="DF8">
            <v>42064</v>
          </cell>
          <cell r="DG8">
            <v>42156</v>
          </cell>
          <cell r="DH8">
            <v>42248</v>
          </cell>
          <cell r="DI8">
            <v>42339</v>
          </cell>
          <cell r="DJ8">
            <v>42430</v>
          </cell>
          <cell r="DK8">
            <v>42522</v>
          </cell>
          <cell r="DL8">
            <v>42614</v>
          </cell>
          <cell r="DM8">
            <v>42705</v>
          </cell>
          <cell r="DN8">
            <v>42795</v>
          </cell>
          <cell r="DO8">
            <v>42887</v>
          </cell>
          <cell r="DP8">
            <v>42979</v>
          </cell>
          <cell r="DQ8">
            <v>43070</v>
          </cell>
          <cell r="DR8">
            <v>43160</v>
          </cell>
          <cell r="DS8">
            <v>43252</v>
          </cell>
          <cell r="DT8">
            <v>43344</v>
          </cell>
          <cell r="DU8">
            <v>43435</v>
          </cell>
          <cell r="DV8">
            <v>43525</v>
          </cell>
          <cell r="DW8">
            <v>43617</v>
          </cell>
          <cell r="DX8">
            <v>43709</v>
          </cell>
          <cell r="DY8">
            <v>43800</v>
          </cell>
          <cell r="DZ8">
            <v>43891</v>
          </cell>
          <cell r="EA8">
            <v>43983</v>
          </cell>
          <cell r="EB8">
            <v>44075</v>
          </cell>
          <cell r="EC8">
            <v>44166</v>
          </cell>
          <cell r="ED8">
            <v>44256</v>
          </cell>
        </row>
        <row r="45">
          <cell r="F45" t="str">
            <v>Total metallurgical coal</v>
          </cell>
          <cell r="G45" t="str">
            <v>Mt</v>
          </cell>
          <cell r="H45">
            <v>183.51991104000001</v>
          </cell>
          <cell r="I45">
            <v>177.30403611</v>
          </cell>
          <cell r="J45">
            <v>14.754854</v>
          </cell>
          <cell r="K45">
            <v>16.027611</v>
          </cell>
          <cell r="L45">
            <v>13.938955</v>
          </cell>
          <cell r="M45">
            <v>13.976955</v>
          </cell>
          <cell r="N45">
            <v>16.324815000000001</v>
          </cell>
          <cell r="O45">
            <v>17.662891999999999</v>
          </cell>
          <cell r="P45">
            <v>15.944341</v>
          </cell>
          <cell r="Q45">
            <v>16.570475999999999</v>
          </cell>
          <cell r="R45">
            <v>15.534924999999999</v>
          </cell>
          <cell r="S45">
            <v>17.027242999999999</v>
          </cell>
          <cell r="T45">
            <v>17.364038000000001</v>
          </cell>
          <cell r="U45">
            <v>16.490552000000001</v>
          </cell>
          <cell r="V45">
            <v>16.826999000000001</v>
          </cell>
          <cell r="W45">
            <v>18.851310999999999</v>
          </cell>
          <cell r="X45">
            <v>17.499808000000002</v>
          </cell>
          <cell r="Y45">
            <v>19.285404</v>
          </cell>
          <cell r="Z45">
            <v>16.156841</v>
          </cell>
          <cell r="AA45">
            <v>16.946717</v>
          </cell>
          <cell r="AB45">
            <v>18.613871</v>
          </cell>
          <cell r="AC45">
            <v>18.040619</v>
          </cell>
          <cell r="AD45">
            <v>17.940261</v>
          </cell>
          <cell r="AE45">
            <v>18.740317000000001</v>
          </cell>
          <cell r="AF45">
            <v>19.097456999999999</v>
          </cell>
          <cell r="AG45">
            <v>19.181204999999999</v>
          </cell>
          <cell r="AH45">
            <v>18.805645999999999</v>
          </cell>
          <cell r="AI45">
            <v>20.327316</v>
          </cell>
          <cell r="AJ45">
            <v>19.013971999999999</v>
          </cell>
          <cell r="AK45">
            <v>19.688167</v>
          </cell>
          <cell r="AL45">
            <v>19.442924999999999</v>
          </cell>
          <cell r="AM45">
            <v>20.542811</v>
          </cell>
          <cell r="AN45">
            <v>22.271891</v>
          </cell>
          <cell r="AO45">
            <v>21.113091000000001</v>
          </cell>
          <cell r="AP45">
            <v>19.654813000000001</v>
          </cell>
          <cell r="AQ45">
            <v>21.033294000000001</v>
          </cell>
          <cell r="AR45">
            <v>20.772798999999999</v>
          </cell>
          <cell r="AS45">
            <v>21.201753</v>
          </cell>
          <cell r="AT45">
            <v>20.933872999999998</v>
          </cell>
          <cell r="AU45">
            <v>22.351551000000001</v>
          </cell>
          <cell r="AV45">
            <v>24.631782999999999</v>
          </cell>
          <cell r="AW45">
            <v>24.039528000000001</v>
          </cell>
          <cell r="AX45">
            <v>23.398547000000001</v>
          </cell>
          <cell r="AY45">
            <v>24.737833999999999</v>
          </cell>
          <cell r="AZ45">
            <v>26.485627000000001</v>
          </cell>
          <cell r="BA45">
            <v>26.138577000000002</v>
          </cell>
          <cell r="BB45">
            <v>25.754676</v>
          </cell>
          <cell r="BC45">
            <v>27.147870999999999</v>
          </cell>
          <cell r="BD45">
            <v>27.459893999999998</v>
          </cell>
          <cell r="BE45">
            <v>25.717497999999999</v>
          </cell>
          <cell r="BF45">
            <v>26.386490999999999</v>
          </cell>
          <cell r="BG45">
            <v>26.268984</v>
          </cell>
          <cell r="BH45">
            <v>25.277933000000001</v>
          </cell>
          <cell r="BI45">
            <v>26.423093000000001</v>
          </cell>
          <cell r="BJ45">
            <v>27.682148000000002</v>
          </cell>
          <cell r="BK45">
            <v>28.410523999999999</v>
          </cell>
          <cell r="BL45">
            <v>27.127127999999999</v>
          </cell>
          <cell r="BM45">
            <v>28.275509</v>
          </cell>
          <cell r="BN45">
            <v>26.504956</v>
          </cell>
          <cell r="BO45">
            <v>29.824345999999998</v>
          </cell>
          <cell r="BP45">
            <v>29.505132</v>
          </cell>
          <cell r="BQ45">
            <v>30.895325</v>
          </cell>
          <cell r="BR45">
            <v>31.212330999999999</v>
          </cell>
          <cell r="BS45">
            <v>33.302585000000001</v>
          </cell>
          <cell r="BT45">
            <v>29.994947</v>
          </cell>
          <cell r="BU45">
            <v>30.424447000000001</v>
          </cell>
          <cell r="BV45">
            <v>29.601327000000001</v>
          </cell>
          <cell r="BW45">
            <v>30.458286999999999</v>
          </cell>
          <cell r="BX45">
            <v>32.767381</v>
          </cell>
          <cell r="BY45">
            <v>31.564620999999999</v>
          </cell>
          <cell r="BZ45">
            <v>32.554225000000002</v>
          </cell>
          <cell r="CA45">
            <v>35.079255000000003</v>
          </cell>
          <cell r="CB45">
            <v>34.709687000000002</v>
          </cell>
          <cell r="CC45">
            <v>35.856985999999999</v>
          </cell>
          <cell r="CD45">
            <v>29.606739000000001</v>
          </cell>
          <cell r="CE45">
            <v>36.748057000000003</v>
          </cell>
          <cell r="CF45">
            <v>36.307127999999999</v>
          </cell>
          <cell r="CG45">
            <v>32.144269000000001</v>
          </cell>
          <cell r="CH45">
            <v>23.743264</v>
          </cell>
          <cell r="CI45">
            <v>33.043512999999997</v>
          </cell>
          <cell r="CJ45">
            <v>38.795220999999998</v>
          </cell>
          <cell r="CK45">
            <v>39.450104000000003</v>
          </cell>
          <cell r="CL45">
            <v>35.428054000000003</v>
          </cell>
          <cell r="CM45">
            <v>43.591267999999999</v>
          </cell>
          <cell r="CN45">
            <v>39.954791</v>
          </cell>
          <cell r="CO45">
            <v>39.983583000000003</v>
          </cell>
          <cell r="CP45">
            <v>27.474921999999999</v>
          </cell>
          <cell r="CQ45">
            <v>33.041952000000002</v>
          </cell>
          <cell r="CR45">
            <v>35.332751999999999</v>
          </cell>
          <cell r="CS45">
            <v>36.857627999999998</v>
          </cell>
          <cell r="CT45">
            <v>34.348756000000002</v>
          </cell>
          <cell r="CU45">
            <v>35.857197999999997</v>
          </cell>
          <cell r="CV45">
            <v>34.380894810000001</v>
          </cell>
          <cell r="CW45">
            <v>39.990206839999999</v>
          </cell>
          <cell r="CX45">
            <v>37.56467688</v>
          </cell>
          <cell r="CY45">
            <v>42.25725516</v>
          </cell>
          <cell r="CZ45">
            <v>42.838147309999997</v>
          </cell>
          <cell r="DA45">
            <v>47.349518590000002</v>
          </cell>
          <cell r="DB45">
            <v>42.904034619999997</v>
          </cell>
          <cell r="DC45">
            <v>47.366073909999997</v>
          </cell>
          <cell r="DD45">
            <v>46.766991560000001</v>
          </cell>
          <cell r="DE45">
            <v>49.327880460000003</v>
          </cell>
          <cell r="DF45">
            <v>45.124525650000002</v>
          </cell>
          <cell r="DG45">
            <v>46.444744880000002</v>
          </cell>
          <cell r="DH45">
            <v>47.612857939999998</v>
          </cell>
          <cell r="DI45">
            <v>46.918716439999997</v>
          </cell>
          <cell r="DJ45">
            <v>44.104618600000002</v>
          </cell>
          <cell r="DK45">
            <v>49.361570810000003</v>
          </cell>
          <cell r="DL45">
            <v>46.267215980000003</v>
          </cell>
          <cell r="DM45">
            <v>49.494650640000003</v>
          </cell>
          <cell r="DN45">
            <v>42.94855476</v>
          </cell>
          <cell r="DO45">
            <v>38.488994060000003</v>
          </cell>
          <cell r="DP45">
            <v>47.242117520000001</v>
          </cell>
          <cell r="DQ45">
            <v>43.995107709999999</v>
          </cell>
          <cell r="DR45">
            <v>43.325854990000003</v>
          </cell>
          <cell r="DS45">
            <v>44.680063130000001</v>
          </cell>
          <cell r="DT45">
            <v>43.961688090000003</v>
          </cell>
          <cell r="DU45">
            <v>46.885203490000002</v>
          </cell>
          <cell r="DV45">
            <v>43.887837789999999</v>
          </cell>
          <cell r="DW45">
            <v>48.78518167</v>
          </cell>
          <cell r="DX45">
            <v>45.60653387</v>
          </cell>
          <cell r="DY45">
            <v>46.075140670000003</v>
          </cell>
          <cell r="DZ45">
            <v>42.838048030000003</v>
          </cell>
          <cell r="EA45">
            <v>42.784313539999999</v>
          </cell>
          <cell r="EB45">
            <v>42.791311790000002</v>
          </cell>
          <cell r="EC45">
            <v>43.407281990000001</v>
          </cell>
          <cell r="ED45">
            <v>41.352924250000001</v>
          </cell>
        </row>
      </sheetData>
      <sheetData sheetId="29">
        <row r="8">
          <cell r="G8" t="str">
            <v>unit</v>
          </cell>
          <cell r="H8" t="str">
            <v>2018–19</v>
          </cell>
          <cell r="I8" t="str">
            <v>2019–20</v>
          </cell>
          <cell r="J8">
            <v>32933</v>
          </cell>
          <cell r="K8">
            <v>33025</v>
          </cell>
          <cell r="L8">
            <v>33117</v>
          </cell>
          <cell r="M8">
            <v>33208</v>
          </cell>
          <cell r="N8">
            <v>33298</v>
          </cell>
          <cell r="O8">
            <v>33390</v>
          </cell>
          <cell r="P8">
            <v>33482</v>
          </cell>
          <cell r="Q8">
            <v>33573</v>
          </cell>
          <cell r="R8">
            <v>33664</v>
          </cell>
          <cell r="S8">
            <v>33756</v>
          </cell>
          <cell r="T8">
            <v>33848</v>
          </cell>
          <cell r="U8">
            <v>33939</v>
          </cell>
          <cell r="V8">
            <v>34029</v>
          </cell>
          <cell r="W8">
            <v>34121</v>
          </cell>
          <cell r="X8">
            <v>34213</v>
          </cell>
          <cell r="Y8">
            <v>34304</v>
          </cell>
          <cell r="Z8">
            <v>34394</v>
          </cell>
          <cell r="AA8">
            <v>34486</v>
          </cell>
          <cell r="AB8">
            <v>34578</v>
          </cell>
          <cell r="AC8">
            <v>34669</v>
          </cell>
          <cell r="AD8">
            <v>34759</v>
          </cell>
          <cell r="AE8">
            <v>34851</v>
          </cell>
          <cell r="AF8">
            <v>34943</v>
          </cell>
          <cell r="AG8">
            <v>35034</v>
          </cell>
          <cell r="AH8">
            <v>35125</v>
          </cell>
          <cell r="AI8">
            <v>35217</v>
          </cell>
          <cell r="AJ8">
            <v>35309</v>
          </cell>
          <cell r="AK8">
            <v>35400</v>
          </cell>
          <cell r="AL8">
            <v>35490</v>
          </cell>
          <cell r="AM8">
            <v>35582</v>
          </cell>
          <cell r="AN8">
            <v>35674</v>
          </cell>
          <cell r="AO8">
            <v>35765</v>
          </cell>
          <cell r="AP8">
            <v>35855</v>
          </cell>
          <cell r="AQ8">
            <v>35947</v>
          </cell>
          <cell r="AR8">
            <v>36039</v>
          </cell>
          <cell r="AS8">
            <v>36130</v>
          </cell>
          <cell r="AT8">
            <v>36220</v>
          </cell>
          <cell r="AU8">
            <v>36312</v>
          </cell>
          <cell r="AV8">
            <v>36404</v>
          </cell>
          <cell r="AW8">
            <v>36495</v>
          </cell>
          <cell r="AX8">
            <v>36586</v>
          </cell>
          <cell r="AY8">
            <v>36678</v>
          </cell>
          <cell r="AZ8">
            <v>36770</v>
          </cell>
          <cell r="BA8">
            <v>36861</v>
          </cell>
          <cell r="BB8">
            <v>36951</v>
          </cell>
          <cell r="BC8">
            <v>37043</v>
          </cell>
          <cell r="BD8">
            <v>37135</v>
          </cell>
          <cell r="BE8">
            <v>37226</v>
          </cell>
          <cell r="BF8">
            <v>37316</v>
          </cell>
          <cell r="BG8">
            <v>37408</v>
          </cell>
          <cell r="BH8">
            <v>37500</v>
          </cell>
          <cell r="BI8">
            <v>37591</v>
          </cell>
          <cell r="BJ8">
            <v>37681</v>
          </cell>
          <cell r="BK8">
            <v>37773</v>
          </cell>
          <cell r="BL8">
            <v>37865</v>
          </cell>
          <cell r="BM8">
            <v>37956</v>
          </cell>
          <cell r="BN8">
            <v>38047</v>
          </cell>
          <cell r="BO8">
            <v>38139</v>
          </cell>
          <cell r="BP8">
            <v>38231</v>
          </cell>
          <cell r="BQ8">
            <v>38322</v>
          </cell>
          <cell r="BR8">
            <v>38412</v>
          </cell>
          <cell r="BS8">
            <v>38504</v>
          </cell>
          <cell r="BT8">
            <v>38596</v>
          </cell>
          <cell r="BU8">
            <v>38687</v>
          </cell>
          <cell r="BV8">
            <v>38777</v>
          </cell>
          <cell r="BW8">
            <v>38869</v>
          </cell>
          <cell r="BX8">
            <v>38961</v>
          </cell>
          <cell r="BY8">
            <v>39052</v>
          </cell>
          <cell r="BZ8">
            <v>39142</v>
          </cell>
          <cell r="CA8">
            <v>39234</v>
          </cell>
          <cell r="CB8">
            <v>39326</v>
          </cell>
          <cell r="CC8">
            <v>39417</v>
          </cell>
          <cell r="CD8">
            <v>39508</v>
          </cell>
          <cell r="CE8">
            <v>39600</v>
          </cell>
          <cell r="CF8">
            <v>39692</v>
          </cell>
          <cell r="CG8">
            <v>39783</v>
          </cell>
          <cell r="CH8">
            <v>39873</v>
          </cell>
          <cell r="CI8">
            <v>39965</v>
          </cell>
          <cell r="CJ8">
            <v>40057</v>
          </cell>
          <cell r="CK8">
            <v>40148</v>
          </cell>
          <cell r="CL8">
            <v>40238</v>
          </cell>
          <cell r="CM8">
            <v>40330</v>
          </cell>
          <cell r="CN8">
            <v>40422</v>
          </cell>
          <cell r="CO8">
            <v>40513</v>
          </cell>
          <cell r="CP8">
            <v>40603</v>
          </cell>
          <cell r="CQ8">
            <v>40695</v>
          </cell>
          <cell r="CR8">
            <v>40787</v>
          </cell>
          <cell r="CS8">
            <v>40878</v>
          </cell>
          <cell r="CT8">
            <v>40969</v>
          </cell>
          <cell r="CU8">
            <v>41061</v>
          </cell>
          <cell r="CV8">
            <v>41153</v>
          </cell>
          <cell r="CW8">
            <v>41244</v>
          </cell>
          <cell r="CX8">
            <v>41334</v>
          </cell>
          <cell r="CY8">
            <v>41426</v>
          </cell>
          <cell r="CZ8">
            <v>41518</v>
          </cell>
          <cell r="DA8">
            <v>41609</v>
          </cell>
          <cell r="DB8">
            <v>41699</v>
          </cell>
          <cell r="DC8">
            <v>41791</v>
          </cell>
          <cell r="DD8">
            <v>41883</v>
          </cell>
          <cell r="DE8">
            <v>41974</v>
          </cell>
          <cell r="DF8">
            <v>42064</v>
          </cell>
          <cell r="DG8">
            <v>42156</v>
          </cell>
          <cell r="DH8">
            <v>42248</v>
          </cell>
          <cell r="DI8">
            <v>42339</v>
          </cell>
          <cell r="DJ8">
            <v>42430</v>
          </cell>
          <cell r="DK8">
            <v>42522</v>
          </cell>
          <cell r="DL8">
            <v>42614</v>
          </cell>
          <cell r="DM8">
            <v>42705</v>
          </cell>
          <cell r="DN8">
            <v>42795</v>
          </cell>
          <cell r="DO8">
            <v>42887</v>
          </cell>
          <cell r="DP8">
            <v>42979</v>
          </cell>
          <cell r="DQ8">
            <v>43070</v>
          </cell>
          <cell r="DR8">
            <v>43160</v>
          </cell>
          <cell r="DS8">
            <v>43252</v>
          </cell>
          <cell r="DT8">
            <v>43344</v>
          </cell>
          <cell r="DU8">
            <v>43435</v>
          </cell>
          <cell r="DV8">
            <v>43525</v>
          </cell>
          <cell r="DW8">
            <v>43617</v>
          </cell>
          <cell r="DX8">
            <v>43709</v>
          </cell>
          <cell r="DY8">
            <v>43800</v>
          </cell>
          <cell r="DZ8">
            <v>43891</v>
          </cell>
          <cell r="EA8">
            <v>43983</v>
          </cell>
          <cell r="EB8">
            <v>44075</v>
          </cell>
          <cell r="EC8">
            <v>44166</v>
          </cell>
          <cell r="ED8">
            <v>44256</v>
          </cell>
        </row>
        <row r="14">
          <cell r="F14" t="str">
            <v>Total metallurgical coal</v>
          </cell>
          <cell r="G14" t="str">
            <v>$m</v>
          </cell>
          <cell r="H14">
            <v>43637.025970000002</v>
          </cell>
          <cell r="I14">
            <v>34244.822473</v>
          </cell>
          <cell r="J14">
            <v>901.68528800000001</v>
          </cell>
          <cell r="K14">
            <v>988.59457499999996</v>
          </cell>
          <cell r="L14">
            <v>835.60689000000002</v>
          </cell>
          <cell r="M14">
            <v>872.60790299999996</v>
          </cell>
          <cell r="N14">
            <v>1015.31593</v>
          </cell>
          <cell r="O14">
            <v>1103.63625</v>
          </cell>
          <cell r="P14">
            <v>969.41400399999998</v>
          </cell>
          <cell r="Q14">
            <v>1007.80795</v>
          </cell>
          <cell r="R14">
            <v>975.26917900000001</v>
          </cell>
          <cell r="S14">
            <v>1052.77757</v>
          </cell>
          <cell r="T14">
            <v>1108.3057799999999</v>
          </cell>
          <cell r="U14">
            <v>1097.80996</v>
          </cell>
          <cell r="V14">
            <v>1132.6803299999999</v>
          </cell>
          <cell r="W14">
            <v>1207.1250600000001</v>
          </cell>
          <cell r="X14">
            <v>1138.2002500000001</v>
          </cell>
          <cell r="Y14">
            <v>1246.72966</v>
          </cell>
          <cell r="Z14">
            <v>982.12386200000003</v>
          </cell>
          <cell r="AA14">
            <v>964.09156299999995</v>
          </cell>
          <cell r="AB14">
            <v>1027.95858</v>
          </cell>
          <cell r="AC14">
            <v>971.30204700000002</v>
          </cell>
          <cell r="AD14">
            <v>976.638015</v>
          </cell>
          <cell r="AE14">
            <v>1121.9855700000001</v>
          </cell>
          <cell r="AF14">
            <v>1189.1096</v>
          </cell>
          <cell r="AG14">
            <v>1185.6253999999999</v>
          </cell>
          <cell r="AH14">
            <v>1159.3170500000001</v>
          </cell>
          <cell r="AI14">
            <v>1211.2654600000001</v>
          </cell>
          <cell r="AJ14">
            <v>1157.69613</v>
          </cell>
          <cell r="AK14">
            <v>1193.8786399999999</v>
          </cell>
          <cell r="AL14">
            <v>1197.68454</v>
          </cell>
          <cell r="AM14">
            <v>1264.7961600000001</v>
          </cell>
          <cell r="AN14">
            <v>1418.43968</v>
          </cell>
          <cell r="AO14">
            <v>1448.86869</v>
          </cell>
          <cell r="AP14">
            <v>1386.39275</v>
          </cell>
          <cell r="AQ14">
            <v>1488.2230099999999</v>
          </cell>
          <cell r="AR14">
            <v>1477.3779</v>
          </cell>
          <cell r="AS14">
            <v>1428.3574699999999</v>
          </cell>
          <cell r="AT14">
            <v>1347.51442</v>
          </cell>
          <cell r="AU14">
            <v>1218.9695099999999</v>
          </cell>
          <cell r="AV14">
            <v>1294.43462</v>
          </cell>
          <cell r="AW14">
            <v>1272.8092200000001</v>
          </cell>
          <cell r="AX14">
            <v>1250.25146</v>
          </cell>
          <cell r="AY14">
            <v>1366.03783</v>
          </cell>
          <cell r="AZ14">
            <v>1495.2594200000001</v>
          </cell>
          <cell r="BA14">
            <v>1610.60463</v>
          </cell>
          <cell r="BB14">
            <v>1582.9382599999999</v>
          </cell>
          <cell r="BC14">
            <v>1907.7776899999999</v>
          </cell>
          <cell r="BD14">
            <v>2098.5645100000002</v>
          </cell>
          <cell r="BE14">
            <v>2009.4567</v>
          </cell>
          <cell r="BF14">
            <v>2031.9930199999999</v>
          </cell>
          <cell r="BG14">
            <v>1897.97639</v>
          </cell>
          <cell r="BH14">
            <v>1852.27764</v>
          </cell>
          <cell r="BI14">
            <v>1933.80259</v>
          </cell>
          <cell r="BJ14">
            <v>1890.3509200000001</v>
          </cell>
          <cell r="BK14">
            <v>1771.33161</v>
          </cell>
          <cell r="BL14">
            <v>1608.1047900000001</v>
          </cell>
          <cell r="BM14">
            <v>1528.26298</v>
          </cell>
          <cell r="BN14">
            <v>1374.4350199999999</v>
          </cell>
          <cell r="BO14">
            <v>1999.1021499999999</v>
          </cell>
          <cell r="BP14">
            <v>2174.6549300000001</v>
          </cell>
          <cell r="BQ14">
            <v>2295.5428700000002</v>
          </cell>
          <cell r="BR14">
            <v>2324.74251</v>
          </cell>
          <cell r="BS14">
            <v>3963.3945399999998</v>
          </cell>
          <cell r="BT14">
            <v>4105.9264400000002</v>
          </cell>
          <cell r="BU14">
            <v>4471.7509600000003</v>
          </cell>
          <cell r="BV14">
            <v>4295.0000600000003</v>
          </cell>
          <cell r="BW14">
            <v>4130.7471400000004</v>
          </cell>
          <cell r="BX14">
            <v>4062.9453100000001</v>
          </cell>
          <cell r="BY14">
            <v>3739.2296200000001</v>
          </cell>
          <cell r="BZ14">
            <v>3715.89392</v>
          </cell>
          <cell r="CA14">
            <v>3521.3590899999999</v>
          </cell>
          <cell r="CB14">
            <v>3357.5912800000001</v>
          </cell>
          <cell r="CC14">
            <v>3297.47696</v>
          </cell>
          <cell r="CD14">
            <v>2896.9438300000002</v>
          </cell>
          <cell r="CE14">
            <v>6486.4639699999998</v>
          </cell>
          <cell r="CF14">
            <v>10365.4535</v>
          </cell>
          <cell r="CG14">
            <v>12517.7672</v>
          </cell>
          <cell r="CH14">
            <v>7690.1312330000001</v>
          </cell>
          <cell r="CI14">
            <v>6239.6874260000004</v>
          </cell>
          <cell r="CJ14">
            <v>5711.5790340000003</v>
          </cell>
          <cell r="CK14">
            <v>5344.1326419999996</v>
          </cell>
          <cell r="CL14">
            <v>4987.5878489999996</v>
          </cell>
          <cell r="CM14">
            <v>8482.3729980000007</v>
          </cell>
          <cell r="CN14">
            <v>8579.4267899999995</v>
          </cell>
          <cell r="CO14">
            <v>7649.1355780000004</v>
          </cell>
          <cell r="CP14">
            <v>5417.4287619999996</v>
          </cell>
          <cell r="CQ14">
            <v>8146.8234380000004</v>
          </cell>
          <cell r="CR14">
            <v>8836.0211029999991</v>
          </cell>
          <cell r="CS14">
            <v>8636.0102999999999</v>
          </cell>
          <cell r="CT14">
            <v>6608.9993290000002</v>
          </cell>
          <cell r="CU14">
            <v>6619.0006999999996</v>
          </cell>
          <cell r="CV14">
            <v>5841.9214030000003</v>
          </cell>
          <cell r="CW14">
            <v>5402.3899959999999</v>
          </cell>
          <cell r="CX14">
            <v>5191.219239</v>
          </cell>
          <cell r="CY14">
            <v>5998.8132370000003</v>
          </cell>
          <cell r="CZ14">
            <v>5789.3012989999997</v>
          </cell>
          <cell r="DA14">
            <v>6410.0207490000003</v>
          </cell>
          <cell r="DB14">
            <v>5700.9816309999997</v>
          </cell>
          <cell r="DC14">
            <v>5353.9523680000002</v>
          </cell>
          <cell r="DD14">
            <v>5040.9914390000004</v>
          </cell>
          <cell r="DE14">
            <v>5755.0964480000002</v>
          </cell>
          <cell r="DF14">
            <v>5733.5367070000002</v>
          </cell>
          <cell r="DG14">
            <v>5283.6489920000004</v>
          </cell>
          <cell r="DH14">
            <v>5325.4193139999998</v>
          </cell>
          <cell r="DI14">
            <v>4820.5739210000002</v>
          </cell>
          <cell r="DJ14">
            <v>4420.8307779999996</v>
          </cell>
          <cell r="DK14">
            <v>5223.1507659999997</v>
          </cell>
          <cell r="DL14">
            <v>5498.134583</v>
          </cell>
          <cell r="DM14">
            <v>11289.338765</v>
          </cell>
          <cell r="DN14">
            <v>10008.620981</v>
          </cell>
          <cell r="DO14">
            <v>8538.5251509999998</v>
          </cell>
          <cell r="DP14">
            <v>8819.91518</v>
          </cell>
          <cell r="DQ14">
            <v>8933.1661789999998</v>
          </cell>
          <cell r="DR14">
            <v>9936.1602989999992</v>
          </cell>
          <cell r="DS14">
            <v>10103.603824</v>
          </cell>
          <cell r="DT14">
            <v>9906.3914769999992</v>
          </cell>
          <cell r="DU14">
            <v>11297.756991</v>
          </cell>
          <cell r="DV14">
            <v>10573.010976</v>
          </cell>
          <cell r="DW14">
            <v>11859.866526</v>
          </cell>
          <cell r="DX14">
            <v>10245.165145000001</v>
          </cell>
          <cell r="DY14">
            <v>8602.0879939999995</v>
          </cell>
          <cell r="DZ14">
            <v>8052.9854679999999</v>
          </cell>
          <cell r="EA14">
            <v>7344.5838659999999</v>
          </cell>
          <cell r="EB14">
            <v>5633.5595439999997</v>
          </cell>
          <cell r="EC14">
            <v>5712.083404</v>
          </cell>
          <cell r="ED14">
            <v>5696.1860139999999</v>
          </cell>
        </row>
      </sheetData>
      <sheetData sheetId="30"/>
      <sheetData sheetId="31"/>
      <sheetData sheetId="32">
        <row r="8">
          <cell r="J8">
            <v>32933</v>
          </cell>
          <cell r="K8">
            <v>33025</v>
          </cell>
          <cell r="L8">
            <v>33117</v>
          </cell>
          <cell r="M8">
            <v>33208</v>
          </cell>
          <cell r="N8">
            <v>33298</v>
          </cell>
          <cell r="O8">
            <v>33390</v>
          </cell>
          <cell r="P8">
            <v>33482</v>
          </cell>
          <cell r="Q8">
            <v>33573</v>
          </cell>
          <cell r="R8">
            <v>33664</v>
          </cell>
          <cell r="S8">
            <v>33756</v>
          </cell>
          <cell r="T8">
            <v>33848</v>
          </cell>
          <cell r="U8">
            <v>33939</v>
          </cell>
          <cell r="V8">
            <v>34029</v>
          </cell>
          <cell r="W8">
            <v>34121</v>
          </cell>
          <cell r="X8">
            <v>34213</v>
          </cell>
          <cell r="Y8">
            <v>34304</v>
          </cell>
          <cell r="Z8">
            <v>34394</v>
          </cell>
          <cell r="AA8">
            <v>34486</v>
          </cell>
          <cell r="AB8">
            <v>34578</v>
          </cell>
          <cell r="AC8">
            <v>34669</v>
          </cell>
          <cell r="AD8">
            <v>34759</v>
          </cell>
          <cell r="AE8">
            <v>34851</v>
          </cell>
          <cell r="AF8">
            <v>34943</v>
          </cell>
          <cell r="AG8">
            <v>35034</v>
          </cell>
          <cell r="AH8">
            <v>35125</v>
          </cell>
          <cell r="AI8">
            <v>35217</v>
          </cell>
          <cell r="AJ8">
            <v>35309</v>
          </cell>
          <cell r="AK8">
            <v>35400</v>
          </cell>
          <cell r="AL8">
            <v>35490</v>
          </cell>
          <cell r="AM8">
            <v>35582</v>
          </cell>
          <cell r="AN8">
            <v>35674</v>
          </cell>
          <cell r="AO8">
            <v>35765</v>
          </cell>
          <cell r="AP8">
            <v>35855</v>
          </cell>
          <cell r="AQ8">
            <v>35947</v>
          </cell>
          <cell r="AR8">
            <v>36039</v>
          </cell>
          <cell r="AS8">
            <v>36130</v>
          </cell>
          <cell r="AT8">
            <v>36220</v>
          </cell>
          <cell r="AU8">
            <v>36312</v>
          </cell>
          <cell r="AV8">
            <v>36404</v>
          </cell>
          <cell r="AW8">
            <v>36495</v>
          </cell>
          <cell r="AX8">
            <v>36586</v>
          </cell>
          <cell r="AY8">
            <v>36678</v>
          </cell>
          <cell r="AZ8">
            <v>36770</v>
          </cell>
          <cell r="BA8">
            <v>36861</v>
          </cell>
          <cell r="BB8">
            <v>36951</v>
          </cell>
          <cell r="BC8">
            <v>37043</v>
          </cell>
          <cell r="BD8">
            <v>37135</v>
          </cell>
          <cell r="BE8">
            <v>37226</v>
          </cell>
          <cell r="BF8">
            <v>37316</v>
          </cell>
          <cell r="BG8">
            <v>37408</v>
          </cell>
          <cell r="BH8">
            <v>37500</v>
          </cell>
          <cell r="BI8">
            <v>37591</v>
          </cell>
          <cell r="BJ8">
            <v>37681</v>
          </cell>
          <cell r="BK8">
            <v>37773</v>
          </cell>
          <cell r="BL8">
            <v>37865</v>
          </cell>
          <cell r="BM8">
            <v>37956</v>
          </cell>
          <cell r="BN8">
            <v>38047</v>
          </cell>
          <cell r="BO8">
            <v>38139</v>
          </cell>
          <cell r="BP8">
            <v>38231</v>
          </cell>
          <cell r="BQ8">
            <v>38322</v>
          </cell>
          <cell r="BR8">
            <v>38412</v>
          </cell>
          <cell r="BS8">
            <v>38504</v>
          </cell>
          <cell r="BT8">
            <v>38596</v>
          </cell>
          <cell r="BU8">
            <v>38687</v>
          </cell>
          <cell r="BV8">
            <v>38777</v>
          </cell>
          <cell r="BW8">
            <v>38869</v>
          </cell>
          <cell r="BX8">
            <v>38961</v>
          </cell>
          <cell r="BY8">
            <v>39052</v>
          </cell>
          <cell r="BZ8">
            <v>39142</v>
          </cell>
          <cell r="CA8">
            <v>39234</v>
          </cell>
          <cell r="CB8">
            <v>39326</v>
          </cell>
          <cell r="CC8">
            <v>39417</v>
          </cell>
          <cell r="CD8">
            <v>39508</v>
          </cell>
          <cell r="CE8">
            <v>39600</v>
          </cell>
          <cell r="CF8">
            <v>39692</v>
          </cell>
          <cell r="CG8">
            <v>39783</v>
          </cell>
          <cell r="CH8">
            <v>39873</v>
          </cell>
          <cell r="CI8">
            <v>39965</v>
          </cell>
          <cell r="CJ8">
            <v>40057</v>
          </cell>
          <cell r="CK8">
            <v>40148</v>
          </cell>
          <cell r="CL8">
            <v>40238</v>
          </cell>
          <cell r="CM8">
            <v>40330</v>
          </cell>
          <cell r="CN8">
            <v>40422</v>
          </cell>
          <cell r="CO8">
            <v>40513</v>
          </cell>
          <cell r="CP8">
            <v>40603</v>
          </cell>
          <cell r="CQ8">
            <v>40695</v>
          </cell>
          <cell r="CR8">
            <v>40787</v>
          </cell>
          <cell r="CS8">
            <v>40878</v>
          </cell>
          <cell r="CT8">
            <v>40969</v>
          </cell>
          <cell r="CU8">
            <v>41061</v>
          </cell>
          <cell r="CV8">
            <v>41153</v>
          </cell>
          <cell r="CW8">
            <v>41244</v>
          </cell>
          <cell r="CX8">
            <v>41334</v>
          </cell>
          <cell r="CY8">
            <v>41426</v>
          </cell>
          <cell r="CZ8">
            <v>41518</v>
          </cell>
          <cell r="DA8">
            <v>41609</v>
          </cell>
          <cell r="DB8">
            <v>41699</v>
          </cell>
          <cell r="DC8">
            <v>41791</v>
          </cell>
          <cell r="DD8">
            <v>41883</v>
          </cell>
          <cell r="DE8">
            <v>41974</v>
          </cell>
          <cell r="DF8">
            <v>42064</v>
          </cell>
          <cell r="DG8">
            <v>42156</v>
          </cell>
          <cell r="DH8">
            <v>42248</v>
          </cell>
          <cell r="DI8">
            <v>42339</v>
          </cell>
          <cell r="DJ8">
            <v>42430</v>
          </cell>
          <cell r="DK8">
            <v>42522</v>
          </cell>
          <cell r="DL8">
            <v>42614</v>
          </cell>
          <cell r="DM8">
            <v>42705</v>
          </cell>
          <cell r="DN8">
            <v>42795</v>
          </cell>
          <cell r="DO8">
            <v>42887</v>
          </cell>
          <cell r="DP8">
            <v>42979</v>
          </cell>
          <cell r="DQ8">
            <v>43070</v>
          </cell>
          <cell r="DR8">
            <v>43160</v>
          </cell>
          <cell r="DS8">
            <v>43252</v>
          </cell>
          <cell r="DT8">
            <v>43344</v>
          </cell>
          <cell r="DU8">
            <v>43435</v>
          </cell>
          <cell r="DV8">
            <v>43525</v>
          </cell>
          <cell r="DW8">
            <v>43617</v>
          </cell>
          <cell r="DX8">
            <v>43709</v>
          </cell>
          <cell r="DY8">
            <v>43800</v>
          </cell>
          <cell r="DZ8">
            <v>43891</v>
          </cell>
          <cell r="EA8">
            <v>43983</v>
          </cell>
          <cell r="EB8">
            <v>44075</v>
          </cell>
          <cell r="EC8">
            <v>44166</v>
          </cell>
          <cell r="ED8">
            <v>44256</v>
          </cell>
        </row>
        <row r="27">
          <cell r="J27">
            <v>57.826000000000001</v>
          </cell>
          <cell r="K27">
            <v>61.55</v>
          </cell>
          <cell r="L27">
            <v>58.289000000000001</v>
          </cell>
          <cell r="M27">
            <v>71.787999999999997</v>
          </cell>
          <cell r="N27">
            <v>57.304000000000002</v>
          </cell>
          <cell r="O27">
            <v>67.936999999999998</v>
          </cell>
          <cell r="P27">
            <v>66.567999999999998</v>
          </cell>
          <cell r="Q27">
            <v>69.831000000000003</v>
          </cell>
          <cell r="R27">
            <v>73.072999999999993</v>
          </cell>
          <cell r="S27">
            <v>72.363</v>
          </cell>
          <cell r="T27">
            <v>75.608000000000004</v>
          </cell>
          <cell r="U27">
            <v>69.504999999999995</v>
          </cell>
          <cell r="V27">
            <v>69.676000000000002</v>
          </cell>
          <cell r="W27">
            <v>73.399000000000001</v>
          </cell>
          <cell r="X27">
            <v>80.212000000000003</v>
          </cell>
          <cell r="Y27">
            <v>73.549000000000007</v>
          </cell>
          <cell r="Z27">
            <v>74.878</v>
          </cell>
          <cell r="AA27">
            <v>78.697000000000003</v>
          </cell>
          <cell r="AB27">
            <v>77.846000000000004</v>
          </cell>
          <cell r="AC27">
            <v>71.191000000000003</v>
          </cell>
          <cell r="AD27">
            <v>73.994</v>
          </cell>
          <cell r="AE27">
            <v>73.593000000000004</v>
          </cell>
          <cell r="AF27">
            <v>75.094999999999999</v>
          </cell>
          <cell r="AG27">
            <v>75.069000000000003</v>
          </cell>
          <cell r="AH27">
            <v>84.600999999999999</v>
          </cell>
          <cell r="AI27">
            <v>83.186000000000007</v>
          </cell>
          <cell r="AJ27">
            <v>80.635000000000005</v>
          </cell>
          <cell r="AK27">
            <v>80.789000000000001</v>
          </cell>
          <cell r="AL27">
            <v>84.936000000000007</v>
          </cell>
          <cell r="AM27">
            <v>80.120999999999995</v>
          </cell>
          <cell r="AN27">
            <v>85.099000000000004</v>
          </cell>
          <cell r="AO27">
            <v>91.582999999999998</v>
          </cell>
          <cell r="AP27">
            <v>82.683999999999997</v>
          </cell>
          <cell r="AQ27">
            <v>88.847999999999999</v>
          </cell>
          <cell r="AR27">
            <v>130.75200000000001</v>
          </cell>
          <cell r="AS27">
            <v>105.907</v>
          </cell>
          <cell r="AT27">
            <v>96.332999999999998</v>
          </cell>
          <cell r="AU27">
            <v>85.757999999999996</v>
          </cell>
          <cell r="AV27">
            <v>78.334000000000003</v>
          </cell>
          <cell r="AW27">
            <v>115.354</v>
          </cell>
          <cell r="AX27">
            <v>88.48</v>
          </cell>
          <cell r="AY27">
            <v>100.798</v>
          </cell>
          <cell r="AZ27">
            <v>78.338999999999999</v>
          </cell>
          <cell r="BA27">
            <v>81.650000000000006</v>
          </cell>
          <cell r="BB27">
            <v>92.111999999999995</v>
          </cell>
          <cell r="BC27">
            <v>108.467</v>
          </cell>
          <cell r="BD27">
            <v>84.674999999999997</v>
          </cell>
          <cell r="BE27">
            <v>87.828446999999997</v>
          </cell>
          <cell r="BF27">
            <v>85.957299000000006</v>
          </cell>
          <cell r="BG27">
            <v>87.650710000000004</v>
          </cell>
          <cell r="BH27">
            <v>83.752774000000002</v>
          </cell>
          <cell r="BI27">
            <v>91.935282000000001</v>
          </cell>
          <cell r="BJ27">
            <v>114.207579</v>
          </cell>
          <cell r="BK27">
            <v>96.245322999999999</v>
          </cell>
          <cell r="BL27">
            <v>100.963544</v>
          </cell>
          <cell r="BM27">
            <v>99.910495999999995</v>
          </cell>
          <cell r="BN27">
            <v>102.890047</v>
          </cell>
          <cell r="BO27">
            <v>92.771456000000001</v>
          </cell>
          <cell r="BP27">
            <v>87.574467999999996</v>
          </cell>
          <cell r="BQ27">
            <v>87.011105999999998</v>
          </cell>
          <cell r="BR27">
            <v>86.631941999999995</v>
          </cell>
          <cell r="BS27">
            <v>84.179608999999999</v>
          </cell>
          <cell r="BT27">
            <v>82.057665999999998</v>
          </cell>
          <cell r="BU27">
            <v>88.216164000000006</v>
          </cell>
          <cell r="BV27">
            <v>99.462080999999998</v>
          </cell>
          <cell r="BW27">
            <v>110.429654</v>
          </cell>
          <cell r="BX27">
            <v>82.811193000000003</v>
          </cell>
          <cell r="BY27">
            <v>86.646114999999995</v>
          </cell>
          <cell r="BZ27">
            <v>91.777422000000001</v>
          </cell>
          <cell r="CA27">
            <v>99.163931000000005</v>
          </cell>
          <cell r="CB27">
            <v>84.076031</v>
          </cell>
          <cell r="CC27">
            <v>99.837980000000002</v>
          </cell>
          <cell r="CD27">
            <v>98.580912999999995</v>
          </cell>
          <cell r="CE27">
            <v>81.070875999999998</v>
          </cell>
          <cell r="CF27">
            <v>92.403764699999996</v>
          </cell>
          <cell r="CG27">
            <v>88.843014100000005</v>
          </cell>
          <cell r="CH27">
            <v>129.16733689424601</v>
          </cell>
          <cell r="CI27">
            <v>75.894294130637604</v>
          </cell>
          <cell r="CJ27">
            <v>86.849955684027606</v>
          </cell>
          <cell r="CK27">
            <v>87.353667892050098</v>
          </cell>
          <cell r="CL27">
            <v>77.261580150145306</v>
          </cell>
          <cell r="CM27">
            <v>104.296943138179</v>
          </cell>
          <cell r="CN27">
            <v>78.603283210587804</v>
          </cell>
          <cell r="CO27">
            <v>90.202048709207105</v>
          </cell>
          <cell r="CP27">
            <v>77.5739729644162</v>
          </cell>
          <cell r="CQ27">
            <v>74.687495371391194</v>
          </cell>
          <cell r="CR27">
            <v>80.620094736460601</v>
          </cell>
          <cell r="CS27">
            <v>86.307271723560504</v>
          </cell>
          <cell r="CT27">
            <v>77.450687910227899</v>
          </cell>
          <cell r="CU27">
            <v>77.073005160397997</v>
          </cell>
          <cell r="CV27">
            <v>78.4090718155894</v>
          </cell>
          <cell r="CW27">
            <v>75.546377910672405</v>
          </cell>
          <cell r="CX27">
            <v>71.691283260335894</v>
          </cell>
          <cell r="CY27">
            <v>76.232865372189096</v>
          </cell>
          <cell r="CZ27">
            <v>77.296991969080594</v>
          </cell>
          <cell r="DA27">
            <v>81.323724396614494</v>
          </cell>
          <cell r="DB27">
            <v>75.866556540784799</v>
          </cell>
          <cell r="DC27">
            <v>74.368145347689094</v>
          </cell>
          <cell r="DD27">
            <v>74.739439969556003</v>
          </cell>
          <cell r="DE27">
            <v>78.525939685442594</v>
          </cell>
          <cell r="DF27">
            <v>71.317863133546297</v>
          </cell>
          <cell r="DG27">
            <v>75.810409614038704</v>
          </cell>
          <cell r="DH27">
            <v>76.374837837127203</v>
          </cell>
          <cell r="DI27">
            <v>78.768271534764295</v>
          </cell>
          <cell r="DJ27">
            <v>84.234091000000006</v>
          </cell>
          <cell r="DK27">
            <v>86.687821999999997</v>
          </cell>
          <cell r="DL27">
            <v>89.185367999999997</v>
          </cell>
          <cell r="DM27">
            <v>84.145224999999996</v>
          </cell>
          <cell r="DN27">
            <v>83.760461000000006</v>
          </cell>
          <cell r="DO27">
            <v>80.014084999999994</v>
          </cell>
          <cell r="DP27">
            <v>80.347571000000002</v>
          </cell>
          <cell r="DQ27">
            <v>83.487351000000004</v>
          </cell>
          <cell r="DR27">
            <v>87.309442000000004</v>
          </cell>
          <cell r="DS27">
            <v>92.765941999999995</v>
          </cell>
          <cell r="DT27">
            <v>85.859426999999997</v>
          </cell>
          <cell r="DU27">
            <v>76.771431000000007</v>
          </cell>
          <cell r="DV27">
            <v>79.514539999999997</v>
          </cell>
          <cell r="DW27">
            <v>75.371050999999994</v>
          </cell>
          <cell r="DX27">
            <v>90.470446999999993</v>
          </cell>
          <cell r="DY27">
            <v>78.352406999999999</v>
          </cell>
          <cell r="DZ27">
            <v>78.120802999999995</v>
          </cell>
          <cell r="EA27">
            <v>81.103988000000001</v>
          </cell>
          <cell r="EB27">
            <v>75.498591000000005</v>
          </cell>
          <cell r="EC27">
            <v>69.192428000000007</v>
          </cell>
          <cell r="ED27" t="str">
            <v>na</v>
          </cell>
        </row>
        <row r="31">
          <cell r="J31">
            <v>2.6548370000000001</v>
          </cell>
          <cell r="K31">
            <v>6.5639409999999998</v>
          </cell>
          <cell r="L31">
            <v>1.4808269999999999</v>
          </cell>
          <cell r="M31">
            <v>6.865075</v>
          </cell>
          <cell r="N31">
            <v>6.5477480000000003</v>
          </cell>
          <cell r="O31">
            <v>12.092654</v>
          </cell>
          <cell r="P31">
            <v>16.085678000000001</v>
          </cell>
          <cell r="Q31">
            <v>4.6333089999999997</v>
          </cell>
          <cell r="R31">
            <v>9.8839009999999998</v>
          </cell>
          <cell r="S31">
            <v>11.617508000000001</v>
          </cell>
          <cell r="T31">
            <v>11.331735999999999</v>
          </cell>
          <cell r="U31">
            <v>10.121873000000001</v>
          </cell>
          <cell r="V31">
            <v>12.103878</v>
          </cell>
          <cell r="W31">
            <v>5.4502680000000003</v>
          </cell>
          <cell r="X31">
            <v>7.2882199999999999</v>
          </cell>
          <cell r="Y31">
            <v>13.337607999999999</v>
          </cell>
          <cell r="Z31">
            <v>9.1359069999999996</v>
          </cell>
          <cell r="AA31">
            <v>7.1727939999999997</v>
          </cell>
          <cell r="AB31">
            <v>4.2275900000000002</v>
          </cell>
          <cell r="AC31">
            <v>3.1535000000000002</v>
          </cell>
          <cell r="AD31">
            <v>3.1445880000000002</v>
          </cell>
          <cell r="AE31">
            <v>3.7394500000000002</v>
          </cell>
          <cell r="AF31">
            <v>1.066117</v>
          </cell>
          <cell r="AG31">
            <v>3.0881409999999998</v>
          </cell>
          <cell r="AH31">
            <v>3.5410699999999999</v>
          </cell>
          <cell r="AI31">
            <v>3.3266550000000001</v>
          </cell>
          <cell r="AJ31">
            <v>4.6660769999999996</v>
          </cell>
          <cell r="AK31">
            <v>1.777164</v>
          </cell>
          <cell r="AL31">
            <v>10.500080000000001</v>
          </cell>
          <cell r="AM31">
            <v>7.1269200000000001</v>
          </cell>
          <cell r="AN31">
            <v>10.049950000000001</v>
          </cell>
          <cell r="AO31">
            <v>21.987732000000001</v>
          </cell>
          <cell r="AP31">
            <v>20.52168</v>
          </cell>
          <cell r="AQ31">
            <v>10.139265</v>
          </cell>
          <cell r="AR31">
            <v>5.4121439999999996</v>
          </cell>
          <cell r="AS31">
            <v>5.4522760000000003</v>
          </cell>
          <cell r="AT31">
            <v>16.117349999999998</v>
          </cell>
          <cell r="AU31">
            <v>3.6175000000000002</v>
          </cell>
          <cell r="AV31">
            <v>4.1096979999999999</v>
          </cell>
          <cell r="AW31">
            <v>7.8004150000000001</v>
          </cell>
          <cell r="AX31">
            <v>10.77277</v>
          </cell>
          <cell r="AY31">
            <v>2.776621</v>
          </cell>
          <cell r="AZ31">
            <v>4.6873199999999997</v>
          </cell>
          <cell r="BA31">
            <v>7.2506000000000004</v>
          </cell>
          <cell r="BB31">
            <v>10.635961</v>
          </cell>
          <cell r="BC31">
            <v>12.961</v>
          </cell>
          <cell r="BD31">
            <v>10.030507999999999</v>
          </cell>
          <cell r="BE31">
            <v>15.428121000000001</v>
          </cell>
          <cell r="BF31">
            <v>12.156000000000001</v>
          </cell>
          <cell r="BG31">
            <v>6.8655900000000001</v>
          </cell>
          <cell r="BH31">
            <v>7.3063459999999996</v>
          </cell>
          <cell r="BI31">
            <v>3.256297</v>
          </cell>
          <cell r="BJ31">
            <v>3.5450910000000002</v>
          </cell>
          <cell r="BK31">
            <v>3.645</v>
          </cell>
          <cell r="BL31">
            <v>2.2909999999999999</v>
          </cell>
          <cell r="BM31">
            <v>2.1850000000000001</v>
          </cell>
          <cell r="BN31">
            <v>0.502</v>
          </cell>
          <cell r="BO31">
            <v>0.15629999999999999</v>
          </cell>
          <cell r="BP31">
            <v>1.2494999999999999E-2</v>
          </cell>
          <cell r="BQ31">
            <v>0.53908999999999996</v>
          </cell>
          <cell r="BR31">
            <v>0.60433999999999999</v>
          </cell>
          <cell r="BS31">
            <v>3.3799999999999997E-2</v>
          </cell>
          <cell r="BT31">
            <v>0.54157999999999995</v>
          </cell>
          <cell r="BU31">
            <v>5.1000000000000004E-3</v>
          </cell>
          <cell r="BV31">
            <v>8.4270000000000005E-3</v>
          </cell>
          <cell r="BW31">
            <v>2.0300000000000001E-3</v>
          </cell>
          <cell r="BX31">
            <v>3.0123E-2</v>
          </cell>
          <cell r="BY31">
            <v>1.364E-3</v>
          </cell>
          <cell r="BZ31">
            <v>0</v>
          </cell>
          <cell r="CA31">
            <v>5.0000000000000001E-3</v>
          </cell>
          <cell r="CB31">
            <v>2.0010000000000002E-3</v>
          </cell>
          <cell r="CC31">
            <v>5.9400000000000002E-4</v>
          </cell>
          <cell r="CD31">
            <v>7.2830000000000004E-3</v>
          </cell>
          <cell r="CE31">
            <v>0.85028300000000001</v>
          </cell>
          <cell r="CF31">
            <v>0</v>
          </cell>
          <cell r="CG31">
            <v>1.07986</v>
          </cell>
          <cell r="CH31">
            <v>1.0725129</v>
          </cell>
          <cell r="CI31">
            <v>0</v>
          </cell>
          <cell r="CJ31">
            <v>0</v>
          </cell>
          <cell r="CK31">
            <v>7.5000000000000002E-4</v>
          </cell>
          <cell r="CL31">
            <v>1.0000009999999999</v>
          </cell>
          <cell r="CM31">
            <v>1.8504999999999999E-3</v>
          </cell>
          <cell r="CN31">
            <v>5.0941789399999999</v>
          </cell>
          <cell r="CO31">
            <v>5.5474733599999997</v>
          </cell>
          <cell r="CP31">
            <v>0.55121659999999995</v>
          </cell>
          <cell r="CQ31">
            <v>3.0390141800000001</v>
          </cell>
          <cell r="CR31">
            <v>1.7262718100000001</v>
          </cell>
          <cell r="CS31">
            <v>0.39923359000000003</v>
          </cell>
          <cell r="CT31">
            <v>0.50928691000000004</v>
          </cell>
          <cell r="CU31">
            <v>0.69021222999999998</v>
          </cell>
          <cell r="CV31">
            <v>0.50861818999999997</v>
          </cell>
          <cell r="CW31">
            <v>0.52668910000000002</v>
          </cell>
          <cell r="CX31">
            <v>0.5626061</v>
          </cell>
          <cell r="CY31">
            <v>0.81243235000000003</v>
          </cell>
          <cell r="CZ31">
            <v>1.0141637699999999</v>
          </cell>
          <cell r="DA31">
            <v>0.47544199999999998</v>
          </cell>
          <cell r="DB31">
            <v>0.86988363000000002</v>
          </cell>
          <cell r="DC31">
            <v>1.32924905</v>
          </cell>
          <cell r="DD31">
            <v>0.52774874999999999</v>
          </cell>
          <cell r="DE31">
            <v>0.84986607999999997</v>
          </cell>
          <cell r="DF31">
            <v>1.6572597099999999</v>
          </cell>
          <cell r="DG31">
            <v>1.17764508</v>
          </cell>
          <cell r="DH31">
            <v>2.0008903299999998</v>
          </cell>
          <cell r="DI31">
            <v>2.7051864600000002</v>
          </cell>
          <cell r="DJ31">
            <v>16.070186700000001</v>
          </cell>
          <cell r="DK31">
            <v>26.214663860000002</v>
          </cell>
          <cell r="DL31">
            <v>32.161009589999999</v>
          </cell>
          <cell r="DM31">
            <v>40.932051690000002</v>
          </cell>
          <cell r="DN31">
            <v>50.410647390000001</v>
          </cell>
          <cell r="DO31">
            <v>55.75732893</v>
          </cell>
          <cell r="DP31">
            <v>27.562280229999999</v>
          </cell>
          <cell r="DQ31">
            <v>31.352411419999999</v>
          </cell>
          <cell r="DR31">
            <v>44.793572509999997</v>
          </cell>
          <cell r="DS31">
            <v>45.407263810000003</v>
          </cell>
          <cell r="DT31">
            <v>29.64937033</v>
          </cell>
          <cell r="DU31">
            <v>7.1187638599999996</v>
          </cell>
          <cell r="DV31">
            <v>31.42487788</v>
          </cell>
          <cell r="DW31">
            <v>8.4963305899999995</v>
          </cell>
          <cell r="DX31">
            <v>8.8569287699999997</v>
          </cell>
          <cell r="DY31">
            <v>18.032346780000001</v>
          </cell>
          <cell r="DZ31">
            <v>20.331072020000001</v>
          </cell>
          <cell r="EA31">
            <v>0.51896719000000002</v>
          </cell>
          <cell r="EB31">
            <v>6.3042909999999994E-2</v>
          </cell>
          <cell r="EC31">
            <v>2.86714E-2</v>
          </cell>
          <cell r="ED31">
            <v>6.76542362</v>
          </cell>
        </row>
        <row r="32">
          <cell r="J32">
            <v>6.2632659999999998</v>
          </cell>
          <cell r="K32">
            <v>0.80667</v>
          </cell>
          <cell r="L32">
            <v>1.2863290000000001</v>
          </cell>
          <cell r="M32">
            <v>4.0824199999999999</v>
          </cell>
          <cell r="N32">
            <v>3.8841359999999998</v>
          </cell>
          <cell r="O32">
            <v>0</v>
          </cell>
          <cell r="P32">
            <v>2.2280000000000002</v>
          </cell>
          <cell r="Q32">
            <v>0.17339399999999999</v>
          </cell>
          <cell r="R32">
            <v>0</v>
          </cell>
          <cell r="S32">
            <v>0.126</v>
          </cell>
          <cell r="T32">
            <v>0</v>
          </cell>
          <cell r="U32">
            <v>4</v>
          </cell>
          <cell r="V32">
            <v>0</v>
          </cell>
          <cell r="W32">
            <v>3</v>
          </cell>
          <cell r="X32">
            <v>22.295000000000002</v>
          </cell>
          <cell r="Y32">
            <v>4.2410189999999997</v>
          </cell>
          <cell r="Z32">
            <v>6.25</v>
          </cell>
          <cell r="AA32">
            <v>2</v>
          </cell>
          <cell r="AB32">
            <v>0</v>
          </cell>
          <cell r="AC32">
            <v>2.2200000000000002E-3</v>
          </cell>
          <cell r="AD32">
            <v>0</v>
          </cell>
          <cell r="AE32">
            <v>0</v>
          </cell>
          <cell r="AF32">
            <v>4.1628100000000003</v>
          </cell>
          <cell r="AG32">
            <v>2.4885700000000002</v>
          </cell>
          <cell r="AH32">
            <v>9.8036999999999992</v>
          </cell>
          <cell r="AI32">
            <v>0</v>
          </cell>
          <cell r="AJ32">
            <v>4.8000000000000001E-2</v>
          </cell>
          <cell r="AK32">
            <v>0</v>
          </cell>
          <cell r="AL32">
            <v>0</v>
          </cell>
          <cell r="AM32">
            <v>0.66020100000000004</v>
          </cell>
          <cell r="AN32">
            <v>0.5</v>
          </cell>
          <cell r="AO32">
            <v>0</v>
          </cell>
          <cell r="AP32">
            <v>5.6328500000000004</v>
          </cell>
          <cell r="AQ32">
            <v>15.190379999999999</v>
          </cell>
          <cell r="AR32">
            <v>55.082566</v>
          </cell>
          <cell r="AS32">
            <v>46.259180999999998</v>
          </cell>
          <cell r="AT32">
            <v>5.3384</v>
          </cell>
          <cell r="AU32">
            <v>0</v>
          </cell>
          <cell r="AV32">
            <v>4.70634</v>
          </cell>
          <cell r="AW32">
            <v>30.332053999999999</v>
          </cell>
          <cell r="AX32">
            <v>9.5558259999999997</v>
          </cell>
          <cell r="AY32">
            <v>7.0430000000000001</v>
          </cell>
          <cell r="AZ32">
            <v>8.0086600000000008</v>
          </cell>
          <cell r="BA32">
            <v>2</v>
          </cell>
          <cell r="BB32">
            <v>3.9078940000000002</v>
          </cell>
          <cell r="BC32">
            <v>28.677700999999999</v>
          </cell>
          <cell r="BD32">
            <v>15.6365</v>
          </cell>
          <cell r="BE32">
            <v>6.4238999999999997</v>
          </cell>
          <cell r="BF32">
            <v>12.6075</v>
          </cell>
          <cell r="BG32">
            <v>31.511175999999999</v>
          </cell>
          <cell r="BH32">
            <v>10.711499999999999</v>
          </cell>
          <cell r="BI32">
            <v>14.926410000000001</v>
          </cell>
          <cell r="BJ32">
            <v>50.837546000000003</v>
          </cell>
          <cell r="BK32">
            <v>39.728000000000002</v>
          </cell>
          <cell r="BL32">
            <v>36.672415000000001</v>
          </cell>
          <cell r="BM32">
            <v>21.695281000000001</v>
          </cell>
          <cell r="BN32">
            <v>8.0749999999999993</v>
          </cell>
          <cell r="BO32">
            <v>4.6493729999999998</v>
          </cell>
          <cell r="BP32">
            <v>32.178637999999999</v>
          </cell>
          <cell r="BQ32">
            <v>11.707269999999999</v>
          </cell>
          <cell r="BR32">
            <v>6.3E-2</v>
          </cell>
          <cell r="BS32">
            <v>0</v>
          </cell>
          <cell r="BT32">
            <v>2.9645999999999999</v>
          </cell>
          <cell r="BU32">
            <v>26.126515999999999</v>
          </cell>
          <cell r="BV32">
            <v>30.294560000000001</v>
          </cell>
          <cell r="BW32">
            <v>41.256870999999997</v>
          </cell>
          <cell r="BX32">
            <v>21.625499999999999</v>
          </cell>
          <cell r="BY32">
            <v>21.374600000000001</v>
          </cell>
          <cell r="BZ32">
            <v>18.771668999999999</v>
          </cell>
          <cell r="CA32">
            <v>8.9444999999999997</v>
          </cell>
          <cell r="CB32">
            <v>15.257956</v>
          </cell>
          <cell r="CC32">
            <v>57.431643999999999</v>
          </cell>
          <cell r="CD32">
            <v>45.860201000000004</v>
          </cell>
          <cell r="CE32">
            <v>21.312766</v>
          </cell>
          <cell r="CF32">
            <v>39.798999999999999</v>
          </cell>
          <cell r="CG32">
            <v>39.568333000000003</v>
          </cell>
          <cell r="CH32">
            <v>86.685717999999994</v>
          </cell>
          <cell r="CI32">
            <v>12.01549</v>
          </cell>
          <cell r="CJ32">
            <v>17.523</v>
          </cell>
          <cell r="CK32">
            <v>17.313598299999999</v>
          </cell>
          <cell r="CL32">
            <v>3.2613813999999999</v>
          </cell>
          <cell r="CM32">
            <v>62.900196399999999</v>
          </cell>
          <cell r="CN32">
            <v>15.5660098</v>
          </cell>
          <cell r="CO32">
            <v>37.596747239999999</v>
          </cell>
          <cell r="CP32">
            <v>7.024</v>
          </cell>
          <cell r="CQ32">
            <v>19.90813</v>
          </cell>
          <cell r="CR32">
            <v>25.333288</v>
          </cell>
          <cell r="CS32">
            <v>34.841085049999997</v>
          </cell>
          <cell r="CT32">
            <v>13.55419025</v>
          </cell>
          <cell r="CU32">
            <v>15.909000000000001</v>
          </cell>
          <cell r="CV32">
            <v>17.832883500000001</v>
          </cell>
          <cell r="CW32">
            <v>24.255400999999999</v>
          </cell>
          <cell r="CX32">
            <v>2.6855003000000002</v>
          </cell>
          <cell r="CY32">
            <v>5.3124500000000001</v>
          </cell>
          <cell r="CZ32">
            <v>1.8740000000000001</v>
          </cell>
          <cell r="DA32">
            <v>4.2448214499999999</v>
          </cell>
          <cell r="DB32">
            <v>4.84842773</v>
          </cell>
          <cell r="DC32">
            <v>2.4053344800000001</v>
          </cell>
          <cell r="DD32">
            <v>11.089574600000001</v>
          </cell>
          <cell r="DE32">
            <v>0.78041269000000002</v>
          </cell>
          <cell r="DF32">
            <v>0.47372439</v>
          </cell>
          <cell r="DG32">
            <v>0.62502800999999997</v>
          </cell>
          <cell r="DH32">
            <v>5.2804733800000001</v>
          </cell>
          <cell r="DI32">
            <v>2.0729983999999999</v>
          </cell>
          <cell r="DJ32">
            <v>21.056118869999999</v>
          </cell>
          <cell r="DK32">
            <v>46.65808775</v>
          </cell>
          <cell r="DL32">
            <v>48.29933827</v>
          </cell>
          <cell r="DM32">
            <v>12.654681630000001</v>
          </cell>
          <cell r="DN32">
            <v>6.9934198900000002</v>
          </cell>
          <cell r="DO32">
            <v>3.04309114</v>
          </cell>
          <cell r="DP32">
            <v>26.96825003</v>
          </cell>
          <cell r="DQ32">
            <v>16.001382329999998</v>
          </cell>
          <cell r="DR32">
            <v>17.416351649999999</v>
          </cell>
          <cell r="DS32">
            <v>0.85959036</v>
          </cell>
          <cell r="DT32">
            <v>6.5821459300000003</v>
          </cell>
          <cell r="DU32">
            <v>4.1589906900000004</v>
          </cell>
          <cell r="DV32">
            <v>27.820047519999999</v>
          </cell>
          <cell r="DW32">
            <v>34.77738695</v>
          </cell>
          <cell r="DX32">
            <v>77.73239409</v>
          </cell>
          <cell r="DY32">
            <v>42.051500079999997</v>
          </cell>
          <cell r="DZ32">
            <v>32.077770819999998</v>
          </cell>
          <cell r="EA32">
            <v>23.426917450000001</v>
          </cell>
          <cell r="EB32">
            <v>44.041842070000001</v>
          </cell>
          <cell r="EC32">
            <v>45.374489070000003</v>
          </cell>
          <cell r="ED32">
            <v>10.43669805</v>
          </cell>
        </row>
        <row r="33">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3.0000000000000001E-3</v>
          </cell>
          <cell r="AR33">
            <v>0</v>
          </cell>
          <cell r="AS33">
            <v>0</v>
          </cell>
          <cell r="AT33">
            <v>4.9163790000000001</v>
          </cell>
          <cell r="AU33">
            <v>0.5</v>
          </cell>
          <cell r="AV33">
            <v>0</v>
          </cell>
          <cell r="AW33">
            <v>0</v>
          </cell>
          <cell r="AX33">
            <v>0</v>
          </cell>
          <cell r="AY33">
            <v>0</v>
          </cell>
          <cell r="AZ33">
            <v>0</v>
          </cell>
          <cell r="BA33">
            <v>0</v>
          </cell>
          <cell r="BB33">
            <v>0</v>
          </cell>
          <cell r="BC33">
            <v>0</v>
          </cell>
          <cell r="BD33">
            <v>0</v>
          </cell>
          <cell r="BE33">
            <v>0</v>
          </cell>
          <cell r="BF33">
            <v>0</v>
          </cell>
          <cell r="BG33">
            <v>0</v>
          </cell>
          <cell r="BH33">
            <v>0.153</v>
          </cell>
          <cell r="BI33">
            <v>1.6032000000000001E-2</v>
          </cell>
          <cell r="BJ33">
            <v>3.2000000000000001E-2</v>
          </cell>
          <cell r="BK33">
            <v>0</v>
          </cell>
          <cell r="BL33">
            <v>0</v>
          </cell>
          <cell r="BM33">
            <v>0</v>
          </cell>
          <cell r="BN33">
            <v>0</v>
          </cell>
          <cell r="BO33">
            <v>0</v>
          </cell>
          <cell r="BP33">
            <v>0</v>
          </cell>
          <cell r="BQ33">
            <v>0</v>
          </cell>
          <cell r="BR33">
            <v>2.0009999999999999</v>
          </cell>
          <cell r="BS33">
            <v>2.5019999999999998</v>
          </cell>
          <cell r="BT33">
            <v>1</v>
          </cell>
          <cell r="BU33">
            <v>0.04</v>
          </cell>
          <cell r="BV33">
            <v>1.6000000000000001E-3</v>
          </cell>
          <cell r="BW33">
            <v>1.4E-3</v>
          </cell>
          <cell r="BX33">
            <v>0</v>
          </cell>
          <cell r="BY33">
            <v>1.924E-2</v>
          </cell>
          <cell r="BZ33">
            <v>0</v>
          </cell>
          <cell r="CA33">
            <v>0</v>
          </cell>
          <cell r="CB33">
            <v>0</v>
          </cell>
          <cell r="CC33">
            <v>0.1603</v>
          </cell>
          <cell r="CD33">
            <v>0</v>
          </cell>
          <cell r="CE33">
            <v>0</v>
          </cell>
          <cell r="CF33">
            <v>0</v>
          </cell>
          <cell r="CG33">
            <v>0</v>
          </cell>
          <cell r="CH33">
            <v>2.2000000000000001E-6</v>
          </cell>
          <cell r="CI33">
            <v>0</v>
          </cell>
          <cell r="CJ33">
            <v>0</v>
          </cell>
          <cell r="CK33">
            <v>0</v>
          </cell>
          <cell r="CL33">
            <v>0</v>
          </cell>
          <cell r="CM33">
            <v>5.6528000000000002E-2</v>
          </cell>
          <cell r="CN33">
            <v>0</v>
          </cell>
          <cell r="CO33">
            <v>5</v>
          </cell>
          <cell r="CP33">
            <v>9</v>
          </cell>
          <cell r="CQ33">
            <v>0</v>
          </cell>
          <cell r="CR33">
            <v>0.50000100000000003</v>
          </cell>
          <cell r="CS33">
            <v>16.0012635</v>
          </cell>
          <cell r="CT33">
            <v>17.286977390000001</v>
          </cell>
          <cell r="CU33">
            <v>49.172916499999999</v>
          </cell>
          <cell r="CV33">
            <v>23.396000000000001</v>
          </cell>
          <cell r="CW33">
            <v>18.356999999999999</v>
          </cell>
          <cell r="CX33">
            <v>36.354833599999999</v>
          </cell>
          <cell r="CY33">
            <v>43.679000000000002</v>
          </cell>
          <cell r="CZ33">
            <v>42.332000000000001</v>
          </cell>
          <cell r="DA33">
            <v>50.462830019999998</v>
          </cell>
          <cell r="DB33">
            <v>46.142061499999997</v>
          </cell>
          <cell r="DC33">
            <v>38.765391989999998</v>
          </cell>
          <cell r="DD33">
            <v>29.15177143</v>
          </cell>
          <cell r="DE33">
            <v>41.612000049999999</v>
          </cell>
          <cell r="DF33">
            <v>37.743262000000001</v>
          </cell>
          <cell r="DG33">
            <v>39.032761999999998</v>
          </cell>
          <cell r="DH33">
            <v>54.460995019999999</v>
          </cell>
          <cell r="DI33">
            <v>49.688000000000002</v>
          </cell>
          <cell r="DJ33">
            <v>21.153600000000001</v>
          </cell>
          <cell r="DK33">
            <v>6.0335000000000001</v>
          </cell>
          <cell r="DL33">
            <v>9.1085440000000002</v>
          </cell>
          <cell r="DM33">
            <v>14.098877</v>
          </cell>
          <cell r="DN33">
            <v>7.2009999999999996</v>
          </cell>
          <cell r="DO33">
            <v>13.462474</v>
          </cell>
          <cell r="DP33">
            <v>0.13994799999999999</v>
          </cell>
          <cell r="DQ33">
            <v>1</v>
          </cell>
          <cell r="DR33">
            <v>21</v>
          </cell>
          <cell r="DS33">
            <v>31</v>
          </cell>
          <cell r="DT33">
            <v>21.074000000000002</v>
          </cell>
          <cell r="DU33">
            <v>32.700000000000003</v>
          </cell>
          <cell r="DV33">
            <v>14.852</v>
          </cell>
          <cell r="DW33">
            <v>22</v>
          </cell>
          <cell r="DX33">
            <v>9.5</v>
          </cell>
          <cell r="DY33">
            <v>3</v>
          </cell>
          <cell r="DZ33">
            <v>0</v>
          </cell>
          <cell r="EA33">
            <v>0</v>
          </cell>
          <cell r="EB33">
            <v>0</v>
          </cell>
          <cell r="EC33">
            <v>0</v>
          </cell>
          <cell r="ED33">
            <v>3</v>
          </cell>
        </row>
        <row r="34">
          <cell r="J34">
            <v>13.606643</v>
          </cell>
          <cell r="K34">
            <v>14.474522</v>
          </cell>
          <cell r="L34">
            <v>16.380264</v>
          </cell>
          <cell r="M34">
            <v>9.5428929999999994</v>
          </cell>
          <cell r="N34">
            <v>26.364788999999998</v>
          </cell>
          <cell r="O34">
            <v>15.013211</v>
          </cell>
          <cell r="P34">
            <v>18.423262999999999</v>
          </cell>
          <cell r="Q34">
            <v>24.175377000000001</v>
          </cell>
          <cell r="R34">
            <v>32.640447999999999</v>
          </cell>
          <cell r="S34">
            <v>34.766373999999999</v>
          </cell>
          <cell r="T34">
            <v>35.767677999999997</v>
          </cell>
          <cell r="U34">
            <v>34.662706999999997</v>
          </cell>
          <cell r="V34">
            <v>36.77243</v>
          </cell>
          <cell r="W34">
            <v>15.511967</v>
          </cell>
          <cell r="X34">
            <v>9.8954039999999992</v>
          </cell>
          <cell r="Y34">
            <v>16.202939000000001</v>
          </cell>
          <cell r="Z34">
            <v>24.737310999999998</v>
          </cell>
          <cell r="AA34">
            <v>16.998477999999999</v>
          </cell>
          <cell r="AB34">
            <v>17.211369999999999</v>
          </cell>
          <cell r="AC34">
            <v>23.88</v>
          </cell>
          <cell r="AD34">
            <v>33.780999999999999</v>
          </cell>
          <cell r="AE34">
            <v>17.703982</v>
          </cell>
          <cell r="AF34">
            <v>21.931080999999999</v>
          </cell>
          <cell r="AG34">
            <v>19.374855</v>
          </cell>
          <cell r="AH34">
            <v>16.470133000000001</v>
          </cell>
          <cell r="AI34">
            <v>12.755404</v>
          </cell>
          <cell r="AJ34">
            <v>10.857049999999999</v>
          </cell>
          <cell r="AK34">
            <v>9.5245300000000004</v>
          </cell>
          <cell r="AL34">
            <v>24.708601000000002</v>
          </cell>
          <cell r="AM34">
            <v>26.978224000000001</v>
          </cell>
          <cell r="AN34">
            <v>21.917128999999999</v>
          </cell>
          <cell r="AO34">
            <v>26.202969</v>
          </cell>
          <cell r="AP34">
            <v>22.975809999999999</v>
          </cell>
          <cell r="AQ34">
            <v>17.433291000000001</v>
          </cell>
          <cell r="AR34">
            <v>7.0457890000000001</v>
          </cell>
          <cell r="AS34">
            <v>14.327769999999999</v>
          </cell>
          <cell r="AT34">
            <v>23.477025000000001</v>
          </cell>
          <cell r="AU34">
            <v>44.445194999999998</v>
          </cell>
          <cell r="AV34">
            <v>48.082286000000003</v>
          </cell>
          <cell r="AW34">
            <v>20.371493000000001</v>
          </cell>
          <cell r="AX34">
            <v>33.042941999999996</v>
          </cell>
          <cell r="AY34">
            <v>31.423103000000001</v>
          </cell>
          <cell r="AZ34">
            <v>23.771668999999999</v>
          </cell>
          <cell r="BA34">
            <v>29.631665000000002</v>
          </cell>
          <cell r="BB34">
            <v>26.780546999999999</v>
          </cell>
          <cell r="BC34">
            <v>13.32755</v>
          </cell>
          <cell r="BD34">
            <v>18.104700000000001</v>
          </cell>
          <cell r="BE34">
            <v>8.5533999999999999</v>
          </cell>
          <cell r="BF34">
            <v>10.686</v>
          </cell>
          <cell r="BG34">
            <v>9.1496999999999993</v>
          </cell>
          <cell r="BH34">
            <v>9.6585000000000001</v>
          </cell>
          <cell r="BI34">
            <v>7.019444</v>
          </cell>
          <cell r="BJ34">
            <v>3.3723000000000001</v>
          </cell>
          <cell r="BK34">
            <v>3.6536</v>
          </cell>
          <cell r="BL34">
            <v>3.3877999999999999</v>
          </cell>
          <cell r="BM34">
            <v>3.703389</v>
          </cell>
          <cell r="BN34">
            <v>1.6838</v>
          </cell>
          <cell r="BO34">
            <v>6.6588000000000003</v>
          </cell>
          <cell r="BP34">
            <v>2.9485999999999999</v>
          </cell>
          <cell r="BQ34">
            <v>3.351842</v>
          </cell>
          <cell r="BR34">
            <v>2.0971109999999999</v>
          </cell>
          <cell r="BS34">
            <v>4.4538450000000003</v>
          </cell>
          <cell r="BT34">
            <v>3.8181530000000001</v>
          </cell>
          <cell r="BU34">
            <v>3.9438499999999999</v>
          </cell>
          <cell r="BV34">
            <v>2.6491099999999999</v>
          </cell>
          <cell r="BW34">
            <v>3.0694900000000001</v>
          </cell>
          <cell r="BX34">
            <v>4.5308400000000004</v>
          </cell>
          <cell r="BY34">
            <v>4.6321469999999998</v>
          </cell>
          <cell r="BZ34">
            <v>3.9843000000000002</v>
          </cell>
          <cell r="CA34">
            <v>4.8605609999999997</v>
          </cell>
          <cell r="CB34">
            <v>7.1083999999999994E-2</v>
          </cell>
          <cell r="CC34">
            <v>1.8221000000000001E-2</v>
          </cell>
          <cell r="CD34">
            <v>3.705E-2</v>
          </cell>
          <cell r="CE34">
            <v>2.02379</v>
          </cell>
          <cell r="CF34">
            <v>3.7462</v>
          </cell>
          <cell r="CG34">
            <v>2.1640060000000001</v>
          </cell>
          <cell r="CH34">
            <v>0.76770000000000005</v>
          </cell>
          <cell r="CI34">
            <v>2.5865390000000001</v>
          </cell>
          <cell r="CJ34">
            <v>2.0761034999999999</v>
          </cell>
          <cell r="CK34">
            <v>0.55280227000000004</v>
          </cell>
          <cell r="CL34">
            <v>1.3577828000000001</v>
          </cell>
          <cell r="CM34">
            <v>0.58002699999999996</v>
          </cell>
          <cell r="CN34">
            <v>12.0019106</v>
          </cell>
          <cell r="CO34">
            <v>1.12574358</v>
          </cell>
          <cell r="CP34">
            <v>4.7739117000000002</v>
          </cell>
          <cell r="CQ34">
            <v>7.5434141800000001</v>
          </cell>
          <cell r="CR34">
            <v>9.5807668600000007</v>
          </cell>
          <cell r="CS34">
            <v>2.6598571999999998</v>
          </cell>
          <cell r="CT34">
            <v>4.4489058000000004</v>
          </cell>
          <cell r="CU34">
            <v>5.3226994300000001</v>
          </cell>
          <cell r="CV34">
            <v>11.601565580000001</v>
          </cell>
          <cell r="CW34">
            <v>4.9749535600000003</v>
          </cell>
          <cell r="CX34">
            <v>1.5304271</v>
          </cell>
          <cell r="CY34">
            <v>0.57593307000000005</v>
          </cell>
          <cell r="CZ34">
            <v>9.0319920400000004</v>
          </cell>
          <cell r="DA34">
            <v>8.4776806699999998</v>
          </cell>
          <cell r="DB34">
            <v>23.220640840000002</v>
          </cell>
          <cell r="DC34">
            <v>9.4001336999999996</v>
          </cell>
          <cell r="DD34">
            <v>21.334820350000001</v>
          </cell>
          <cell r="DE34">
            <v>16.913458909999999</v>
          </cell>
          <cell r="DF34">
            <v>23.66195325</v>
          </cell>
          <cell r="DG34">
            <v>5.1161707500000002</v>
          </cell>
          <cell r="DH34">
            <v>5.9609536500000004</v>
          </cell>
          <cell r="DI34">
            <v>6.7964203000000003</v>
          </cell>
          <cell r="DJ34">
            <v>5.6186895000000003</v>
          </cell>
          <cell r="DK34">
            <v>4.9390010000000002</v>
          </cell>
          <cell r="DL34">
            <v>0.15451666999999999</v>
          </cell>
          <cell r="DM34">
            <v>2.5151724999999998</v>
          </cell>
          <cell r="DN34">
            <v>2.0995848499999998</v>
          </cell>
          <cell r="DO34">
            <v>0.89204844000000005</v>
          </cell>
          <cell r="DP34">
            <v>4.6476727100000002</v>
          </cell>
          <cell r="DQ34">
            <v>8.6282922699999993</v>
          </cell>
          <cell r="DR34">
            <v>4.3674731400000004</v>
          </cell>
          <cell r="DS34">
            <v>3.9449137699999999</v>
          </cell>
          <cell r="DT34">
            <v>3.2945145299999998</v>
          </cell>
          <cell r="DU34">
            <v>8.9805883699999995</v>
          </cell>
          <cell r="DV34">
            <v>9.4834099900000002</v>
          </cell>
          <cell r="DW34">
            <v>5.4514807899999997</v>
          </cell>
          <cell r="DX34">
            <v>4.5469703099999998</v>
          </cell>
          <cell r="DY34">
            <v>8.1780761500000008</v>
          </cell>
          <cell r="DZ34">
            <v>6.3892418900000001</v>
          </cell>
          <cell r="EA34">
            <v>2.3663343999999999</v>
          </cell>
          <cell r="EB34">
            <v>0.49084333000000002</v>
          </cell>
          <cell r="EC34">
            <v>6.6361277999999997</v>
          </cell>
          <cell r="ED34">
            <v>18.553600379999999</v>
          </cell>
        </row>
        <row r="43">
          <cell r="J43">
            <v>407.33</v>
          </cell>
          <cell r="K43">
            <v>366.52666666666698</v>
          </cell>
          <cell r="L43">
            <v>382.46</v>
          </cell>
          <cell r="M43">
            <v>381.09666666666698</v>
          </cell>
          <cell r="N43">
            <v>370.66333333333301</v>
          </cell>
          <cell r="O43">
            <v>360.57333333333298</v>
          </cell>
          <cell r="P43">
            <v>357.72333333333302</v>
          </cell>
          <cell r="Q43">
            <v>360.21333333333303</v>
          </cell>
          <cell r="R43">
            <v>350.84666666666698</v>
          </cell>
          <cell r="S43">
            <v>338.95</v>
          </cell>
          <cell r="T43">
            <v>347.25714285714298</v>
          </cell>
          <cell r="U43">
            <v>338.27619047618998</v>
          </cell>
          <cell r="V43">
            <v>329.84643211289102</v>
          </cell>
          <cell r="W43">
            <v>360.64557226399302</v>
          </cell>
          <cell r="X43">
            <v>375.15515873015897</v>
          </cell>
          <cell r="Y43">
            <v>373.667715311005</v>
          </cell>
          <cell r="Z43">
            <v>384.31094202898601</v>
          </cell>
          <cell r="AA43">
            <v>381.92434761145302</v>
          </cell>
          <cell r="AB43">
            <v>385.64545454545498</v>
          </cell>
          <cell r="AC43">
            <v>384.47809042809001</v>
          </cell>
          <cell r="AD43">
            <v>379.110262249828</v>
          </cell>
          <cell r="AE43">
            <v>387.93604617604598</v>
          </cell>
          <cell r="AF43">
            <v>384.32135642135597</v>
          </cell>
          <cell r="AG43">
            <v>385.302450980392</v>
          </cell>
          <cell r="AH43">
            <v>400.13853535353599</v>
          </cell>
          <cell r="AI43">
            <v>390.06194444444401</v>
          </cell>
          <cell r="AJ43">
            <v>383.50921325051797</v>
          </cell>
          <cell r="AK43">
            <v>375.96988727858297</v>
          </cell>
          <cell r="AL43">
            <v>351.17861642743202</v>
          </cell>
          <cell r="AM43">
            <v>343.02329004328999</v>
          </cell>
          <cell r="AN43">
            <v>323.64569169960498</v>
          </cell>
          <cell r="AO43">
            <v>306.583781464531</v>
          </cell>
          <cell r="AP43">
            <v>294.17621572871599</v>
          </cell>
          <cell r="AQ43">
            <v>299.90106060606098</v>
          </cell>
          <cell r="AR43">
            <v>288.66176548089601</v>
          </cell>
          <cell r="AS43">
            <v>294.27827080327103</v>
          </cell>
          <cell r="AT43">
            <v>286.76514492753603</v>
          </cell>
          <cell r="AU43">
            <v>273.60487878787899</v>
          </cell>
          <cell r="AV43">
            <v>259.20064935064897</v>
          </cell>
          <cell r="AW43">
            <v>295.65794410268097</v>
          </cell>
          <cell r="AX43">
            <v>290.15124819624799</v>
          </cell>
          <cell r="AY43">
            <v>280.20399230399198</v>
          </cell>
          <cell r="AZ43">
            <v>276.52539682539702</v>
          </cell>
          <cell r="BA43">
            <v>269.15909090909099</v>
          </cell>
          <cell r="BB43">
            <v>263.459545454546</v>
          </cell>
          <cell r="BC43">
            <v>267.76548245613998</v>
          </cell>
          <cell r="BD43">
            <v>274.39159090909101</v>
          </cell>
          <cell r="BE43">
            <v>278.41366106719403</v>
          </cell>
          <cell r="BF43">
            <v>290.35378787878801</v>
          </cell>
          <cell r="BG43">
            <v>312.784764309764</v>
          </cell>
          <cell r="BH43">
            <v>314.22170462387902</v>
          </cell>
          <cell r="BI43">
            <v>322.51421095007998</v>
          </cell>
          <cell r="BJ43">
            <v>352.12484848484797</v>
          </cell>
          <cell r="BK43">
            <v>346.81320593149502</v>
          </cell>
          <cell r="BL43">
            <v>363.24417325428198</v>
          </cell>
          <cell r="BM43">
            <v>391.92739893211302</v>
          </cell>
          <cell r="BN43">
            <v>408.44432884748102</v>
          </cell>
          <cell r="BO43">
            <v>393.30389154704898</v>
          </cell>
          <cell r="BP43">
            <v>401.44196969696998</v>
          </cell>
          <cell r="BQ43">
            <v>433.71906470722303</v>
          </cell>
          <cell r="BR43">
            <v>427.24214285714299</v>
          </cell>
          <cell r="BS43">
            <v>427.25421717171702</v>
          </cell>
          <cell r="BT43">
            <v>439.48528138528098</v>
          </cell>
          <cell r="BU43">
            <v>485.692228677755</v>
          </cell>
          <cell r="BV43">
            <v>553.984254658385</v>
          </cell>
          <cell r="BW43">
            <v>627.39702982203005</v>
          </cell>
          <cell r="BX43">
            <v>621.49613997114</v>
          </cell>
          <cell r="BY43">
            <v>614.46599821746895</v>
          </cell>
          <cell r="BZ43">
            <v>650.26878787878798</v>
          </cell>
          <cell r="CA43">
            <v>667.23947368421102</v>
          </cell>
          <cell r="CB43">
            <v>681.11977272727302</v>
          </cell>
          <cell r="CC43">
            <v>788.01833875842794</v>
          </cell>
          <cell r="CD43">
            <v>926.77576137312997</v>
          </cell>
          <cell r="CE43">
            <v>895.95171356421395</v>
          </cell>
          <cell r="CF43">
            <v>869.57618577075095</v>
          </cell>
          <cell r="CG43">
            <v>794.52472349351603</v>
          </cell>
          <cell r="CH43">
            <v>908.70856782106796</v>
          </cell>
          <cell r="CI43">
            <v>921.50506379585295</v>
          </cell>
          <cell r="CJ43">
            <v>960.06472332015801</v>
          </cell>
          <cell r="CK43">
            <v>1101.63262056657</v>
          </cell>
          <cell r="CL43">
            <v>1108.9039855072499</v>
          </cell>
          <cell r="CM43">
            <v>1195.68072169059</v>
          </cell>
          <cell r="CN43">
            <v>1226.58423520923</v>
          </cell>
          <cell r="CO43">
            <v>1367.4876015797099</v>
          </cell>
          <cell r="CP43">
            <v>1384.37028985507</v>
          </cell>
          <cell r="CQ43">
            <v>1504.29524410774</v>
          </cell>
          <cell r="CR43">
            <v>1699.1486291486301</v>
          </cell>
          <cell r="CS43">
            <v>1652.2009001924</v>
          </cell>
          <cell r="CT43">
            <v>1690.8369408369399</v>
          </cell>
          <cell r="CU43">
            <v>1610.7559011164301</v>
          </cell>
          <cell r="CV43">
            <v>1654.7977272727301</v>
          </cell>
          <cell r="CW43">
            <v>1718.8922149887601</v>
          </cell>
          <cell r="CX43">
            <v>1630.46818181818</v>
          </cell>
          <cell r="CY43">
            <v>1413.6486111111101</v>
          </cell>
          <cell r="CZ43">
            <v>1327.53892339545</v>
          </cell>
          <cell r="DA43">
            <v>1272.46966298597</v>
          </cell>
          <cell r="DB43">
            <v>1293.9512626262599</v>
          </cell>
          <cell r="DC43">
            <v>1288.5400793650799</v>
          </cell>
          <cell r="DD43">
            <v>1281.9243577075099</v>
          </cell>
          <cell r="DE43">
            <v>1200.3595347063299</v>
          </cell>
          <cell r="DF43">
            <v>1219.22076118326</v>
          </cell>
          <cell r="DG43">
            <v>1192.8223923445</v>
          </cell>
          <cell r="DH43">
            <v>1124.0145915678499</v>
          </cell>
          <cell r="DI43">
            <v>1104.5446001367</v>
          </cell>
          <cell r="DJ43">
            <v>1180.9552631578899</v>
          </cell>
          <cell r="DK43">
            <v>1259.35465007215</v>
          </cell>
          <cell r="DL43">
            <v>1334.8147907647899</v>
          </cell>
          <cell r="DM43">
            <v>1217.9837902837901</v>
          </cell>
          <cell r="DN43">
            <v>1219.5911594202901</v>
          </cell>
          <cell r="DO43">
            <v>1257.5510056707401</v>
          </cell>
          <cell r="DP43">
            <v>1277.83863636364</v>
          </cell>
          <cell r="DQ43">
            <v>1274.35120320856</v>
          </cell>
          <cell r="DR43">
            <v>1329.2826839826801</v>
          </cell>
          <cell r="DS43">
            <v>1306.4442857142899</v>
          </cell>
          <cell r="DT43">
            <v>1212.74765151515</v>
          </cell>
          <cell r="DU43">
            <v>1228.08748740603</v>
          </cell>
          <cell r="DV43">
            <v>1304.2360245310199</v>
          </cell>
          <cell r="DW43">
            <v>1309.81170634921</v>
          </cell>
          <cell r="DX43">
            <v>1474.3633885438301</v>
          </cell>
          <cell r="DY43">
            <v>1480.2870370370399</v>
          </cell>
          <cell r="DZ43">
            <v>1583.23416666667</v>
          </cell>
          <cell r="EA43">
            <v>1710.5099202551801</v>
          </cell>
          <cell r="EB43">
            <v>1911.36389328063</v>
          </cell>
          <cell r="EC43">
            <v>1873.2410401002501</v>
          </cell>
          <cell r="ED43">
            <v>1797.79608695652</v>
          </cell>
        </row>
        <row r="44">
          <cell r="J44">
            <v>530.02698849936098</v>
          </cell>
          <cell r="K44">
            <v>474.91279765406603</v>
          </cell>
          <cell r="L44">
            <v>472.55767303903798</v>
          </cell>
          <cell r="M44">
            <v>485.638490820784</v>
          </cell>
          <cell r="N44">
            <v>475.08891399439801</v>
          </cell>
          <cell r="O44">
            <v>467.53487017908998</v>
          </cell>
          <cell r="P44">
            <v>456.75083319592801</v>
          </cell>
          <cell r="Q44">
            <v>459.57960330909498</v>
          </cell>
          <cell r="R44">
            <v>466.02308339607401</v>
          </cell>
          <cell r="S44">
            <v>446.88140502435499</v>
          </cell>
          <cell r="T44">
            <v>475.877293858766</v>
          </cell>
          <cell r="U44">
            <v>486.49589145504098</v>
          </cell>
          <cell r="V44">
            <v>481.71959523326097</v>
          </cell>
          <cell r="W44">
            <v>521.55781145817195</v>
          </cell>
          <cell r="X44">
            <v>560.79036942921198</v>
          </cell>
          <cell r="Y44">
            <v>565.41777556366196</v>
          </cell>
          <cell r="Z44">
            <v>546.44028115786398</v>
          </cell>
          <cell r="AA44">
            <v>530.53772800787203</v>
          </cell>
          <cell r="AB44">
            <v>525.22911740234304</v>
          </cell>
          <cell r="AC44">
            <v>512.15153174944805</v>
          </cell>
          <cell r="AD44">
            <v>509.314514838798</v>
          </cell>
          <cell r="AE44">
            <v>536.09955823777</v>
          </cell>
          <cell r="AF44">
            <v>522.26865087804504</v>
          </cell>
          <cell r="AG44">
            <v>517.89461022720297</v>
          </cell>
          <cell r="AH44">
            <v>532.56322910142399</v>
          </cell>
          <cell r="AI44">
            <v>494.778039902687</v>
          </cell>
          <cell r="AJ44">
            <v>490.13743234474401</v>
          </cell>
          <cell r="AK44">
            <v>474.94736915562402</v>
          </cell>
          <cell r="AL44">
            <v>453.118245233675</v>
          </cell>
          <cell r="AM44">
            <v>447.27323938260503</v>
          </cell>
          <cell r="AN44">
            <v>441.45023318821501</v>
          </cell>
          <cell r="AO44">
            <v>442.783692238458</v>
          </cell>
          <cell r="AP44">
            <v>443.61506515510501</v>
          </cell>
          <cell r="AQ44">
            <v>478.112451102965</v>
          </cell>
          <cell r="AR44">
            <v>483.52033476124302</v>
          </cell>
          <cell r="AS44">
            <v>472.17284885935402</v>
          </cell>
          <cell r="AT44">
            <v>453.947196835716</v>
          </cell>
          <cell r="AU44">
            <v>420.12459723458602</v>
          </cell>
          <cell r="AV44">
            <v>398.59180581874898</v>
          </cell>
          <cell r="AW44">
            <v>459.44669570555999</v>
          </cell>
          <cell r="AX44">
            <v>459.33415367646103</v>
          </cell>
          <cell r="AY44">
            <v>474.87106734597398</v>
          </cell>
          <cell r="AZ44">
            <v>481.152538969006</v>
          </cell>
          <cell r="BA44">
            <v>505.85039485966399</v>
          </cell>
          <cell r="BB44">
            <v>495.59407941350202</v>
          </cell>
          <cell r="BC44">
            <v>522.34808475401996</v>
          </cell>
          <cell r="BD44">
            <v>534.29115518447202</v>
          </cell>
          <cell r="BE44">
            <v>544.00197769747899</v>
          </cell>
          <cell r="BF44">
            <v>561.79167854541902</v>
          </cell>
          <cell r="BG44">
            <v>568.46880362428499</v>
          </cell>
          <cell r="BH44">
            <v>574.01739875297903</v>
          </cell>
          <cell r="BI44">
            <v>579.37884755160701</v>
          </cell>
          <cell r="BJ44">
            <v>593.97100018147</v>
          </cell>
          <cell r="BK44">
            <v>543.56402145645495</v>
          </cell>
          <cell r="BL44">
            <v>553.24172826275299</v>
          </cell>
          <cell r="BM44">
            <v>549.63149162073205</v>
          </cell>
          <cell r="BN44">
            <v>534.97500745409798</v>
          </cell>
          <cell r="BO44">
            <v>551.49201363944496</v>
          </cell>
          <cell r="BP44">
            <v>567.92770299034203</v>
          </cell>
          <cell r="BQ44">
            <v>575.38569618859799</v>
          </cell>
          <cell r="BR44">
            <v>550.67194955353898</v>
          </cell>
          <cell r="BS44">
            <v>557.41615100462104</v>
          </cell>
          <cell r="BT44">
            <v>579.97060436567699</v>
          </cell>
          <cell r="BU44">
            <v>654.49467875845198</v>
          </cell>
          <cell r="BV44">
            <v>754.29872780421397</v>
          </cell>
          <cell r="BW44">
            <v>841.09967527933304</v>
          </cell>
          <cell r="BX44">
            <v>821.62196201388099</v>
          </cell>
          <cell r="BY44">
            <v>799.77797986069299</v>
          </cell>
          <cell r="BZ44">
            <v>828.47916591216494</v>
          </cell>
          <cell r="CA44">
            <v>804.84777325142295</v>
          </cell>
          <cell r="CB44">
            <v>805.72964198966599</v>
          </cell>
          <cell r="CC44">
            <v>888.70950946339406</v>
          </cell>
          <cell r="CD44">
            <v>1022.6023139415501</v>
          </cell>
          <cell r="CE44">
            <v>952.49644665457799</v>
          </cell>
          <cell r="CF44">
            <v>977.66643138289203</v>
          </cell>
          <cell r="CG44">
            <v>1184.1587689842199</v>
          </cell>
          <cell r="CH44">
            <v>1368.8391226169499</v>
          </cell>
          <cell r="CI44">
            <v>1214.6219774476299</v>
          </cell>
          <cell r="CJ44">
            <v>1153.2383217546401</v>
          </cell>
          <cell r="CK44">
            <v>1208.9586398393899</v>
          </cell>
          <cell r="CL44">
            <v>1227.3971302915099</v>
          </cell>
          <cell r="CM44">
            <v>1356.33362176474</v>
          </cell>
          <cell r="CN44">
            <v>1359.85609078168</v>
          </cell>
          <cell r="CO44">
            <v>1390.69868587259</v>
          </cell>
          <cell r="CP44">
            <v>1382.0455813185299</v>
          </cell>
          <cell r="CQ44">
            <v>1425.68354793771</v>
          </cell>
          <cell r="CR44">
            <v>1624.1742678509499</v>
          </cell>
          <cell r="CS44">
            <v>1665.52536514813</v>
          </cell>
          <cell r="CT44">
            <v>1603.02644960881</v>
          </cell>
          <cell r="CU44">
            <v>1596.0750355047901</v>
          </cell>
          <cell r="CV44">
            <v>1595.0094523855601</v>
          </cell>
          <cell r="CW44">
            <v>1653.3095458161999</v>
          </cell>
          <cell r="CX44">
            <v>1570.0248280957201</v>
          </cell>
          <cell r="CY44">
            <v>1425.1865067647</v>
          </cell>
          <cell r="CZ44">
            <v>1452.8803734113999</v>
          </cell>
          <cell r="DA44">
            <v>1370.08878473764</v>
          </cell>
          <cell r="DB44">
            <v>1443.6526603575501</v>
          </cell>
          <cell r="DC44">
            <v>1382.8328512062999</v>
          </cell>
          <cell r="DD44">
            <v>1385.2256077900399</v>
          </cell>
          <cell r="DE44">
            <v>1402.3102281351601</v>
          </cell>
          <cell r="DF44">
            <v>1551.26412100587</v>
          </cell>
          <cell r="DG44">
            <v>1533.9341770936001</v>
          </cell>
          <cell r="DH44">
            <v>1551.21813318302</v>
          </cell>
          <cell r="DI44">
            <v>1532.61734833329</v>
          </cell>
          <cell r="DJ44">
            <v>1638.9799318313301</v>
          </cell>
          <cell r="DK44">
            <v>1687.2965010909199</v>
          </cell>
          <cell r="DL44">
            <v>1760.81770930835</v>
          </cell>
          <cell r="DM44">
            <v>1622.8109269934801</v>
          </cell>
          <cell r="DN44">
            <v>1608.0858253517399</v>
          </cell>
          <cell r="DO44">
            <v>1677.1141730460899</v>
          </cell>
          <cell r="DP44">
            <v>1619.72863163391</v>
          </cell>
          <cell r="DQ44">
            <v>1661.0282022613401</v>
          </cell>
          <cell r="DR44">
            <v>1692.1217859988601</v>
          </cell>
          <cell r="DS44">
            <v>1726.2358961336699</v>
          </cell>
          <cell r="DT44">
            <v>1657.82809261796</v>
          </cell>
          <cell r="DU44">
            <v>1715.45573387384</v>
          </cell>
          <cell r="DV44">
            <v>1830.8237707958299</v>
          </cell>
          <cell r="DW44">
            <v>1872.4402026487301</v>
          </cell>
          <cell r="DX44">
            <v>2155.1977303171102</v>
          </cell>
          <cell r="DY44">
            <v>2168.4941705044298</v>
          </cell>
          <cell r="DZ44">
            <v>2411.20731137044</v>
          </cell>
          <cell r="EA44">
            <v>2617.9928888313102</v>
          </cell>
          <cell r="EB44">
            <v>2673.5653985031199</v>
          </cell>
          <cell r="EC44">
            <v>2566.8220958410702</v>
          </cell>
          <cell r="ED44">
            <v>2328.5630885509599</v>
          </cell>
        </row>
      </sheetData>
      <sheetData sheetId="33">
        <row r="8">
          <cell r="J8">
            <v>32933</v>
          </cell>
          <cell r="K8">
            <v>33025</v>
          </cell>
          <cell r="L8">
            <v>33117</v>
          </cell>
          <cell r="M8">
            <v>33208</v>
          </cell>
          <cell r="N8">
            <v>33298</v>
          </cell>
          <cell r="O8">
            <v>33390</v>
          </cell>
          <cell r="P8">
            <v>33482</v>
          </cell>
          <cell r="Q8">
            <v>33573</v>
          </cell>
          <cell r="R8">
            <v>33664</v>
          </cell>
          <cell r="S8">
            <v>33756</v>
          </cell>
          <cell r="T8">
            <v>33848</v>
          </cell>
          <cell r="U8">
            <v>33939</v>
          </cell>
          <cell r="V8">
            <v>34029</v>
          </cell>
          <cell r="W8">
            <v>34121</v>
          </cell>
          <cell r="X8">
            <v>34213</v>
          </cell>
          <cell r="Y8">
            <v>34304</v>
          </cell>
          <cell r="Z8">
            <v>34394</v>
          </cell>
          <cell r="AA8">
            <v>34486</v>
          </cell>
          <cell r="AB8">
            <v>34578</v>
          </cell>
          <cell r="AC8">
            <v>34669</v>
          </cell>
          <cell r="AD8">
            <v>34759</v>
          </cell>
          <cell r="AE8">
            <v>34851</v>
          </cell>
          <cell r="AF8">
            <v>34943</v>
          </cell>
          <cell r="AG8">
            <v>35034</v>
          </cell>
          <cell r="AH8">
            <v>35125</v>
          </cell>
          <cell r="AI8">
            <v>35217</v>
          </cell>
          <cell r="AJ8">
            <v>35309</v>
          </cell>
          <cell r="AK8">
            <v>35400</v>
          </cell>
          <cell r="AL8">
            <v>35490</v>
          </cell>
          <cell r="AM8">
            <v>35582</v>
          </cell>
          <cell r="AN8">
            <v>35674</v>
          </cell>
          <cell r="AO8">
            <v>35765</v>
          </cell>
          <cell r="AP8">
            <v>35855</v>
          </cell>
          <cell r="AQ8">
            <v>35947</v>
          </cell>
          <cell r="AR8">
            <v>36039</v>
          </cell>
          <cell r="AS8">
            <v>36130</v>
          </cell>
          <cell r="AT8">
            <v>36220</v>
          </cell>
          <cell r="AU8">
            <v>36312</v>
          </cell>
          <cell r="AV8">
            <v>36404</v>
          </cell>
          <cell r="AW8">
            <v>36495</v>
          </cell>
          <cell r="AX8">
            <v>36586</v>
          </cell>
          <cell r="AY8">
            <v>36678</v>
          </cell>
          <cell r="AZ8">
            <v>36770</v>
          </cell>
          <cell r="BA8">
            <v>36861</v>
          </cell>
          <cell r="BB8">
            <v>36951</v>
          </cell>
          <cell r="BC8">
            <v>37043</v>
          </cell>
          <cell r="BD8">
            <v>37135</v>
          </cell>
          <cell r="BE8">
            <v>37226</v>
          </cell>
          <cell r="BF8">
            <v>37316</v>
          </cell>
          <cell r="BG8">
            <v>37408</v>
          </cell>
          <cell r="BH8">
            <v>37500</v>
          </cell>
          <cell r="BI8">
            <v>37591</v>
          </cell>
          <cell r="BJ8">
            <v>37681</v>
          </cell>
          <cell r="BK8">
            <v>37773</v>
          </cell>
          <cell r="BL8">
            <v>37865</v>
          </cell>
          <cell r="BM8">
            <v>37956</v>
          </cell>
          <cell r="BN8">
            <v>38047</v>
          </cell>
          <cell r="BO8">
            <v>38139</v>
          </cell>
          <cell r="BP8">
            <v>38231</v>
          </cell>
          <cell r="BQ8">
            <v>38322</v>
          </cell>
          <cell r="BR8">
            <v>38412</v>
          </cell>
          <cell r="BS8">
            <v>38504</v>
          </cell>
          <cell r="BT8">
            <v>38596</v>
          </cell>
          <cell r="BU8">
            <v>38687</v>
          </cell>
          <cell r="BV8">
            <v>38777</v>
          </cell>
          <cell r="BW8">
            <v>38869</v>
          </cell>
          <cell r="BX8">
            <v>38961</v>
          </cell>
          <cell r="BY8">
            <v>39052</v>
          </cell>
          <cell r="BZ8">
            <v>39142</v>
          </cell>
          <cell r="CA8">
            <v>39234</v>
          </cell>
          <cell r="CB8">
            <v>39326</v>
          </cell>
          <cell r="CC8">
            <v>39417</v>
          </cell>
          <cell r="CD8">
            <v>39508</v>
          </cell>
          <cell r="CE8">
            <v>39600</v>
          </cell>
          <cell r="CF8">
            <v>39692</v>
          </cell>
          <cell r="CG8">
            <v>39783</v>
          </cell>
          <cell r="CH8">
            <v>39873</v>
          </cell>
          <cell r="CI8">
            <v>39965</v>
          </cell>
          <cell r="CJ8">
            <v>40057</v>
          </cell>
          <cell r="CK8">
            <v>40148</v>
          </cell>
          <cell r="CL8">
            <v>40238</v>
          </cell>
          <cell r="CM8">
            <v>40330</v>
          </cell>
          <cell r="CN8">
            <v>40422</v>
          </cell>
          <cell r="CO8">
            <v>40513</v>
          </cell>
          <cell r="CP8">
            <v>40603</v>
          </cell>
          <cell r="CQ8">
            <v>40695</v>
          </cell>
          <cell r="CR8">
            <v>40787</v>
          </cell>
          <cell r="CS8">
            <v>40878</v>
          </cell>
          <cell r="CT8">
            <v>40969</v>
          </cell>
          <cell r="CU8">
            <v>41061</v>
          </cell>
          <cell r="CV8">
            <v>41153</v>
          </cell>
          <cell r="CW8">
            <v>41244</v>
          </cell>
          <cell r="CX8">
            <v>41334</v>
          </cell>
          <cell r="CY8">
            <v>41426</v>
          </cell>
          <cell r="CZ8">
            <v>41518</v>
          </cell>
          <cell r="DA8">
            <v>41609</v>
          </cell>
          <cell r="DB8">
            <v>41699</v>
          </cell>
          <cell r="DC8">
            <v>41791</v>
          </cell>
          <cell r="DD8">
            <v>41883</v>
          </cell>
          <cell r="DE8">
            <v>41974</v>
          </cell>
          <cell r="DF8">
            <v>42064</v>
          </cell>
          <cell r="DG8">
            <v>42156</v>
          </cell>
          <cell r="DH8">
            <v>42248</v>
          </cell>
          <cell r="DI8">
            <v>42339</v>
          </cell>
          <cell r="DJ8">
            <v>42430</v>
          </cell>
          <cell r="DK8">
            <v>42522</v>
          </cell>
          <cell r="DL8">
            <v>42614</v>
          </cell>
          <cell r="DM8">
            <v>42705</v>
          </cell>
          <cell r="DN8">
            <v>42795</v>
          </cell>
          <cell r="DO8">
            <v>42887</v>
          </cell>
          <cell r="DP8">
            <v>42979</v>
          </cell>
          <cell r="DQ8">
            <v>43070</v>
          </cell>
          <cell r="DR8">
            <v>43160</v>
          </cell>
          <cell r="DS8">
            <v>43252</v>
          </cell>
          <cell r="DT8">
            <v>43344</v>
          </cell>
          <cell r="DU8">
            <v>43435</v>
          </cell>
          <cell r="DV8">
            <v>43525</v>
          </cell>
          <cell r="DW8">
            <v>43617</v>
          </cell>
          <cell r="DX8">
            <v>43709</v>
          </cell>
          <cell r="DY8">
            <v>43800</v>
          </cell>
          <cell r="DZ8">
            <v>43891</v>
          </cell>
          <cell r="EA8">
            <v>43983</v>
          </cell>
          <cell r="EB8">
            <v>44075</v>
          </cell>
          <cell r="EC8">
            <v>44166</v>
          </cell>
          <cell r="ED8">
            <v>44256</v>
          </cell>
        </row>
        <row r="15">
          <cell r="J15">
            <v>27451.077000000001</v>
          </cell>
          <cell r="K15">
            <v>27333.725999999999</v>
          </cell>
          <cell r="L15">
            <v>28364.002</v>
          </cell>
          <cell r="M15">
            <v>27358.672999999999</v>
          </cell>
          <cell r="N15">
            <v>27069.245999999999</v>
          </cell>
          <cell r="O15">
            <v>28622.542000000001</v>
          </cell>
          <cell r="P15">
            <v>29973.778999999999</v>
          </cell>
          <cell r="Q15">
            <v>32006.263999999999</v>
          </cell>
          <cell r="R15">
            <v>26001.897000000001</v>
          </cell>
          <cell r="S15">
            <v>27319.864000000001</v>
          </cell>
          <cell r="T15">
            <v>29569.32</v>
          </cell>
          <cell r="U15">
            <v>29223.77</v>
          </cell>
          <cell r="V15">
            <v>27902.067999999999</v>
          </cell>
          <cell r="W15">
            <v>29281.238000000001</v>
          </cell>
          <cell r="X15">
            <v>33222.839</v>
          </cell>
          <cell r="Y15">
            <v>30285.807000000001</v>
          </cell>
          <cell r="Z15">
            <v>28315.47</v>
          </cell>
          <cell r="AA15">
            <v>32481.696</v>
          </cell>
          <cell r="AB15">
            <v>33959.847999999998</v>
          </cell>
          <cell r="AC15">
            <v>34009.071000000004</v>
          </cell>
          <cell r="AD15">
            <v>33275.521000000001</v>
          </cell>
          <cell r="AE15">
            <v>35747.49</v>
          </cell>
          <cell r="AF15">
            <v>37745.964</v>
          </cell>
          <cell r="AG15">
            <v>36194.783000000003</v>
          </cell>
          <cell r="AH15">
            <v>36949.614500000003</v>
          </cell>
          <cell r="AI15">
            <v>36970.205600000001</v>
          </cell>
          <cell r="AJ15">
            <v>39789.6564</v>
          </cell>
          <cell r="AK15">
            <v>38428.129399999998</v>
          </cell>
          <cell r="AL15">
            <v>36491.258099999999</v>
          </cell>
          <cell r="AM15">
            <v>38635.511500000001</v>
          </cell>
          <cell r="AN15">
            <v>39464.189700000003</v>
          </cell>
          <cell r="AO15">
            <v>41695.496200000001</v>
          </cell>
          <cell r="AP15">
            <v>40272.7232</v>
          </cell>
          <cell r="AQ15">
            <v>39713.304199999999</v>
          </cell>
          <cell r="AR15">
            <v>39739.442300000002</v>
          </cell>
          <cell r="AS15">
            <v>41005.242700000003</v>
          </cell>
          <cell r="AT15">
            <v>36602.104800000001</v>
          </cell>
          <cell r="AU15">
            <v>36130.888400000003</v>
          </cell>
          <cell r="AV15">
            <v>40829.074000000001</v>
          </cell>
          <cell r="AW15">
            <v>37996.372732999997</v>
          </cell>
          <cell r="AX15">
            <v>38136.044541785399</v>
          </cell>
          <cell r="AY15">
            <v>42178.853209658701</v>
          </cell>
          <cell r="AZ15">
            <v>45066.111337863797</v>
          </cell>
          <cell r="BA15">
            <v>44431.510377819402</v>
          </cell>
          <cell r="BB15">
            <v>40482.323961988797</v>
          </cell>
          <cell r="BC15">
            <v>44075.074983007296</v>
          </cell>
          <cell r="BD15">
            <v>48123.453547595498</v>
          </cell>
          <cell r="BE15">
            <v>47952.855523301398</v>
          </cell>
          <cell r="BF15">
            <v>45081.8625594818</v>
          </cell>
          <cell r="BG15">
            <v>43418.203251481798</v>
          </cell>
          <cell r="BH15">
            <v>49559.689917128802</v>
          </cell>
          <cell r="BI15">
            <v>48528.832872246501</v>
          </cell>
          <cell r="BJ15">
            <v>47720.247889746599</v>
          </cell>
          <cell r="BK15">
            <v>52710.107888511302</v>
          </cell>
          <cell r="BL15">
            <v>53889.615373393703</v>
          </cell>
          <cell r="BM15">
            <v>57966.447672276103</v>
          </cell>
          <cell r="BN15">
            <v>52525.196432571203</v>
          </cell>
          <cell r="BO15">
            <v>57642.414572335903</v>
          </cell>
          <cell r="BP15">
            <v>60455.403428983002</v>
          </cell>
          <cell r="BQ15">
            <v>62577.790550218298</v>
          </cell>
          <cell r="BR15">
            <v>61298.442241748096</v>
          </cell>
          <cell r="BS15">
            <v>66778.377359395206</v>
          </cell>
          <cell r="BT15">
            <v>65992.512065277595</v>
          </cell>
          <cell r="BU15">
            <v>67027.834947630501</v>
          </cell>
          <cell r="BV15">
            <v>60400.275981772102</v>
          </cell>
          <cell r="BW15">
            <v>69645.990740280293</v>
          </cell>
          <cell r="BX15">
            <v>71840.241716864199</v>
          </cell>
          <cell r="BY15">
            <v>72281.822471893</v>
          </cell>
          <cell r="BZ15">
            <v>67140.931790257702</v>
          </cell>
          <cell r="CA15">
            <v>75627.6596522779</v>
          </cell>
          <cell r="CB15">
            <v>74038.8182121344</v>
          </cell>
          <cell r="CC15">
            <v>81567.079931499393</v>
          </cell>
          <cell r="CD15">
            <v>79694.778234315498</v>
          </cell>
          <cell r="CE15">
            <v>88701.881164945094</v>
          </cell>
          <cell r="CF15">
            <v>92722.405264216606</v>
          </cell>
          <cell r="CG15">
            <v>79285.833888876907</v>
          </cell>
          <cell r="CH15">
            <v>79738.175996411795</v>
          </cell>
          <cell r="CI15">
            <v>97805.337977275296</v>
          </cell>
          <cell r="CJ15">
            <v>105698.928703232</v>
          </cell>
          <cell r="CK15">
            <v>107257.37783832601</v>
          </cell>
          <cell r="CL15">
            <v>103198.475251759</v>
          </cell>
          <cell r="CM15">
            <v>105681.0571183</v>
          </cell>
          <cell r="CN15">
            <v>108705.32116426701</v>
          </cell>
          <cell r="CO15">
            <v>115090.326808285</v>
          </cell>
          <cell r="CP15">
            <v>103019.02475437699</v>
          </cell>
          <cell r="CQ15">
            <v>119131.350359466</v>
          </cell>
          <cell r="CR15">
            <v>124703.901950637</v>
          </cell>
          <cell r="CS15">
            <v>130322.741911384</v>
          </cell>
          <cell r="CT15">
            <v>118949.027732413</v>
          </cell>
          <cell r="CU15">
            <v>129526.094565728</v>
          </cell>
          <cell r="CV15">
            <v>132712.298186778</v>
          </cell>
          <cell r="CW15">
            <v>138168.907422663</v>
          </cell>
          <cell r="CX15">
            <v>133781.108010764</v>
          </cell>
          <cell r="CY15">
            <v>150790.356399913</v>
          </cell>
          <cell r="CZ15">
            <v>158813.675318038</v>
          </cell>
          <cell r="DA15">
            <v>166344.55782385601</v>
          </cell>
          <cell r="DB15">
            <v>162215.48428835499</v>
          </cell>
          <cell r="DC15">
            <v>192803.432858541</v>
          </cell>
          <cell r="DD15">
            <v>192937.86136783799</v>
          </cell>
          <cell r="DE15">
            <v>191725.46515167999</v>
          </cell>
          <cell r="DF15">
            <v>192456.81439599901</v>
          </cell>
          <cell r="DG15">
            <v>199135.22391359499</v>
          </cell>
          <cell r="DH15">
            <v>209933.52599197099</v>
          </cell>
          <cell r="DI15">
            <v>208356.19850881401</v>
          </cell>
          <cell r="DJ15">
            <v>206670.621828809</v>
          </cell>
          <cell r="DK15">
            <v>211001.31365125399</v>
          </cell>
          <cell r="DL15">
            <v>218336.35794479199</v>
          </cell>
          <cell r="DM15">
            <v>222017.34067228599</v>
          </cell>
          <cell r="DN15">
            <v>207123.71884170399</v>
          </cell>
          <cell r="DO15">
            <v>225234.920356594</v>
          </cell>
          <cell r="DP15">
            <v>222763.10067068899</v>
          </cell>
          <cell r="DQ15">
            <v>229745.71518234699</v>
          </cell>
          <cell r="DR15">
            <v>216527.21833206501</v>
          </cell>
          <cell r="DS15">
            <v>230741.49356625701</v>
          </cell>
          <cell r="DT15">
            <v>226178.741412123</v>
          </cell>
          <cell r="DU15">
            <v>230403.040238716</v>
          </cell>
          <cell r="DV15">
            <v>218328.29851382499</v>
          </cell>
          <cell r="DW15">
            <v>241632.22709234801</v>
          </cell>
          <cell r="DX15">
            <v>231606.26562154901</v>
          </cell>
          <cell r="DY15">
            <v>226256.187400731</v>
          </cell>
          <cell r="DZ15">
            <v>219099.16736642999</v>
          </cell>
          <cell r="EA15">
            <v>238978.099761283</v>
          </cell>
          <cell r="EB15">
            <v>229835.13486334</v>
          </cell>
          <cell r="EC15">
            <v>234557.45921395699</v>
          </cell>
          <cell r="ED15">
            <v>222516.35815371701</v>
          </cell>
        </row>
        <row r="21">
          <cell r="J21">
            <v>339.45</v>
          </cell>
          <cell r="K21">
            <v>428.16399999999999</v>
          </cell>
          <cell r="L21">
            <v>471.721</v>
          </cell>
          <cell r="M21">
            <v>370.86200000000002</v>
          </cell>
          <cell r="N21">
            <v>259.26600000000002</v>
          </cell>
          <cell r="O21">
            <v>33.613</v>
          </cell>
          <cell r="P21">
            <v>128.75399999999999</v>
          </cell>
          <cell r="Q21">
            <v>282.25</v>
          </cell>
          <cell r="R21">
            <v>55.734000000000002</v>
          </cell>
          <cell r="S21">
            <v>231.881</v>
          </cell>
          <cell r="T21">
            <v>64.325999999999993</v>
          </cell>
          <cell r="U21">
            <v>0</v>
          </cell>
          <cell r="V21">
            <v>254.31399999999999</v>
          </cell>
          <cell r="W21">
            <v>101.339</v>
          </cell>
          <cell r="X21">
            <v>169.81800000000001</v>
          </cell>
          <cell r="Y21">
            <v>0</v>
          </cell>
          <cell r="Z21">
            <v>127.54600000000001</v>
          </cell>
          <cell r="AA21">
            <v>50.176000000000002</v>
          </cell>
          <cell r="AB21">
            <v>161.92400000000001</v>
          </cell>
          <cell r="AC21">
            <v>1.7999999999999999E-2</v>
          </cell>
          <cell r="AD21">
            <v>93.117000000000004</v>
          </cell>
          <cell r="AE21">
            <v>93.2</v>
          </cell>
          <cell r="AF21">
            <v>131.994</v>
          </cell>
          <cell r="AG21">
            <v>168.733</v>
          </cell>
          <cell r="AH21">
            <v>95.027000000000001</v>
          </cell>
          <cell r="AI21">
            <v>136.15299999999999</v>
          </cell>
          <cell r="AJ21">
            <v>64.293999999999997</v>
          </cell>
          <cell r="AK21">
            <v>105.04600000000001</v>
          </cell>
          <cell r="AL21">
            <v>0</v>
          </cell>
          <cell r="AM21">
            <v>0.02</v>
          </cell>
          <cell r="AN21">
            <v>0</v>
          </cell>
          <cell r="AO21">
            <v>144.33699999999999</v>
          </cell>
          <cell r="AP21">
            <v>65.587000000000003</v>
          </cell>
          <cell r="AQ21">
            <v>308.95499999999998</v>
          </cell>
          <cell r="AR21">
            <v>199.51599999999999</v>
          </cell>
          <cell r="AS21">
            <v>285.57499999999999</v>
          </cell>
          <cell r="AT21">
            <v>279.88200000000001</v>
          </cell>
          <cell r="AU21">
            <v>218.27500000000001</v>
          </cell>
          <cell r="AV21">
            <v>242.999</v>
          </cell>
          <cell r="AW21">
            <v>460.952</v>
          </cell>
          <cell r="AX21">
            <v>354.50700000000001</v>
          </cell>
          <cell r="AY21">
            <v>212.21100000000001</v>
          </cell>
          <cell r="AZ21">
            <v>252.17</v>
          </cell>
          <cell r="BA21">
            <v>385.74</v>
          </cell>
          <cell r="BB21">
            <v>104.236</v>
          </cell>
          <cell r="BC21">
            <v>413.19499999999999</v>
          </cell>
          <cell r="BD21">
            <v>103.959</v>
          </cell>
          <cell r="BE21">
            <v>216.76</v>
          </cell>
          <cell r="BF21">
            <v>289.767</v>
          </cell>
          <cell r="BG21">
            <v>280.505</v>
          </cell>
          <cell r="BH21">
            <v>217.678</v>
          </cell>
          <cell r="BI21">
            <v>217.12100000000001</v>
          </cell>
          <cell r="BJ21">
            <v>376.61099999999999</v>
          </cell>
          <cell r="BK21">
            <v>378.29</v>
          </cell>
          <cell r="BL21">
            <v>182.077</v>
          </cell>
          <cell r="BM21">
            <v>303.62200000000001</v>
          </cell>
          <cell r="BN21">
            <v>219.96299999999999</v>
          </cell>
          <cell r="BO21">
            <v>461.06599999999997</v>
          </cell>
          <cell r="BP21">
            <v>273.14</v>
          </cell>
          <cell r="BQ21">
            <v>388.839</v>
          </cell>
          <cell r="BR21">
            <v>261.346</v>
          </cell>
          <cell r="BS21">
            <v>315.85500000000002</v>
          </cell>
          <cell r="BT21">
            <v>219.31200000000001</v>
          </cell>
          <cell r="BU21">
            <v>310.56599999999997</v>
          </cell>
          <cell r="BV21">
            <v>333.4</v>
          </cell>
          <cell r="BW21">
            <v>219.4</v>
          </cell>
          <cell r="BX21">
            <v>74.647999999999996</v>
          </cell>
          <cell r="BY21">
            <v>112.798</v>
          </cell>
          <cell r="BZ21">
            <v>335.334</v>
          </cell>
          <cell r="CA21">
            <v>195.059</v>
          </cell>
          <cell r="CB21">
            <v>287.83999999999997</v>
          </cell>
          <cell r="CC21">
            <v>355.53</v>
          </cell>
          <cell r="CD21">
            <v>214.74</v>
          </cell>
          <cell r="CE21">
            <v>283.61799999999999</v>
          </cell>
          <cell r="CF21">
            <v>384.74099999999999</v>
          </cell>
          <cell r="CG21">
            <v>197.37799999999999</v>
          </cell>
          <cell r="CH21">
            <v>540.22400000000005</v>
          </cell>
          <cell r="CI21">
            <v>299.93700000000001</v>
          </cell>
          <cell r="CJ21">
            <v>461.49299999999999</v>
          </cell>
          <cell r="CK21">
            <v>379.93099999999998</v>
          </cell>
          <cell r="CL21">
            <v>515.28</v>
          </cell>
          <cell r="CM21">
            <v>714.75800000000004</v>
          </cell>
          <cell r="CN21">
            <v>512.18200000000002</v>
          </cell>
          <cell r="CO21">
            <v>583.93700000000001</v>
          </cell>
          <cell r="CP21">
            <v>117.795</v>
          </cell>
          <cell r="CQ21">
            <v>420.52699999999999</v>
          </cell>
          <cell r="CR21">
            <v>462.78300000000002</v>
          </cell>
          <cell r="CS21">
            <v>393.089</v>
          </cell>
          <cell r="CT21">
            <v>870.99800000000005</v>
          </cell>
          <cell r="CU21">
            <v>500.03399999999999</v>
          </cell>
          <cell r="CV21">
            <v>623.93737999999996</v>
          </cell>
          <cell r="CW21">
            <v>547.16399999999999</v>
          </cell>
          <cell r="CX21">
            <v>435</v>
          </cell>
          <cell r="CY21">
            <v>473.19162999999998</v>
          </cell>
          <cell r="CZ21">
            <v>619.94574999999998</v>
          </cell>
          <cell r="DA21">
            <v>637.10900000000004</v>
          </cell>
          <cell r="DB21">
            <v>376.21</v>
          </cell>
          <cell r="DC21">
            <v>686.60050000000001</v>
          </cell>
          <cell r="DD21">
            <v>889.5</v>
          </cell>
          <cell r="DE21">
            <v>663.52300000000002</v>
          </cell>
          <cell r="DF21">
            <v>537.5</v>
          </cell>
          <cell r="DG21">
            <v>617.49</v>
          </cell>
          <cell r="DH21">
            <v>525.5</v>
          </cell>
          <cell r="DI21">
            <v>545.13199999999995</v>
          </cell>
          <cell r="DJ21">
            <v>678.5</v>
          </cell>
          <cell r="DK21">
            <v>755.5</v>
          </cell>
          <cell r="DL21">
            <v>609</v>
          </cell>
          <cell r="DM21">
            <v>607.5</v>
          </cell>
          <cell r="DN21">
            <v>434.5</v>
          </cell>
          <cell r="DO21">
            <v>383.5</v>
          </cell>
          <cell r="DP21">
            <v>429</v>
          </cell>
          <cell r="DQ21">
            <v>580</v>
          </cell>
          <cell r="DR21">
            <v>560</v>
          </cell>
          <cell r="DS21">
            <v>706.39300000000003</v>
          </cell>
          <cell r="DT21">
            <v>503.024</v>
          </cell>
          <cell r="DU21">
            <v>392.82396</v>
          </cell>
          <cell r="DV21">
            <v>480.00002000000001</v>
          </cell>
          <cell r="DW21">
            <v>402</v>
          </cell>
          <cell r="DX21">
            <v>551.17499999999995</v>
          </cell>
          <cell r="DY21">
            <v>772.24900000000002</v>
          </cell>
          <cell r="DZ21">
            <v>685.49300000000005</v>
          </cell>
          <cell r="EA21">
            <v>714.35699999999997</v>
          </cell>
          <cell r="EB21">
            <v>424.03025000000002</v>
          </cell>
          <cell r="EC21">
            <v>841.95500000000004</v>
          </cell>
          <cell r="ED21">
            <v>869.82799999999997</v>
          </cell>
        </row>
        <row r="22">
          <cell r="J22">
            <v>11592.599</v>
          </cell>
          <cell r="K22">
            <v>15031.902</v>
          </cell>
          <cell r="L22">
            <v>15638.138999999999</v>
          </cell>
          <cell r="M22">
            <v>14094.816000000001</v>
          </cell>
          <cell r="N22">
            <v>14569.589</v>
          </cell>
          <cell r="O22">
            <v>18190.338</v>
          </cell>
          <cell r="P22">
            <v>16723.201000000001</v>
          </cell>
          <cell r="Q22">
            <v>17597.728999999999</v>
          </cell>
          <cell r="R22">
            <v>13516.723</v>
          </cell>
          <cell r="S22">
            <v>14966.147000000001</v>
          </cell>
          <cell r="T22">
            <v>17430.591</v>
          </cell>
          <cell r="U22">
            <v>15370.084000000001</v>
          </cell>
          <cell r="V22">
            <v>15205.700999999999</v>
          </cell>
          <cell r="W22">
            <v>16668.133000000002</v>
          </cell>
          <cell r="X22">
            <v>19742.216</v>
          </cell>
          <cell r="Y22">
            <v>17862.228999999999</v>
          </cell>
          <cell r="Z22">
            <v>15851.871999999999</v>
          </cell>
          <cell r="AA22">
            <v>19033.800999999999</v>
          </cell>
          <cell r="AB22">
            <v>21077.526000000002</v>
          </cell>
          <cell r="AC22">
            <v>21529.112000000001</v>
          </cell>
          <cell r="AD22">
            <v>19984.786</v>
          </cell>
          <cell r="AE22">
            <v>22156.457999999999</v>
          </cell>
          <cell r="AF22">
            <v>21836.419000000002</v>
          </cell>
          <cell r="AG22">
            <v>20323.481</v>
          </cell>
          <cell r="AH22">
            <v>20193.5</v>
          </cell>
          <cell r="AI22">
            <v>20192.596000000001</v>
          </cell>
          <cell r="AJ22">
            <v>22505.822</v>
          </cell>
          <cell r="AK22">
            <v>22130.063999999998</v>
          </cell>
          <cell r="AL22">
            <v>21465.458999999999</v>
          </cell>
          <cell r="AM22">
            <v>24592.754000000001</v>
          </cell>
          <cell r="AN22">
            <v>25907.797999999999</v>
          </cell>
          <cell r="AO22">
            <v>23364.703000000001</v>
          </cell>
          <cell r="AP22">
            <v>21037.922999999999</v>
          </cell>
          <cell r="AQ22">
            <v>24243.595000000001</v>
          </cell>
          <cell r="AR22">
            <v>25047.951000000001</v>
          </cell>
          <cell r="AS22">
            <v>24000.903999999999</v>
          </cell>
          <cell r="AT22">
            <v>21098.131000000001</v>
          </cell>
          <cell r="AU22">
            <v>23362.164000000001</v>
          </cell>
          <cell r="AV22">
            <v>25372.691999999999</v>
          </cell>
          <cell r="AW22">
            <v>25356.425999999999</v>
          </cell>
          <cell r="AX22">
            <v>23329.812000000002</v>
          </cell>
          <cell r="AY22">
            <v>27930.555</v>
          </cell>
          <cell r="AZ22">
            <v>29678.383000000002</v>
          </cell>
          <cell r="BA22">
            <v>27460.537</v>
          </cell>
          <cell r="BB22">
            <v>25715.446</v>
          </cell>
          <cell r="BC22">
            <v>27235.071</v>
          </cell>
          <cell r="BD22">
            <v>29334.28</v>
          </cell>
          <cell r="BE22">
            <v>28500.444</v>
          </cell>
          <cell r="BF22">
            <v>25322.837</v>
          </cell>
          <cell r="BG22">
            <v>27846.984</v>
          </cell>
          <cell r="BH22">
            <v>31404.548999999999</v>
          </cell>
          <cell r="BI22">
            <v>31678.182000000001</v>
          </cell>
          <cell r="BJ22">
            <v>28922.501</v>
          </cell>
          <cell r="BK22">
            <v>31647.297999999999</v>
          </cell>
          <cell r="BL22">
            <v>32580.373</v>
          </cell>
          <cell r="BM22">
            <v>34443.5</v>
          </cell>
          <cell r="BN22">
            <v>33115.896000000001</v>
          </cell>
          <cell r="BO22">
            <v>32610.741999999998</v>
          </cell>
          <cell r="BP22">
            <v>37606.92</v>
          </cell>
          <cell r="BQ22">
            <v>40088.534</v>
          </cell>
          <cell r="BR22">
            <v>39911.81</v>
          </cell>
          <cell r="BS22">
            <v>40515.173999999999</v>
          </cell>
          <cell r="BT22">
            <v>40756.995999999999</v>
          </cell>
          <cell r="BU22">
            <v>45260.785000000003</v>
          </cell>
          <cell r="BV22">
            <v>38357.574000000001</v>
          </cell>
          <cell r="BW22">
            <v>44038.637999999999</v>
          </cell>
          <cell r="BX22">
            <v>45152.239000000001</v>
          </cell>
          <cell r="BY22">
            <v>48420.267</v>
          </cell>
          <cell r="BZ22">
            <v>41554.838000000003</v>
          </cell>
          <cell r="CA22">
            <v>47978.466999999997</v>
          </cell>
          <cell r="CB22">
            <v>48239.692999999999</v>
          </cell>
          <cell r="CC22">
            <v>51297.671999999999</v>
          </cell>
          <cell r="CD22">
            <v>51350.12</v>
          </cell>
          <cell r="CE22">
            <v>54278.612999999998</v>
          </cell>
          <cell r="CF22">
            <v>59924.084999999999</v>
          </cell>
          <cell r="CG22">
            <v>51094.510999999999</v>
          </cell>
          <cell r="CH22">
            <v>55824.3</v>
          </cell>
          <cell r="CI22">
            <v>63723.084999999999</v>
          </cell>
          <cell r="CJ22">
            <v>70270.025999999998</v>
          </cell>
          <cell r="CK22">
            <v>69685.316000000006</v>
          </cell>
          <cell r="CL22">
            <v>68124.035000000003</v>
          </cell>
          <cell r="CM22">
            <v>73643.326000000001</v>
          </cell>
          <cell r="CN22">
            <v>73052.251999999993</v>
          </cell>
          <cell r="CO22">
            <v>79965.05</v>
          </cell>
          <cell r="CP22">
            <v>69301.679999999993</v>
          </cell>
          <cell r="CQ22">
            <v>78414.823999999993</v>
          </cell>
          <cell r="CR22">
            <v>89331.698000000004</v>
          </cell>
          <cell r="CS22">
            <v>91431.638999999996</v>
          </cell>
          <cell r="CT22">
            <v>81316.638000000006</v>
          </cell>
          <cell r="CU22">
            <v>92879.631999999998</v>
          </cell>
          <cell r="CV22">
            <v>95229.376279999997</v>
          </cell>
          <cell r="CW22">
            <v>101724.21137999999</v>
          </cell>
          <cell r="CX22">
            <v>94780.363129999998</v>
          </cell>
          <cell r="CY22">
            <v>108034.45899</v>
          </cell>
          <cell r="CZ22">
            <v>116997.26473</v>
          </cell>
          <cell r="DA22">
            <v>122006.647</v>
          </cell>
          <cell r="DB22">
            <v>122240.66054</v>
          </cell>
          <cell r="DC22">
            <v>143937.55626000001</v>
          </cell>
          <cell r="DD22">
            <v>148825.71239999999</v>
          </cell>
          <cell r="DE22">
            <v>152961.26779000001</v>
          </cell>
          <cell r="DF22">
            <v>143268.51428</v>
          </cell>
          <cell r="DG22">
            <v>149451.67113999999</v>
          </cell>
          <cell r="DH22">
            <v>156326.31890000001</v>
          </cell>
          <cell r="DI22">
            <v>153953.04863</v>
          </cell>
          <cell r="DJ22">
            <v>147092.52877</v>
          </cell>
          <cell r="DK22">
            <v>157302.35060000001</v>
          </cell>
          <cell r="DL22">
            <v>158438.73986</v>
          </cell>
          <cell r="DM22">
            <v>165689.34601000001</v>
          </cell>
          <cell r="DN22">
            <v>148859.01366999999</v>
          </cell>
          <cell r="DO22">
            <v>158766.87758</v>
          </cell>
          <cell r="DP22">
            <v>161764.70131999999</v>
          </cell>
          <cell r="DQ22">
            <v>166434.42019999999</v>
          </cell>
          <cell r="DR22">
            <v>151532.41878000001</v>
          </cell>
          <cell r="DS22">
            <v>171404.04956000001</v>
          </cell>
          <cell r="DT22">
            <v>157852.1011</v>
          </cell>
          <cell r="DU22">
            <v>158750.61528999999</v>
          </cell>
          <cell r="DV22">
            <v>142343.9834</v>
          </cell>
          <cell r="DW22">
            <v>166191.29798999999</v>
          </cell>
          <cell r="DX22">
            <v>163806.70839000001</v>
          </cell>
          <cell r="DY22">
            <v>167207.97550999999</v>
          </cell>
          <cell r="DZ22">
            <v>149398.42030999999</v>
          </cell>
          <cell r="EA22">
            <v>175346.9676</v>
          </cell>
          <cell r="EB22">
            <v>166200.85211000001</v>
          </cell>
          <cell r="EC22">
            <v>169524.46573</v>
          </cell>
          <cell r="ED22">
            <v>157004.72852999999</v>
          </cell>
        </row>
        <row r="23">
          <cell r="J23">
            <v>9058.5939999999991</v>
          </cell>
          <cell r="K23">
            <v>9415.9130000000005</v>
          </cell>
          <cell r="L23">
            <v>10305.538</v>
          </cell>
          <cell r="M23">
            <v>9180.7340000000004</v>
          </cell>
          <cell r="N23">
            <v>10987.929</v>
          </cell>
          <cell r="O23">
            <v>9945.482</v>
          </cell>
          <cell r="P23">
            <v>10839.522000000001</v>
          </cell>
          <cell r="Q23">
            <v>11999.017</v>
          </cell>
          <cell r="R23">
            <v>10330.477999999999</v>
          </cell>
          <cell r="S23">
            <v>9885.39</v>
          </cell>
          <cell r="T23">
            <v>10363.968000000001</v>
          </cell>
          <cell r="U23">
            <v>11272.159</v>
          </cell>
          <cell r="V23">
            <v>10446.812</v>
          </cell>
          <cell r="W23">
            <v>10422.629999999999</v>
          </cell>
          <cell r="X23">
            <v>10876.508</v>
          </cell>
          <cell r="Y23">
            <v>9777.5490000000009</v>
          </cell>
          <cell r="Z23">
            <v>10040.119000000001</v>
          </cell>
          <cell r="AA23">
            <v>10833.153</v>
          </cell>
          <cell r="AB23">
            <v>10174.014999999999</v>
          </cell>
          <cell r="AC23">
            <v>10213.807000000001</v>
          </cell>
          <cell r="AD23">
            <v>11675.142</v>
          </cell>
          <cell r="AE23">
            <v>11654.63</v>
          </cell>
          <cell r="AF23">
            <v>11340.611000000001</v>
          </cell>
          <cell r="AG23">
            <v>10908.454</v>
          </cell>
          <cell r="AH23">
            <v>9409.8709999999992</v>
          </cell>
          <cell r="AI23">
            <v>11447.82</v>
          </cell>
          <cell r="AJ23">
            <v>11065.753000000001</v>
          </cell>
          <cell r="AK23">
            <v>10927.982</v>
          </cell>
          <cell r="AL23">
            <v>12165.215</v>
          </cell>
          <cell r="AM23">
            <v>12534.226000000001</v>
          </cell>
          <cell r="AN23">
            <v>13509.523999999999</v>
          </cell>
          <cell r="AO23">
            <v>13073.209000000001</v>
          </cell>
          <cell r="AP23">
            <v>10603.541999999999</v>
          </cell>
          <cell r="AQ23">
            <v>9948.7389999999996</v>
          </cell>
          <cell r="AR23">
            <v>10556.458000000001</v>
          </cell>
          <cell r="AS23">
            <v>10119.723</v>
          </cell>
          <cell r="AT23">
            <v>9681.4869999999992</v>
          </cell>
          <cell r="AU23">
            <v>10334.502</v>
          </cell>
          <cell r="AV23">
            <v>11769.83</v>
          </cell>
          <cell r="AW23">
            <v>11100.428</v>
          </cell>
          <cell r="AX23">
            <v>10980.815000000001</v>
          </cell>
          <cell r="AY23">
            <v>12324.929</v>
          </cell>
          <cell r="AZ23">
            <v>12613.429</v>
          </cell>
          <cell r="BA23">
            <v>11845.156000000001</v>
          </cell>
          <cell r="BB23">
            <v>10821.575999999999</v>
          </cell>
          <cell r="BC23">
            <v>10794.955</v>
          </cell>
          <cell r="BD23">
            <v>12382.864</v>
          </cell>
          <cell r="BE23">
            <v>11094.722</v>
          </cell>
          <cell r="BF23">
            <v>9576.48</v>
          </cell>
          <cell r="BG23">
            <v>11180.793</v>
          </cell>
          <cell r="BH23">
            <v>14386.460999999999</v>
          </cell>
          <cell r="BI23">
            <v>13467.494000000001</v>
          </cell>
          <cell r="BJ23">
            <v>14740.578</v>
          </cell>
          <cell r="BK23">
            <v>14041.200999999999</v>
          </cell>
          <cell r="BL23">
            <v>14679.332</v>
          </cell>
          <cell r="BM23">
            <v>15412.441000000001</v>
          </cell>
          <cell r="BN23">
            <v>15347.163</v>
          </cell>
          <cell r="BO23">
            <v>15417.239</v>
          </cell>
          <cell r="BP23">
            <v>16975.018</v>
          </cell>
          <cell r="BQ23">
            <v>17323.188999999998</v>
          </cell>
          <cell r="BR23">
            <v>16272.061</v>
          </cell>
          <cell r="BS23">
            <v>18524.352999999999</v>
          </cell>
          <cell r="BT23">
            <v>17879.367999999999</v>
          </cell>
          <cell r="BU23">
            <v>19085.682000000001</v>
          </cell>
          <cell r="BV23">
            <v>15432.423000000001</v>
          </cell>
          <cell r="BW23">
            <v>17486.082999999999</v>
          </cell>
          <cell r="BX23">
            <v>19003.46</v>
          </cell>
          <cell r="BY23">
            <v>18797.927</v>
          </cell>
          <cell r="BZ23">
            <v>16733.989000000001</v>
          </cell>
          <cell r="CA23">
            <v>19005.856</v>
          </cell>
          <cell r="CB23">
            <v>19793.332999999999</v>
          </cell>
          <cell r="CC23">
            <v>21106.076000000001</v>
          </cell>
          <cell r="CD23">
            <v>22183.669000000002</v>
          </cell>
          <cell r="CE23">
            <v>24902.269</v>
          </cell>
          <cell r="CF23">
            <v>26615.794000000002</v>
          </cell>
          <cell r="CG23">
            <v>18043.731</v>
          </cell>
          <cell r="CH23">
            <v>21954.578000000001</v>
          </cell>
          <cell r="CI23">
            <v>24921.592000000001</v>
          </cell>
          <cell r="CJ23">
            <v>26862.498</v>
          </cell>
          <cell r="CK23">
            <v>27997.91</v>
          </cell>
          <cell r="CL23">
            <v>25925.422999999999</v>
          </cell>
          <cell r="CM23">
            <v>25291.922999999999</v>
          </cell>
          <cell r="CN23">
            <v>25457.258999999998</v>
          </cell>
          <cell r="CO23">
            <v>28069.281999999999</v>
          </cell>
          <cell r="CP23">
            <v>24317.559000000001</v>
          </cell>
          <cell r="CQ23">
            <v>26663.651000000002</v>
          </cell>
          <cell r="CR23">
            <v>27519.358</v>
          </cell>
          <cell r="CS23">
            <v>29448.564999999999</v>
          </cell>
          <cell r="CT23">
            <v>26245.659</v>
          </cell>
          <cell r="CU23">
            <v>29642.728790000001</v>
          </cell>
          <cell r="CV23">
            <v>29432.309860000001</v>
          </cell>
          <cell r="CW23">
            <v>32598.317950000001</v>
          </cell>
          <cell r="CX23">
            <v>29703.261020000002</v>
          </cell>
          <cell r="CY23">
            <v>33436.18505</v>
          </cell>
          <cell r="CZ23">
            <v>33737.396639999999</v>
          </cell>
          <cell r="DA23">
            <v>38160.146780000003</v>
          </cell>
          <cell r="DB23">
            <v>35848.982150000003</v>
          </cell>
          <cell r="DC23">
            <v>36179.626759999999</v>
          </cell>
          <cell r="DD23">
            <v>37940.980479999998</v>
          </cell>
          <cell r="DE23">
            <v>36412.410730000003</v>
          </cell>
          <cell r="DF23">
            <v>36241.184829999998</v>
          </cell>
          <cell r="DG23">
            <v>39914.926780000002</v>
          </cell>
          <cell r="DH23">
            <v>41831.288619999999</v>
          </cell>
          <cell r="DI23">
            <v>43580.547830000003</v>
          </cell>
          <cell r="DJ23">
            <v>40166.086810000001</v>
          </cell>
          <cell r="DK23">
            <v>43086.438699999999</v>
          </cell>
          <cell r="DL23">
            <v>45718.884570000002</v>
          </cell>
          <cell r="DM23">
            <v>47901.346799999999</v>
          </cell>
          <cell r="DN23">
            <v>42735.349820000003</v>
          </cell>
          <cell r="DO23">
            <v>47802.658309999999</v>
          </cell>
          <cell r="DP23">
            <v>48330.60727</v>
          </cell>
          <cell r="DQ23">
            <v>50619.958270000003</v>
          </cell>
          <cell r="DR23">
            <v>45804.74424</v>
          </cell>
          <cell r="DS23">
            <v>50091.259940000004</v>
          </cell>
          <cell r="DT23">
            <v>47817.467519999998</v>
          </cell>
          <cell r="DU23">
            <v>49138.593730000001</v>
          </cell>
          <cell r="DV23">
            <v>43189.166279999998</v>
          </cell>
          <cell r="DW23">
            <v>50907.612029999997</v>
          </cell>
          <cell r="DX23">
            <v>48717.014640000001</v>
          </cell>
          <cell r="DY23">
            <v>50976.410550000001</v>
          </cell>
          <cell r="DZ23">
            <v>46501.612179999996</v>
          </cell>
          <cell r="EA23">
            <v>53413.870719999999</v>
          </cell>
          <cell r="EB23">
            <v>51287.075689999998</v>
          </cell>
          <cell r="EC23">
            <v>52807.219019999997</v>
          </cell>
          <cell r="ED23">
            <v>47393.971440000001</v>
          </cell>
        </row>
        <row r="25">
          <cell r="J25">
            <v>1265.2429999999999</v>
          </cell>
          <cell r="K25">
            <v>1468.2919999999999</v>
          </cell>
          <cell r="L25">
            <v>1292.4760000000001</v>
          </cell>
          <cell r="M25">
            <v>1042.71</v>
          </cell>
          <cell r="N25">
            <v>1827.2639999999999</v>
          </cell>
          <cell r="O25">
            <v>3929.944</v>
          </cell>
          <cell r="P25">
            <v>3480.8209999999999</v>
          </cell>
          <cell r="Q25">
            <v>4481.3789999999999</v>
          </cell>
          <cell r="R25">
            <v>3625.212</v>
          </cell>
          <cell r="S25">
            <v>3037.413</v>
          </cell>
          <cell r="T25">
            <v>3751.9250000000002</v>
          </cell>
          <cell r="U25">
            <v>3424.0430000000001</v>
          </cell>
          <cell r="V25">
            <v>4159.7219999999998</v>
          </cell>
          <cell r="W25">
            <v>3848.6640000000002</v>
          </cell>
          <cell r="X25">
            <v>4940.55</v>
          </cell>
          <cell r="Y25">
            <v>4092.22</v>
          </cell>
          <cell r="Z25">
            <v>3693.8989999999999</v>
          </cell>
          <cell r="AA25">
            <v>3966.2170000000001</v>
          </cell>
          <cell r="AB25">
            <v>4211.3090000000002</v>
          </cell>
          <cell r="AC25">
            <v>5288.8280000000004</v>
          </cell>
          <cell r="AD25">
            <v>5135.5619999999999</v>
          </cell>
          <cell r="AE25">
            <v>5743.2669999999998</v>
          </cell>
          <cell r="AF25">
            <v>5604.5389999999998</v>
          </cell>
          <cell r="AG25">
            <v>6438.7460000000001</v>
          </cell>
          <cell r="AH25">
            <v>4748.0150000000003</v>
          </cell>
          <cell r="AI25">
            <v>6503.0720000000001</v>
          </cell>
          <cell r="AJ25">
            <v>6482.61</v>
          </cell>
          <cell r="AK25">
            <v>5497.7389999999996</v>
          </cell>
          <cell r="AL25">
            <v>6316.616</v>
          </cell>
          <cell r="AM25">
            <v>8514.6540000000005</v>
          </cell>
          <cell r="AN25">
            <v>8388.1779999999999</v>
          </cell>
          <cell r="AO25">
            <v>8290.9179999999997</v>
          </cell>
          <cell r="AP25">
            <v>6285.125</v>
          </cell>
          <cell r="AQ25">
            <v>6928.1379999999999</v>
          </cell>
          <cell r="AR25">
            <v>6343.8440000000001</v>
          </cell>
          <cell r="AS25">
            <v>7282.442</v>
          </cell>
          <cell r="AT25">
            <v>4931.9709999999995</v>
          </cell>
          <cell r="AU25">
            <v>5940.3429999999998</v>
          </cell>
          <cell r="AV25">
            <v>6616.5169999999998</v>
          </cell>
          <cell r="AW25">
            <v>8729.7710000000006</v>
          </cell>
          <cell r="AX25">
            <v>5738.491</v>
          </cell>
          <cell r="AY25">
            <v>9318.6579999999994</v>
          </cell>
          <cell r="AZ25">
            <v>7957.8819999999996</v>
          </cell>
          <cell r="BA25">
            <v>10277.887000000001</v>
          </cell>
          <cell r="BB25">
            <v>7483.9459999999999</v>
          </cell>
          <cell r="BC25">
            <v>9765.6839999999993</v>
          </cell>
          <cell r="BD25">
            <v>9954.6170000000002</v>
          </cell>
          <cell r="BE25">
            <v>10818.963</v>
          </cell>
          <cell r="BF25">
            <v>7871.6130000000003</v>
          </cell>
          <cell r="BG25">
            <v>10439.655000000001</v>
          </cell>
          <cell r="BH25">
            <v>12326.948</v>
          </cell>
          <cell r="BI25">
            <v>13379.475</v>
          </cell>
          <cell r="BJ25">
            <v>13448.849</v>
          </cell>
          <cell r="BK25">
            <v>14358.706</v>
          </cell>
          <cell r="BL25">
            <v>14984.761</v>
          </cell>
          <cell r="BM25">
            <v>17178.455000000002</v>
          </cell>
          <cell r="BN25">
            <v>17217.569</v>
          </cell>
          <cell r="BO25">
            <v>16735.13</v>
          </cell>
          <cell r="BP25">
            <v>21494.739000000001</v>
          </cell>
          <cell r="BQ25">
            <v>24661.441999999999</v>
          </cell>
          <cell r="BR25">
            <v>25394.727999999999</v>
          </cell>
          <cell r="BS25">
            <v>28083.705000000002</v>
          </cell>
          <cell r="BT25">
            <v>29374.28</v>
          </cell>
          <cell r="BU25">
            <v>34684.646999999997</v>
          </cell>
          <cell r="BV25">
            <v>27874.419000000002</v>
          </cell>
          <cell r="BW25">
            <v>31555.669000000002</v>
          </cell>
          <cell r="BX25">
            <v>32434.686000000002</v>
          </cell>
          <cell r="BY25">
            <v>36703.296000000002</v>
          </cell>
          <cell r="BZ25">
            <v>30810.026999999998</v>
          </cell>
          <cell r="CA25">
            <v>35342.646999999997</v>
          </cell>
          <cell r="CB25">
            <v>35964.11</v>
          </cell>
          <cell r="CC25">
            <v>40319.087</v>
          </cell>
          <cell r="CD25">
            <v>41662.938000000002</v>
          </cell>
          <cell r="CE25">
            <v>49627.608</v>
          </cell>
          <cell r="CF25">
            <v>52317.822999999997</v>
          </cell>
          <cell r="CG25">
            <v>39696.040999999997</v>
          </cell>
          <cell r="CH25">
            <v>60617.330999999998</v>
          </cell>
          <cell r="CI25">
            <v>70601.115999999995</v>
          </cell>
          <cell r="CJ25">
            <v>67244.062999999995</v>
          </cell>
          <cell r="CK25">
            <v>68316.659</v>
          </cell>
          <cell r="CL25">
            <v>62177.555</v>
          </cell>
          <cell r="CM25">
            <v>67826.456000000006</v>
          </cell>
          <cell r="CN25">
            <v>66635.695000000007</v>
          </cell>
          <cell r="CO25">
            <v>77137.979000000007</v>
          </cell>
          <cell r="CP25">
            <v>62280.417999999998</v>
          </cell>
          <cell r="CQ25">
            <v>73300.947</v>
          </cell>
          <cell r="CR25">
            <v>81032.672999999995</v>
          </cell>
          <cell r="CS25">
            <v>88618.847999999998</v>
          </cell>
          <cell r="CT25">
            <v>78137.913</v>
          </cell>
          <cell r="CU25">
            <v>86095.089789999998</v>
          </cell>
          <cell r="CV25">
            <v>91766.178480000002</v>
          </cell>
          <cell r="CW25">
            <v>100866.09433000001</v>
          </cell>
          <cell r="CX25">
            <v>92912.081149999998</v>
          </cell>
          <cell r="CY25">
            <v>107858.40014</v>
          </cell>
          <cell r="CZ25">
            <v>113803.17537</v>
          </cell>
          <cell r="DA25">
            <v>126775.49668</v>
          </cell>
          <cell r="DB25">
            <v>122205.99569</v>
          </cell>
          <cell r="DC25">
            <v>145816.62151999999</v>
          </cell>
          <cell r="DD25">
            <v>149720.93588</v>
          </cell>
          <cell r="DE25">
            <v>152180.63152</v>
          </cell>
          <cell r="DF25">
            <v>143688.05710999999</v>
          </cell>
          <cell r="DG25">
            <v>154627.09192000001</v>
          </cell>
          <cell r="DH25">
            <v>163929.67978999999</v>
          </cell>
          <cell r="DI25">
            <v>161882.46046</v>
          </cell>
          <cell r="DJ25">
            <v>152291.66858</v>
          </cell>
          <cell r="DK25">
            <v>164455.4013</v>
          </cell>
          <cell r="DL25">
            <v>167765.24200999999</v>
          </cell>
          <cell r="DM25">
            <v>177280.19281000001</v>
          </cell>
          <cell r="DN25">
            <v>159891.58976999999</v>
          </cell>
          <cell r="DO25">
            <v>170569.05327</v>
          </cell>
          <cell r="DP25">
            <v>174714.38668</v>
          </cell>
          <cell r="DQ25">
            <v>181422.2684</v>
          </cell>
          <cell r="DR25">
            <v>161992.27942000001</v>
          </cell>
          <cell r="DS25">
            <v>182007.31281999999</v>
          </cell>
          <cell r="DT25">
            <v>166963.27419</v>
          </cell>
          <cell r="DU25">
            <v>167416.8885</v>
          </cell>
          <cell r="DV25">
            <v>153988.97602</v>
          </cell>
          <cell r="DW25">
            <v>176181.75396999999</v>
          </cell>
          <cell r="DX25">
            <v>176376.06877000001</v>
          </cell>
          <cell r="DY25">
            <v>180775.17131999999</v>
          </cell>
          <cell r="DZ25">
            <v>162895.07423</v>
          </cell>
          <cell r="EA25">
            <v>191063.31964999999</v>
          </cell>
          <cell r="EB25">
            <v>171479.07642999999</v>
          </cell>
          <cell r="EC25">
            <v>167799.63276000001</v>
          </cell>
          <cell r="ED25">
            <v>152181.01559</v>
          </cell>
        </row>
        <row r="26">
          <cell r="J26">
            <v>10221.84</v>
          </cell>
          <cell r="K26">
            <v>13028.848</v>
          </cell>
          <cell r="L26">
            <v>15364.492</v>
          </cell>
          <cell r="M26">
            <v>12467.517</v>
          </cell>
          <cell r="N26">
            <v>13868.62</v>
          </cell>
          <cell r="O26">
            <v>14011.347</v>
          </cell>
          <cell r="P26">
            <v>13833.784</v>
          </cell>
          <cell r="Q26">
            <v>15229.688</v>
          </cell>
          <cell r="R26">
            <v>10647.477000000001</v>
          </cell>
          <cell r="S26">
            <v>12618.93</v>
          </cell>
          <cell r="T26">
            <v>13646.932000000001</v>
          </cell>
          <cell r="U26">
            <v>13468.254999999999</v>
          </cell>
          <cell r="V26">
            <v>12379.228999999999</v>
          </cell>
          <cell r="W26">
            <v>12837.51</v>
          </cell>
          <cell r="X26">
            <v>14864.097</v>
          </cell>
          <cell r="Y26">
            <v>12074.017</v>
          </cell>
          <cell r="Z26">
            <v>11374.177</v>
          </cell>
          <cell r="AA26">
            <v>13803.433999999999</v>
          </cell>
          <cell r="AB26">
            <v>14983.659</v>
          </cell>
          <cell r="AC26">
            <v>14743.736000000001</v>
          </cell>
          <cell r="AD26">
            <v>13826.075999999999</v>
          </cell>
          <cell r="AE26">
            <v>14922.467000000001</v>
          </cell>
          <cell r="AF26">
            <v>14824.761</v>
          </cell>
          <cell r="AG26">
            <v>14001.290999999999</v>
          </cell>
          <cell r="AH26">
            <v>13693.913</v>
          </cell>
          <cell r="AI26">
            <v>13955.322</v>
          </cell>
          <cell r="AJ26">
            <v>15580.162</v>
          </cell>
          <cell r="AK26">
            <v>14613.243</v>
          </cell>
          <cell r="AL26">
            <v>15280.753000000001</v>
          </cell>
          <cell r="AM26">
            <v>15766.811</v>
          </cell>
          <cell r="AN26">
            <v>16791.839</v>
          </cell>
          <cell r="AO26">
            <v>16375.165000000001</v>
          </cell>
          <cell r="AP26">
            <v>13737.09</v>
          </cell>
          <cell r="AQ26">
            <v>15099.498</v>
          </cell>
          <cell r="AR26">
            <v>16815.276999999998</v>
          </cell>
          <cell r="AS26">
            <v>14980.95</v>
          </cell>
          <cell r="AT26">
            <v>14975.677</v>
          </cell>
          <cell r="AU26">
            <v>15411.874</v>
          </cell>
          <cell r="AV26">
            <v>17638.146000000001</v>
          </cell>
          <cell r="AW26">
            <v>16863.046999999999</v>
          </cell>
          <cell r="AX26">
            <v>15821.326999999999</v>
          </cell>
          <cell r="AY26">
            <v>16975.484</v>
          </cell>
          <cell r="AZ26">
            <v>20409.268</v>
          </cell>
          <cell r="BA26">
            <v>16156.078</v>
          </cell>
          <cell r="BB26">
            <v>15483.473</v>
          </cell>
          <cell r="BC26">
            <v>15785.407999999999</v>
          </cell>
          <cell r="BD26">
            <v>18855.93</v>
          </cell>
          <cell r="BE26">
            <v>16704.694</v>
          </cell>
          <cell r="BF26">
            <v>15129.186</v>
          </cell>
          <cell r="BG26">
            <v>15911.566999999999</v>
          </cell>
          <cell r="BH26">
            <v>21151.031999999999</v>
          </cell>
          <cell r="BI26">
            <v>18300.001</v>
          </cell>
          <cell r="BJ26">
            <v>17716.005000000001</v>
          </cell>
          <cell r="BK26">
            <v>18579.572</v>
          </cell>
          <cell r="BL26">
            <v>19896.392</v>
          </cell>
          <cell r="BM26">
            <v>19161.02</v>
          </cell>
          <cell r="BN26">
            <v>20001.365000000002</v>
          </cell>
          <cell r="BO26">
            <v>19310.761999999999</v>
          </cell>
          <cell r="BP26">
            <v>20904.331999999999</v>
          </cell>
          <cell r="BQ26">
            <v>20097.157999999999</v>
          </cell>
          <cell r="BR26">
            <v>19529.677</v>
          </cell>
          <cell r="BS26">
            <v>19651.492999999999</v>
          </cell>
          <cell r="BT26">
            <v>17746.521000000001</v>
          </cell>
          <cell r="BU26">
            <v>19272.697</v>
          </cell>
          <cell r="BV26">
            <v>15917.621999999999</v>
          </cell>
          <cell r="BW26">
            <v>19376.14</v>
          </cell>
          <cell r="BX26">
            <v>19537.98</v>
          </cell>
          <cell r="BY26">
            <v>19002.234</v>
          </cell>
          <cell r="BZ26">
            <v>16826.314999999999</v>
          </cell>
          <cell r="CA26">
            <v>19713.29</v>
          </cell>
          <cell r="CB26">
            <v>20313.065999999999</v>
          </cell>
          <cell r="CC26">
            <v>20457.085999999999</v>
          </cell>
          <cell r="CD26">
            <v>19772.036</v>
          </cell>
          <cell r="CE26">
            <v>17884.501</v>
          </cell>
          <cell r="CF26">
            <v>20722.313999999998</v>
          </cell>
          <cell r="CG26">
            <v>18468.366000000002</v>
          </cell>
          <cell r="CH26">
            <v>11018.550999999999</v>
          </cell>
          <cell r="CI26">
            <v>10850.704</v>
          </cell>
          <cell r="CJ26">
            <v>18865.811000000002</v>
          </cell>
          <cell r="CK26">
            <v>18336.355</v>
          </cell>
          <cell r="CL26">
            <v>19042.911</v>
          </cell>
          <cell r="CM26">
            <v>19138.764999999999</v>
          </cell>
          <cell r="CN26">
            <v>18850.919000000002</v>
          </cell>
          <cell r="CO26">
            <v>18555.864000000001</v>
          </cell>
          <cell r="CP26">
            <v>17903.739000000001</v>
          </cell>
          <cell r="CQ26">
            <v>17582.168000000001</v>
          </cell>
          <cell r="CR26">
            <v>20729.544999999998</v>
          </cell>
          <cell r="CS26">
            <v>18440.485000000001</v>
          </cell>
          <cell r="CT26">
            <v>16323.241</v>
          </cell>
          <cell r="CU26">
            <v>21078.756000000001</v>
          </cell>
          <cell r="CV26">
            <v>18546.306</v>
          </cell>
          <cell r="CW26">
            <v>19096.888999999999</v>
          </cell>
          <cell r="CX26">
            <v>18121.263999999999</v>
          </cell>
          <cell r="CY26">
            <v>20218.653999999999</v>
          </cell>
          <cell r="CZ26">
            <v>21236.444749999999</v>
          </cell>
          <cell r="DA26">
            <v>19206.739000000001</v>
          </cell>
          <cell r="DB26">
            <v>18246.791000000001</v>
          </cell>
          <cell r="DC26">
            <v>17736.936000000002</v>
          </cell>
          <cell r="DD26">
            <v>19881.976999999999</v>
          </cell>
          <cell r="DE26">
            <v>20571.359</v>
          </cell>
          <cell r="DF26">
            <v>17480.096000000001</v>
          </cell>
          <cell r="DG26">
            <v>16999.223000000002</v>
          </cell>
          <cell r="DH26">
            <v>17397.311000000002</v>
          </cell>
          <cell r="DI26">
            <v>19065.448</v>
          </cell>
          <cell r="DJ26">
            <v>18484.244999999999</v>
          </cell>
          <cell r="DK26">
            <v>18414.454000000002</v>
          </cell>
          <cell r="DL26">
            <v>18378.293000000001</v>
          </cell>
          <cell r="DM26">
            <v>17738.608</v>
          </cell>
          <cell r="DN26">
            <v>15569.189</v>
          </cell>
          <cell r="DO26">
            <v>17350.997060000002</v>
          </cell>
          <cell r="DP26">
            <v>17067.976910000001</v>
          </cell>
          <cell r="DQ26">
            <v>16777.085999999999</v>
          </cell>
          <cell r="DR26">
            <v>16850.513319999998</v>
          </cell>
          <cell r="DS26">
            <v>16431.327000000001</v>
          </cell>
          <cell r="DT26">
            <v>16349.677449999999</v>
          </cell>
          <cell r="DU26">
            <v>15789.576800000001</v>
          </cell>
          <cell r="DV26">
            <v>13634.51406</v>
          </cell>
          <cell r="DW26">
            <v>17164.034930000002</v>
          </cell>
          <cell r="DX26">
            <v>15965.31402</v>
          </cell>
          <cell r="DY26">
            <v>15659.386339999999</v>
          </cell>
          <cell r="DZ26">
            <v>13653.078380000001</v>
          </cell>
          <cell r="EA26">
            <v>11552.765520000001</v>
          </cell>
          <cell r="EB26">
            <v>11215.692800000001</v>
          </cell>
          <cell r="EC26">
            <v>15828.463530000001</v>
          </cell>
          <cell r="ED26">
            <v>14107.39149</v>
          </cell>
        </row>
        <row r="27">
          <cell r="J27">
            <v>1056.625</v>
          </cell>
          <cell r="K27">
            <v>1277.211</v>
          </cell>
          <cell r="L27">
            <v>1247.998</v>
          </cell>
          <cell r="M27">
            <v>1192.5889999999999</v>
          </cell>
          <cell r="N27">
            <v>2894.88</v>
          </cell>
          <cell r="O27">
            <v>2565.9430000000002</v>
          </cell>
          <cell r="P27">
            <v>3490.732</v>
          </cell>
          <cell r="Q27">
            <v>3054.7379999999998</v>
          </cell>
          <cell r="R27">
            <v>2705.7060000000001</v>
          </cell>
          <cell r="S27">
            <v>3223.337</v>
          </cell>
          <cell r="T27">
            <v>4344.4269999999997</v>
          </cell>
          <cell r="U27">
            <v>3760.1149999999998</v>
          </cell>
          <cell r="V27">
            <v>4135.8649999999998</v>
          </cell>
          <cell r="W27">
            <v>4088.4850000000001</v>
          </cell>
          <cell r="X27">
            <v>4485.04</v>
          </cell>
          <cell r="Y27">
            <v>4224.107</v>
          </cell>
          <cell r="Z27">
            <v>3887.835</v>
          </cell>
          <cell r="AA27">
            <v>4253.6959999999999</v>
          </cell>
          <cell r="AB27">
            <v>4133.0619999999999</v>
          </cell>
          <cell r="AC27">
            <v>4348.2160000000003</v>
          </cell>
          <cell r="AD27">
            <v>4411.402</v>
          </cell>
          <cell r="AE27">
            <v>4658.2920000000004</v>
          </cell>
          <cell r="AF27">
            <v>4734.2929999999997</v>
          </cell>
          <cell r="AG27">
            <v>3711.2179999999998</v>
          </cell>
          <cell r="AH27">
            <v>3880.076</v>
          </cell>
          <cell r="AI27">
            <v>4059.9140000000002</v>
          </cell>
          <cell r="AJ27">
            <v>4683.652</v>
          </cell>
          <cell r="AK27">
            <v>4108.6589999999997</v>
          </cell>
          <cell r="AL27">
            <v>4348.6970000000001</v>
          </cell>
          <cell r="AM27">
            <v>4044.779</v>
          </cell>
          <cell r="AN27">
            <v>4609.7430000000004</v>
          </cell>
          <cell r="AO27">
            <v>3863.7550000000001</v>
          </cell>
          <cell r="AP27">
            <v>3722.078</v>
          </cell>
          <cell r="AQ27">
            <v>4702.5839999999998</v>
          </cell>
          <cell r="AR27">
            <v>4560.7430000000004</v>
          </cell>
          <cell r="AS27">
            <v>4807.2150000000001</v>
          </cell>
          <cell r="AT27">
            <v>4460.2299999999996</v>
          </cell>
          <cell r="AU27">
            <v>5062.1040000000003</v>
          </cell>
          <cell r="AV27">
            <v>5177.6869999999999</v>
          </cell>
          <cell r="AW27">
            <v>4454.1379999999999</v>
          </cell>
          <cell r="AX27">
            <v>4659.9070000000002</v>
          </cell>
          <cell r="AY27">
            <v>5644.2460000000001</v>
          </cell>
          <cell r="AZ27">
            <v>4698.0910000000003</v>
          </cell>
          <cell r="BA27">
            <v>6200.7929999999997</v>
          </cell>
          <cell r="BB27">
            <v>6438.9579999999996</v>
          </cell>
          <cell r="BC27">
            <v>5287.7489999999998</v>
          </cell>
          <cell r="BD27">
            <v>6167.2830000000004</v>
          </cell>
          <cell r="BE27">
            <v>5916.4219999999996</v>
          </cell>
          <cell r="BF27">
            <v>5630.5739999999996</v>
          </cell>
          <cell r="BG27">
            <v>6695.4960000000001</v>
          </cell>
          <cell r="BH27">
            <v>5875.0190000000002</v>
          </cell>
          <cell r="BI27">
            <v>6918.8040000000001</v>
          </cell>
          <cell r="BJ27">
            <v>5398.8310000000001</v>
          </cell>
          <cell r="BK27">
            <v>7024.05</v>
          </cell>
          <cell r="BL27">
            <v>6126.7190000000001</v>
          </cell>
          <cell r="BM27">
            <v>7450.1859999999997</v>
          </cell>
          <cell r="BN27">
            <v>6443.9279999999999</v>
          </cell>
          <cell r="BO27">
            <v>6547.7219999999998</v>
          </cell>
          <cell r="BP27">
            <v>6479.7669999999998</v>
          </cell>
          <cell r="BQ27">
            <v>7000.116</v>
          </cell>
          <cell r="BR27">
            <v>5965.6880000000001</v>
          </cell>
          <cell r="BS27">
            <v>6180.6670000000004</v>
          </cell>
          <cell r="BT27">
            <v>6434.5879999999997</v>
          </cell>
          <cell r="BU27">
            <v>6396.5730000000003</v>
          </cell>
          <cell r="BV27">
            <v>5928.9110000000001</v>
          </cell>
          <cell r="BW27">
            <v>5944.6109999999999</v>
          </cell>
          <cell r="BX27">
            <v>7524.7209999999995</v>
          </cell>
          <cell r="BY27">
            <v>6862.5619999999999</v>
          </cell>
          <cell r="BZ27">
            <v>6805.8230000000003</v>
          </cell>
          <cell r="CA27">
            <v>7779.5190000000002</v>
          </cell>
          <cell r="CB27">
            <v>7659.009</v>
          </cell>
          <cell r="CC27">
            <v>8258.2279999999992</v>
          </cell>
          <cell r="CD27">
            <v>7578.8109999999997</v>
          </cell>
          <cell r="CE27">
            <v>8118.2910000000002</v>
          </cell>
          <cell r="CF27">
            <v>9255.7119999999995</v>
          </cell>
          <cell r="CG27">
            <v>8343.4259999999995</v>
          </cell>
          <cell r="CH27">
            <v>4804.8180000000002</v>
          </cell>
          <cell r="CI27">
            <v>5905.5389999999998</v>
          </cell>
          <cell r="CJ27">
            <v>8555.34</v>
          </cell>
          <cell r="CK27">
            <v>8603.3080000000009</v>
          </cell>
          <cell r="CL27">
            <v>9659.3289999999997</v>
          </cell>
          <cell r="CM27">
            <v>9587.2849999999999</v>
          </cell>
          <cell r="CN27">
            <v>9797.759</v>
          </cell>
          <cell r="CO27">
            <v>9513.1059999999998</v>
          </cell>
          <cell r="CP27">
            <v>10624.772000000001</v>
          </cell>
          <cell r="CQ27">
            <v>11093.38</v>
          </cell>
          <cell r="CR27">
            <v>12037.692999999999</v>
          </cell>
          <cell r="CS27">
            <v>11065.186</v>
          </cell>
          <cell r="CT27">
            <v>10935.563</v>
          </cell>
          <cell r="CU27">
            <v>12264.858</v>
          </cell>
          <cell r="CV27">
            <v>11385.573</v>
          </cell>
          <cell r="CW27">
            <v>11561.763999999999</v>
          </cell>
          <cell r="CX27">
            <v>10816.701999999999</v>
          </cell>
          <cell r="CY27">
            <v>9957.2860000000001</v>
          </cell>
          <cell r="CZ27">
            <v>12338.871999999999</v>
          </cell>
          <cell r="DA27">
            <v>11755.228999999999</v>
          </cell>
          <cell r="DB27">
            <v>13938.843999999999</v>
          </cell>
          <cell r="DC27">
            <v>12910.127</v>
          </cell>
          <cell r="DD27">
            <v>12729.316000000001</v>
          </cell>
          <cell r="DE27">
            <v>11893.46</v>
          </cell>
          <cell r="DF27">
            <v>13338.067999999999</v>
          </cell>
          <cell r="DG27">
            <v>13163.999</v>
          </cell>
          <cell r="DH27">
            <v>12700.983</v>
          </cell>
          <cell r="DI27">
            <v>13285.294</v>
          </cell>
          <cell r="DJ27">
            <v>11702.057000000001</v>
          </cell>
          <cell r="DK27">
            <v>12639.117</v>
          </cell>
          <cell r="DL27">
            <v>13048.409</v>
          </cell>
          <cell r="DM27">
            <v>14109.105</v>
          </cell>
          <cell r="DN27">
            <v>11501.346240000001</v>
          </cell>
          <cell r="DO27">
            <v>13179.00153</v>
          </cell>
          <cell r="DP27">
            <v>12090.10154</v>
          </cell>
          <cell r="DQ27">
            <v>12745.949559999999</v>
          </cell>
          <cell r="DR27">
            <v>11761.42823</v>
          </cell>
          <cell r="DS27">
            <v>13078.322840000001</v>
          </cell>
          <cell r="DT27">
            <v>12941.778190000001</v>
          </cell>
          <cell r="DU27">
            <v>14168.646430000001</v>
          </cell>
          <cell r="DV27">
            <v>11175.641680000001</v>
          </cell>
          <cell r="DW27">
            <v>14738.75099</v>
          </cell>
          <cell r="DX27">
            <v>13278.94175</v>
          </cell>
          <cell r="DY27">
            <v>14868.06745</v>
          </cell>
          <cell r="DZ27">
            <v>12117.03435</v>
          </cell>
          <cell r="EA27">
            <v>12726.730680000001</v>
          </cell>
          <cell r="EB27">
            <v>13262.48661</v>
          </cell>
          <cell r="EC27">
            <v>14926.369049999999</v>
          </cell>
          <cell r="ED27">
            <v>14107.559960000001</v>
          </cell>
        </row>
        <row r="54">
          <cell r="J54" t="str">
            <v>na</v>
          </cell>
          <cell r="K54" t="str">
            <v>na</v>
          </cell>
          <cell r="L54" t="str">
            <v>na</v>
          </cell>
          <cell r="M54" t="str">
            <v>na</v>
          </cell>
          <cell r="N54" t="str">
            <v>na</v>
          </cell>
          <cell r="O54" t="str">
            <v>na</v>
          </cell>
          <cell r="P54" t="str">
            <v>na</v>
          </cell>
          <cell r="Q54" t="str">
            <v>na</v>
          </cell>
          <cell r="R54" t="str">
            <v>na</v>
          </cell>
          <cell r="S54" t="str">
            <v>na</v>
          </cell>
          <cell r="T54" t="str">
            <v>na</v>
          </cell>
          <cell r="U54" t="str">
            <v>na</v>
          </cell>
          <cell r="V54" t="str">
            <v>na</v>
          </cell>
          <cell r="W54" t="str">
            <v>na</v>
          </cell>
          <cell r="X54" t="str">
            <v>na</v>
          </cell>
          <cell r="Y54" t="str">
            <v>na</v>
          </cell>
          <cell r="Z54" t="str">
            <v>na</v>
          </cell>
          <cell r="AA54" t="str">
            <v>na</v>
          </cell>
          <cell r="AB54" t="str">
            <v>na</v>
          </cell>
          <cell r="AC54" t="str">
            <v>na</v>
          </cell>
          <cell r="AD54" t="str">
            <v>na</v>
          </cell>
          <cell r="AE54" t="str">
            <v>na</v>
          </cell>
          <cell r="AF54" t="str">
            <v>na</v>
          </cell>
          <cell r="AG54" t="str">
            <v>na</v>
          </cell>
          <cell r="AH54" t="str">
            <v>na</v>
          </cell>
          <cell r="AI54" t="str">
            <v>na</v>
          </cell>
          <cell r="AJ54" t="str">
            <v>na</v>
          </cell>
          <cell r="AK54" t="str">
            <v>na</v>
          </cell>
          <cell r="AL54" t="str">
            <v>na</v>
          </cell>
          <cell r="AM54" t="str">
            <v>na</v>
          </cell>
          <cell r="AN54" t="str">
            <v>na</v>
          </cell>
          <cell r="AO54" t="str">
            <v>na</v>
          </cell>
          <cell r="AP54" t="str">
            <v>na</v>
          </cell>
          <cell r="AQ54" t="str">
            <v>na</v>
          </cell>
          <cell r="AR54" t="str">
            <v>na</v>
          </cell>
          <cell r="AS54" t="str">
            <v>na</v>
          </cell>
          <cell r="AT54" t="str">
            <v>na</v>
          </cell>
          <cell r="AU54" t="str">
            <v>na</v>
          </cell>
          <cell r="AV54" t="str">
            <v>na</v>
          </cell>
          <cell r="AW54" t="str">
            <v>na</v>
          </cell>
          <cell r="AX54" t="str">
            <v>na</v>
          </cell>
          <cell r="AY54" t="str">
            <v>na</v>
          </cell>
          <cell r="AZ54" t="str">
            <v>na</v>
          </cell>
          <cell r="BA54" t="str">
            <v>na</v>
          </cell>
          <cell r="BB54" t="str">
            <v>na</v>
          </cell>
          <cell r="BC54" t="str">
            <v>na</v>
          </cell>
          <cell r="BD54" t="str">
            <v>na</v>
          </cell>
          <cell r="BE54" t="str">
            <v>na</v>
          </cell>
          <cell r="BF54" t="str">
            <v>na</v>
          </cell>
          <cell r="BG54" t="str">
            <v>na</v>
          </cell>
          <cell r="BH54" t="str">
            <v>na</v>
          </cell>
          <cell r="BI54" t="str">
            <v>na</v>
          </cell>
          <cell r="BJ54" t="str">
            <v>na</v>
          </cell>
          <cell r="BK54" t="str">
            <v>na</v>
          </cell>
          <cell r="BL54" t="str">
            <v>na</v>
          </cell>
          <cell r="BM54" t="str">
            <v>na</v>
          </cell>
          <cell r="BN54" t="str">
            <v>na</v>
          </cell>
          <cell r="BO54" t="str">
            <v>na</v>
          </cell>
          <cell r="BP54" t="str">
            <v>na</v>
          </cell>
          <cell r="BQ54" t="str">
            <v>na</v>
          </cell>
          <cell r="BR54" t="str">
            <v>na</v>
          </cell>
          <cell r="BS54" t="str">
            <v>na</v>
          </cell>
          <cell r="BT54" t="str">
            <v>na</v>
          </cell>
          <cell r="BU54" t="str">
            <v>na</v>
          </cell>
          <cell r="BV54" t="str">
            <v>na</v>
          </cell>
          <cell r="BW54" t="str">
            <v>na</v>
          </cell>
          <cell r="BX54" t="str">
            <v>na</v>
          </cell>
          <cell r="BY54" t="str">
            <v>na</v>
          </cell>
          <cell r="BZ54" t="str">
            <v>na</v>
          </cell>
          <cell r="CA54" t="str">
            <v>na</v>
          </cell>
          <cell r="CB54" t="str">
            <v>na</v>
          </cell>
          <cell r="CC54" t="str">
            <v>na</v>
          </cell>
          <cell r="CD54" t="str">
            <v>na</v>
          </cell>
          <cell r="CE54" t="str">
            <v>na</v>
          </cell>
          <cell r="CF54" t="str">
            <v>na</v>
          </cell>
          <cell r="CG54" t="str">
            <v>na</v>
          </cell>
          <cell r="CH54">
            <v>59.636904761904802</v>
          </cell>
          <cell r="CI54">
            <v>53.807777777777801</v>
          </cell>
          <cell r="CJ54">
            <v>73.502656250000001</v>
          </cell>
          <cell r="CK54">
            <v>82.617500000000007</v>
          </cell>
          <cell r="CL54">
            <v>120.234426229508</v>
          </cell>
          <cell r="CM54">
            <v>147.14841269841301</v>
          </cell>
          <cell r="CN54">
            <v>126.0971875</v>
          </cell>
          <cell r="CO54">
            <v>148.25714285714301</v>
          </cell>
          <cell r="CP54">
            <v>172.29918032786901</v>
          </cell>
          <cell r="CQ54">
            <v>169.13387096774201</v>
          </cell>
          <cell r="CR54">
            <v>167.51343750000001</v>
          </cell>
          <cell r="CS54">
            <v>129.13693548387101</v>
          </cell>
          <cell r="CT54">
            <v>134.897258064516</v>
          </cell>
          <cell r="CU54">
            <v>133.17857142857099</v>
          </cell>
          <cell r="CV54">
            <v>105.584920634921</v>
          </cell>
          <cell r="CW54">
            <v>112.88126984127</v>
          </cell>
          <cell r="CX54">
            <v>140.534333333333</v>
          </cell>
          <cell r="CY54">
            <v>117.94190476190499</v>
          </cell>
          <cell r="CZ54">
            <v>122.16921875</v>
          </cell>
          <cell r="DA54">
            <v>122.647777777778</v>
          </cell>
          <cell r="DB54">
            <v>110.753064516129</v>
          </cell>
          <cell r="DC54">
            <v>93.946451612903203</v>
          </cell>
          <cell r="DD54">
            <v>81.393124999999998</v>
          </cell>
          <cell r="DE54">
            <v>66.094920634920697</v>
          </cell>
          <cell r="DF54">
            <v>57.612622950819599</v>
          </cell>
          <cell r="DG54">
            <v>53.162258064516102</v>
          </cell>
          <cell r="DH54">
            <v>48.753934426229499</v>
          </cell>
          <cell r="DI54">
            <v>41.799062499999998</v>
          </cell>
          <cell r="DJ54">
            <v>45.045901639344301</v>
          </cell>
          <cell r="DK54">
            <v>51.113750000000003</v>
          </cell>
          <cell r="DL54">
            <v>53.387460317460302</v>
          </cell>
          <cell r="DM54">
            <v>64.508437499999999</v>
          </cell>
          <cell r="DN54">
            <v>79.396825396825406</v>
          </cell>
          <cell r="DO54">
            <v>56.57</v>
          </cell>
          <cell r="DP54">
            <v>63.709672131147499</v>
          </cell>
          <cell r="DQ54">
            <v>56.432539682539698</v>
          </cell>
          <cell r="DR54">
            <v>67.334032258064497</v>
          </cell>
          <cell r="DS54">
            <v>57.519677419354799</v>
          </cell>
          <cell r="DT54">
            <v>57.167460317460304</v>
          </cell>
          <cell r="DU54">
            <v>62.807833333333399</v>
          </cell>
          <cell r="DV54">
            <v>71.802289999999999</v>
          </cell>
          <cell r="DW54">
            <v>85.432496475409806</v>
          </cell>
          <cell r="DX54">
            <v>92.577586249999996</v>
          </cell>
          <cell r="DY54">
            <v>76.240961171875</v>
          </cell>
          <cell r="DZ54">
            <v>77.611565158730102</v>
          </cell>
          <cell r="EA54">
            <v>80.220388249999999</v>
          </cell>
          <cell r="EB54">
            <v>107.388763507463</v>
          </cell>
          <cell r="EC54">
            <v>120.269564672131</v>
          </cell>
          <cell r="ED54">
            <v>151.195158166667</v>
          </cell>
        </row>
        <row r="55">
          <cell r="J55" t="str">
            <v>na</v>
          </cell>
          <cell r="K55" t="str">
            <v>na</v>
          </cell>
          <cell r="L55" t="str">
            <v>na</v>
          </cell>
          <cell r="M55" t="str">
            <v>na</v>
          </cell>
          <cell r="N55" t="str">
            <v>na</v>
          </cell>
          <cell r="O55" t="str">
            <v>na</v>
          </cell>
          <cell r="P55" t="str">
            <v>na</v>
          </cell>
          <cell r="Q55" t="str">
            <v>na</v>
          </cell>
          <cell r="R55" t="str">
            <v>na</v>
          </cell>
          <cell r="S55" t="str">
            <v>na</v>
          </cell>
          <cell r="T55" t="str">
            <v>na</v>
          </cell>
          <cell r="U55" t="str">
            <v>na</v>
          </cell>
          <cell r="V55" t="str">
            <v>na</v>
          </cell>
          <cell r="W55" t="str">
            <v>na</v>
          </cell>
          <cell r="X55" t="str">
            <v>na</v>
          </cell>
          <cell r="Y55" t="str">
            <v>na</v>
          </cell>
          <cell r="Z55" t="str">
            <v>na</v>
          </cell>
          <cell r="AA55" t="str">
            <v>na</v>
          </cell>
          <cell r="AB55" t="str">
            <v>na</v>
          </cell>
          <cell r="AC55" t="str">
            <v>na</v>
          </cell>
          <cell r="AD55" t="str">
            <v>na</v>
          </cell>
          <cell r="AE55" t="str">
            <v>na</v>
          </cell>
          <cell r="AF55" t="str">
            <v>na</v>
          </cell>
          <cell r="AG55" t="str">
            <v>na</v>
          </cell>
          <cell r="AH55" t="str">
            <v>na</v>
          </cell>
          <cell r="AI55" t="str">
            <v>na</v>
          </cell>
          <cell r="AJ55" t="str">
            <v>na</v>
          </cell>
          <cell r="AK55" t="str">
            <v>na</v>
          </cell>
          <cell r="AL55" t="str">
            <v>na</v>
          </cell>
          <cell r="AM55" t="str">
            <v>na</v>
          </cell>
          <cell r="AN55" t="str">
            <v>na</v>
          </cell>
          <cell r="AO55" t="str">
            <v>na</v>
          </cell>
          <cell r="AP55" t="str">
            <v>na</v>
          </cell>
          <cell r="AQ55" t="str">
            <v>na</v>
          </cell>
          <cell r="AR55" t="str">
            <v>na</v>
          </cell>
          <cell r="AS55" t="str">
            <v>na</v>
          </cell>
          <cell r="AT55" t="str">
            <v>na</v>
          </cell>
          <cell r="AU55" t="str">
            <v>na</v>
          </cell>
          <cell r="AV55" t="str">
            <v>na</v>
          </cell>
          <cell r="AW55" t="str">
            <v>na</v>
          </cell>
          <cell r="AX55" t="str">
            <v>na</v>
          </cell>
          <cell r="AY55" t="str">
            <v>na</v>
          </cell>
          <cell r="AZ55" t="str">
            <v>na</v>
          </cell>
          <cell r="BA55" t="str">
            <v>na</v>
          </cell>
          <cell r="BB55" t="str">
            <v>na</v>
          </cell>
          <cell r="BC55" t="str">
            <v>na</v>
          </cell>
          <cell r="BD55" t="str">
            <v>na</v>
          </cell>
          <cell r="BE55" t="str">
            <v>na</v>
          </cell>
          <cell r="BF55" t="str">
            <v>na</v>
          </cell>
          <cell r="BG55" t="str">
            <v>na</v>
          </cell>
          <cell r="BH55" t="str">
            <v>na</v>
          </cell>
          <cell r="BI55" t="str">
            <v>na</v>
          </cell>
          <cell r="BJ55" t="str">
            <v>na</v>
          </cell>
          <cell r="BK55" t="str">
            <v>na</v>
          </cell>
          <cell r="BL55" t="str">
            <v>na</v>
          </cell>
          <cell r="BM55" t="str">
            <v>na</v>
          </cell>
          <cell r="BN55" t="str">
            <v>na</v>
          </cell>
          <cell r="BO55" t="str">
            <v>na</v>
          </cell>
          <cell r="BP55" t="str">
            <v>na</v>
          </cell>
          <cell r="BQ55" t="str">
            <v>na</v>
          </cell>
          <cell r="BR55" t="str">
            <v>na</v>
          </cell>
          <cell r="BS55" t="str">
            <v>na</v>
          </cell>
          <cell r="BT55" t="str">
            <v>na</v>
          </cell>
          <cell r="BU55" t="str">
            <v>na</v>
          </cell>
          <cell r="BV55" t="str">
            <v>na</v>
          </cell>
          <cell r="BW55" t="str">
            <v>na</v>
          </cell>
          <cell r="BX55" t="str">
            <v>na</v>
          </cell>
          <cell r="BY55" t="str">
            <v>na</v>
          </cell>
          <cell r="BZ55" t="str">
            <v>na</v>
          </cell>
          <cell r="CA55" t="str">
            <v>na</v>
          </cell>
          <cell r="CB55" t="str">
            <v>na</v>
          </cell>
          <cell r="CC55" t="str">
            <v>na</v>
          </cell>
          <cell r="CD55" t="str">
            <v>na</v>
          </cell>
          <cell r="CE55" t="str">
            <v>na</v>
          </cell>
          <cell r="CF55" t="str">
            <v>na</v>
          </cell>
          <cell r="CG55">
            <v>91.404983748555495</v>
          </cell>
          <cell r="CH55">
            <v>94.776694069109894</v>
          </cell>
          <cell r="CI55">
            <v>67.638337433151705</v>
          </cell>
          <cell r="CJ55">
            <v>87.161954814098493</v>
          </cell>
          <cell r="CK55">
            <v>88.605757952486599</v>
          </cell>
          <cell r="CL55">
            <v>130.003226438149</v>
          </cell>
          <cell r="CM55">
            <v>162.63051950745799</v>
          </cell>
          <cell r="CN55">
            <v>138.95948785416701</v>
          </cell>
          <cell r="CO55">
            <v>146.240686018715</v>
          </cell>
          <cell r="CP55">
            <v>168.85543783823701</v>
          </cell>
          <cell r="CQ55">
            <v>158.028403091874</v>
          </cell>
          <cell r="CR55">
            <v>157.961797268043</v>
          </cell>
          <cell r="CS55">
            <v>127.106400154535</v>
          </cell>
          <cell r="CT55">
            <v>121.49089193456101</v>
          </cell>
          <cell r="CU55">
            <v>127.76813170255799</v>
          </cell>
          <cell r="CV55">
            <v>101.62948938350701</v>
          </cell>
          <cell r="CW55">
            <v>108.347794872648</v>
          </cell>
          <cell r="CX55">
            <v>134.49707980954699</v>
          </cell>
          <cell r="CY55">
            <v>119.693933707627</v>
          </cell>
          <cell r="CZ55">
            <v>132.68960967055699</v>
          </cell>
          <cell r="DA55">
            <v>132.833208449041</v>
          </cell>
          <cell r="DB55">
            <v>122.195038681611</v>
          </cell>
          <cell r="DC55">
            <v>96.246457796461797</v>
          </cell>
          <cell r="DD55">
            <v>86.303120981251396</v>
          </cell>
          <cell r="DE55">
            <v>77.923589738245894</v>
          </cell>
          <cell r="DF55">
            <v>75.035626012886297</v>
          </cell>
          <cell r="DG55">
            <v>68.483809990716907</v>
          </cell>
          <cell r="DH55">
            <v>68.956962741094699</v>
          </cell>
          <cell r="DI55">
            <v>57.8190320809965</v>
          </cell>
          <cell r="DJ55">
            <v>61.014253672902697</v>
          </cell>
          <cell r="DK55">
            <v>67.289415899059307</v>
          </cell>
          <cell r="DL55">
            <v>68.545513416550406</v>
          </cell>
          <cell r="DM55">
            <v>88.252187963648893</v>
          </cell>
          <cell r="DN55">
            <v>104.20720988427099</v>
          </cell>
          <cell r="DO55">
            <v>72.413897888376596</v>
          </cell>
          <cell r="DP55">
            <v>81.665336508754194</v>
          </cell>
          <cell r="DQ55">
            <v>71.806777203710396</v>
          </cell>
          <cell r="DR55">
            <v>81.805819722369193</v>
          </cell>
          <cell r="DS55">
            <v>72.220498927148199</v>
          </cell>
          <cell r="DT55">
            <v>71.571740153181295</v>
          </cell>
          <cell r="DU55">
            <v>86.991420294597802</v>
          </cell>
          <cell r="DV55">
            <v>102.868698982312</v>
          </cell>
          <cell r="DW55">
            <v>125.082806106948</v>
          </cell>
          <cell r="DX55">
            <v>132.484831640446</v>
          </cell>
          <cell r="DY55">
            <v>111.456605891668</v>
          </cell>
          <cell r="DZ55">
            <v>118.984845364658</v>
          </cell>
          <cell r="EA55">
            <v>126.716475090085</v>
          </cell>
          <cell r="EB55">
            <v>150.04099637338999</v>
          </cell>
          <cell r="EC55">
            <v>165.04570611172201</v>
          </cell>
          <cell r="ED55">
            <v>195.607755783469</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ikaa" refreshedDate="44394.446148958334" createdVersion="7" refreshedVersion="7" minRefreshableVersion="3" recordCount="125" xr:uid="{33CD7613-5ACD-4374-89BE-0AD71D913E5D}">
  <cacheSource type="worksheet">
    <worksheetSource name="Table6"/>
  </cacheSource>
  <cacheFields count="11">
    <cacheField name="Quarter" numFmtId="164">
      <sharedItems containsSemiMixedTypes="0" containsNonDate="0" containsDate="1" containsString="0" minDate="1990-03-01T00:00:00" maxDate="2021-03-02T00:00:00" count="125">
        <d v="1990-03-01T00:00:00"/>
        <d v="1990-06-01T00:00:00"/>
        <d v="1990-09-01T00:00:00"/>
        <d v="1990-12-01T00:00:00"/>
        <d v="1991-03-01T00:00:00"/>
        <d v="1991-06-01T00:00:00"/>
        <d v="1991-09-01T00:00:00"/>
        <d v="1991-12-01T00:00:00"/>
        <d v="1992-03-01T00:00:00"/>
        <d v="1992-06-01T00:00:00"/>
        <d v="1992-09-01T00:00:00"/>
        <d v="1992-12-01T00:00:00"/>
        <d v="1993-03-01T00:00:00"/>
        <d v="1993-06-01T00:00:00"/>
        <d v="1993-09-01T00:00:00"/>
        <d v="1993-12-01T00:00:00"/>
        <d v="1994-03-01T00:00:00"/>
        <d v="1994-06-01T00:00:00"/>
        <d v="1994-09-01T00:00:00"/>
        <d v="1994-12-01T00:00:00"/>
        <d v="1995-03-01T00:00:00"/>
        <d v="1995-06-01T00:00:00"/>
        <d v="1995-09-01T00:00:00"/>
        <d v="1995-12-01T00:00:00"/>
        <d v="1996-03-01T00:00:00"/>
        <d v="1996-06-01T00:00:00"/>
        <d v="1996-09-01T00:00:00"/>
        <d v="1996-12-01T00:00:00"/>
        <d v="1997-03-01T00:00:00"/>
        <d v="1997-06-01T00:00:00"/>
        <d v="1997-09-01T00:00:00"/>
        <d v="1997-12-01T00:00:00"/>
        <d v="1998-03-01T00:00:00"/>
        <d v="1998-06-01T00:00:00"/>
        <d v="1998-09-01T00:00:00"/>
        <d v="1998-12-01T00:00:00"/>
        <d v="1999-03-01T00:00:00"/>
        <d v="1999-06-01T00:00:00"/>
        <d v="1999-09-01T00:00:00"/>
        <d v="1999-12-01T00:00:00"/>
        <d v="2000-03-01T00:00:00"/>
        <d v="2000-06-01T00:00:00"/>
        <d v="2000-09-01T00:00:00"/>
        <d v="2000-12-01T00:00:00"/>
        <d v="2001-03-01T00:00:00"/>
        <d v="2001-06-01T00:00:00"/>
        <d v="2001-09-01T00:00:00"/>
        <d v="2001-12-01T00:00:00"/>
        <d v="2002-03-01T00:00:00"/>
        <d v="2002-06-01T00:00:00"/>
        <d v="2002-09-01T00:00:00"/>
        <d v="2002-12-01T00:00:00"/>
        <d v="2003-03-01T00:00:00"/>
        <d v="2003-06-01T00:00:00"/>
        <d v="2003-09-01T00:00:00"/>
        <d v="2003-12-01T00:00:00"/>
        <d v="2004-03-01T00:00:00"/>
        <d v="2004-06-01T00:00:00"/>
        <d v="2004-09-01T00:00:00"/>
        <d v="2004-12-01T00:00:00"/>
        <d v="2005-03-01T00:00:00"/>
        <d v="2005-06-01T00:00:00"/>
        <d v="2005-09-01T00:00:00"/>
        <d v="2005-12-01T00:00:00"/>
        <d v="2006-03-01T00:00:00"/>
        <d v="2006-06-01T00:00:00"/>
        <d v="2006-09-01T00:00:00"/>
        <d v="2006-12-01T00:00:00"/>
        <d v="2007-03-01T00:00:00"/>
        <d v="2007-06-01T00:00:00"/>
        <d v="2007-09-01T00:00:00"/>
        <d v="2007-12-01T00:00:00"/>
        <d v="2008-03-01T00:00:00"/>
        <d v="2008-06-01T00:00:00"/>
        <d v="2008-09-01T00:00:00"/>
        <d v="2008-12-01T00:00:00"/>
        <d v="2009-03-01T00:00:00"/>
        <d v="2009-06-01T00:00:00"/>
        <d v="2009-09-01T00:00:00"/>
        <d v="2009-12-01T00:00:00"/>
        <d v="2010-03-01T00:00:00"/>
        <d v="2010-06-01T00:00:00"/>
        <d v="2010-09-01T00:00:00"/>
        <d v="2010-12-01T00:00:00"/>
        <d v="2011-03-01T00:00:00"/>
        <d v="2011-06-01T00:00:00"/>
        <d v="2011-09-01T00:00:00"/>
        <d v="2011-12-01T00:00:00"/>
        <d v="2012-03-01T00:00:00"/>
        <d v="2012-06-01T00:00:00"/>
        <d v="2012-09-01T00:00:00"/>
        <d v="2012-12-01T00:00:00"/>
        <d v="2013-03-01T00:00:00"/>
        <d v="2013-06-01T00:00:00"/>
        <d v="2013-09-01T00:00:00"/>
        <d v="2013-12-01T00:00:00"/>
        <d v="2014-03-01T00:00:00"/>
        <d v="2014-06-01T00:00:00"/>
        <d v="2014-09-01T00:00:00"/>
        <d v="2014-12-01T00:00:00"/>
        <d v="2015-03-01T00:00:00"/>
        <d v="2015-06-01T00:00:00"/>
        <d v="2015-09-01T00:00:00"/>
        <d v="2015-12-01T00:00:00"/>
        <d v="2016-03-01T00:00:00"/>
        <d v="2016-06-01T00:00:00"/>
        <d v="2016-09-01T00:00:00"/>
        <d v="2016-12-01T00:00:00"/>
        <d v="2017-03-01T00:00:00"/>
        <d v="2017-06-01T00:00:00"/>
        <d v="2017-09-01T00:00:00"/>
        <d v="2017-12-01T00:00:00"/>
        <d v="2018-03-01T00:00:00"/>
        <d v="2018-06-01T00:00:00"/>
        <d v="2018-09-01T00:00:00"/>
        <d v="2018-12-01T00:00:00"/>
        <d v="2019-03-01T00:00:00"/>
        <d v="2019-06-01T00:00:00"/>
        <d v="2019-09-01T00:00:00"/>
        <d v="2019-12-01T00:00:00"/>
        <d v="2020-03-01T00:00:00"/>
        <d v="2020-06-01T00:00:00"/>
        <d v="2020-09-01T00:00:00"/>
        <d v="2020-12-01T00:00:00"/>
        <d v="2021-03-01T00:00:00"/>
      </sharedItems>
      <fieldGroup par="10" base="0">
        <rangePr groupBy="months" startDate="1990-03-01T00:00:00" endDate="2021-03-02T00:00:00"/>
        <groupItems count="14">
          <s v="&lt;3/1/1990"/>
          <s v="Jan"/>
          <s v="Feb"/>
          <s v="Mar"/>
          <s v="Apr"/>
          <s v="May"/>
          <s v="Jun"/>
          <s v="Jul"/>
          <s v="Aug"/>
          <s v="Sep"/>
          <s v="Oct"/>
          <s v="Nov"/>
          <s v="Dec"/>
          <s v="&gt;3/2/2021"/>
        </groupItems>
      </fieldGroup>
    </cacheField>
    <cacheField name="Resouces Export Unit Values" numFmtId="2">
      <sharedItems containsSemiMixedTypes="0" containsString="0" containsNumber="1" minValue="18.183874346345998" maxValue="92.493190093947604"/>
    </cacheField>
    <cacheField name="Energy Export Unit Values" numFmtId="2">
      <sharedItems containsSemiMixedTypes="0" containsString="0" containsNumber="1" minValue="30.9230503914754" maxValue="173.39236061163101"/>
    </cacheField>
    <cacheField name="Total Export Unit Values" numFmtId="2">
      <sharedItems containsSemiMixedTypes="0" containsString="0" containsNumber="1" minValue="22.3796895583523" maxValue="94.328909381476805"/>
    </cacheField>
    <cacheField name="Gold Total Exploration Expenditure" numFmtId="2">
      <sharedItems containsSemiMixedTypes="0" containsString="0" containsNumber="1" minValue="63.2" maxValue="383.5"/>
    </cacheField>
    <cacheField name="Iron Ore Total Exploration Expenditure" numFmtId="2">
      <sharedItems containsSemiMixedTypes="0" containsString="0" containsNumber="1" minValue="0" maxValue="336.2"/>
    </cacheField>
    <cacheField name="Energy Total Exploration Expenditure" numFmtId="2">
      <sharedItems containsSemiMixedTypes="0" containsString="0" containsNumber="1" minValue="107.7" maxValue="1625.1"/>
    </cacheField>
    <cacheField name="Resources Total Exploration Expenditure" numFmtId="2">
      <sharedItems containsSemiMixedTypes="0" containsString="0" containsNumber="1" minValue="114.9" maxValue="824.7"/>
    </cacheField>
    <cacheField name="Total Exploration Expenditure" numFmtId="2">
      <sharedItems containsSemiMixedTypes="0" containsString="0" containsNumber="1" minValue="222.6" maxValue="2222.5"/>
    </cacheField>
    <cacheField name="Quarters" numFmtId="0" databaseField="0">
      <fieldGroup base="0">
        <rangePr groupBy="quarters" startDate="1990-03-01T00:00:00" endDate="2021-03-02T00:00:00"/>
        <groupItems count="6">
          <s v="&lt;3/1/1990"/>
          <s v="Qtr1"/>
          <s v="Qtr2"/>
          <s v="Qtr3"/>
          <s v="Qtr4"/>
          <s v="&gt;3/2/2021"/>
        </groupItems>
      </fieldGroup>
    </cacheField>
    <cacheField name="Years" numFmtId="0" databaseField="0">
      <fieldGroup base="0">
        <rangePr groupBy="years" startDate="1990-03-01T00:00:00" endDate="2021-03-02T00:00:00"/>
        <groupItems count="34">
          <s v="&lt;3/1/1990"/>
          <s v="1990"/>
          <s v="1991"/>
          <s v="1992"/>
          <s v="1993"/>
          <s v="1994"/>
          <s v="1995"/>
          <s v="1996"/>
          <s v="1997"/>
          <s v="1998"/>
          <s v="1999"/>
          <s v="2000"/>
          <s v="2001"/>
          <s v="2002"/>
          <s v="2003"/>
          <s v="2004"/>
          <s v="2005"/>
          <s v="2006"/>
          <s v="2007"/>
          <s v="2008"/>
          <s v="2009"/>
          <s v="2010"/>
          <s v="2011"/>
          <s v="2012"/>
          <s v="2013"/>
          <s v="2014"/>
          <s v="2015"/>
          <s v="2016"/>
          <s v="2017"/>
          <s v="2018"/>
          <s v="2019"/>
          <s v="2020"/>
          <s v="2021"/>
          <s v="&gt;3/2/2021"/>
        </groupItems>
      </fieldGroup>
    </cacheField>
  </cacheFields>
  <extLst>
    <ext xmlns:x14="http://schemas.microsoft.com/office/spreadsheetml/2009/9/main" uri="{725AE2AE-9491-48be-B2B4-4EB974FC3084}">
      <x14:pivotCacheDefinition pivotCacheId="13353387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ikaa" refreshedDate="44394.514979282409" createdVersion="7" refreshedVersion="7" minRefreshableVersion="3" recordCount="125" xr:uid="{554DAF2B-CC6D-4CB7-BFCF-50CB2FD256E9}">
  <cacheSource type="worksheet">
    <worksheetSource name="Table8"/>
  </cacheSource>
  <cacheFields count="16">
    <cacheField name="Quarter" numFmtId="164">
      <sharedItems containsSemiMixedTypes="0" containsNonDate="0" containsDate="1" containsString="0" minDate="1990-03-01T00:00:00" maxDate="2021-03-02T00:00:00" count="125">
        <d v="1990-03-01T00:00:00"/>
        <d v="1990-06-01T00:00:00"/>
        <d v="1990-09-01T00:00:00"/>
        <d v="1990-12-01T00:00:00"/>
        <d v="1991-03-01T00:00:00"/>
        <d v="1991-06-01T00:00:00"/>
        <d v="1991-09-01T00:00:00"/>
        <d v="1991-12-01T00:00:00"/>
        <d v="1992-03-01T00:00:00"/>
        <d v="1992-06-01T00:00:00"/>
        <d v="1992-09-01T00:00:00"/>
        <d v="1992-12-01T00:00:00"/>
        <d v="1993-03-01T00:00:00"/>
        <d v="1993-06-01T00:00:00"/>
        <d v="1993-09-01T00:00:00"/>
        <d v="1993-12-01T00:00:00"/>
        <d v="1994-03-01T00:00:00"/>
        <d v="1994-06-01T00:00:00"/>
        <d v="1994-09-01T00:00:00"/>
        <d v="1994-12-01T00:00:00"/>
        <d v="1995-03-01T00:00:00"/>
        <d v="1995-06-01T00:00:00"/>
        <d v="1995-09-01T00:00:00"/>
        <d v="1995-12-01T00:00:00"/>
        <d v="1996-03-01T00:00:00"/>
        <d v="1996-06-01T00:00:00"/>
        <d v="1996-09-01T00:00:00"/>
        <d v="1996-12-01T00:00:00"/>
        <d v="1997-03-01T00:00:00"/>
        <d v="1997-06-01T00:00:00"/>
        <d v="1997-09-01T00:00:00"/>
        <d v="1997-12-01T00:00:00"/>
        <d v="1998-03-01T00:00:00"/>
        <d v="1998-06-01T00:00:00"/>
        <d v="1998-09-01T00:00:00"/>
        <d v="1998-12-01T00:00:00"/>
        <d v="1999-03-01T00:00:00"/>
        <d v="1999-06-01T00:00:00"/>
        <d v="1999-09-01T00:00:00"/>
        <d v="1999-12-01T00:00:00"/>
        <d v="2000-03-01T00:00:00"/>
        <d v="2000-06-01T00:00:00"/>
        <d v="2000-09-01T00:00:00"/>
        <d v="2000-12-01T00:00:00"/>
        <d v="2001-03-01T00:00:00"/>
        <d v="2001-06-01T00:00:00"/>
        <d v="2001-09-01T00:00:00"/>
        <d v="2001-12-01T00:00:00"/>
        <d v="2002-03-01T00:00:00"/>
        <d v="2002-06-01T00:00:00"/>
        <d v="2002-09-01T00:00:00"/>
        <d v="2002-12-01T00:00:00"/>
        <d v="2003-03-01T00:00:00"/>
        <d v="2003-06-01T00:00:00"/>
        <d v="2003-09-01T00:00:00"/>
        <d v="2003-12-01T00:00:00"/>
        <d v="2004-03-01T00:00:00"/>
        <d v="2004-06-01T00:00:00"/>
        <d v="2004-09-01T00:00:00"/>
        <d v="2004-12-01T00:00:00"/>
        <d v="2005-03-01T00:00:00"/>
        <d v="2005-06-01T00:00:00"/>
        <d v="2005-09-01T00:00:00"/>
        <d v="2005-12-01T00:00:00"/>
        <d v="2006-03-01T00:00:00"/>
        <d v="2006-06-01T00:00:00"/>
        <d v="2006-09-01T00:00:00"/>
        <d v="2006-12-01T00:00:00"/>
        <d v="2007-03-01T00:00:00"/>
        <d v="2007-06-01T00:00:00"/>
        <d v="2007-09-01T00:00:00"/>
        <d v="2007-12-01T00:00:00"/>
        <d v="2008-03-01T00:00:00"/>
        <d v="2008-06-01T00:00:00"/>
        <d v="2008-09-01T00:00:00"/>
        <d v="2008-12-01T00:00:00"/>
        <d v="2009-03-01T00:00:00"/>
        <d v="2009-06-01T00:00:00"/>
        <d v="2009-09-01T00:00:00"/>
        <d v="2009-12-01T00:00:00"/>
        <d v="2010-03-01T00:00:00"/>
        <d v="2010-06-01T00:00:00"/>
        <d v="2010-09-01T00:00:00"/>
        <d v="2010-12-01T00:00:00"/>
        <d v="2011-03-01T00:00:00"/>
        <d v="2011-06-01T00:00:00"/>
        <d v="2011-09-01T00:00:00"/>
        <d v="2011-12-01T00:00:00"/>
        <d v="2012-03-01T00:00:00"/>
        <d v="2012-06-01T00:00:00"/>
        <d v="2012-09-01T00:00:00"/>
        <d v="2012-12-01T00:00:00"/>
        <d v="2013-03-01T00:00:00"/>
        <d v="2013-06-01T00:00:00"/>
        <d v="2013-09-01T00:00:00"/>
        <d v="2013-12-01T00:00:00"/>
        <d v="2014-03-01T00:00:00"/>
        <d v="2014-06-01T00:00:00"/>
        <d v="2014-09-01T00:00:00"/>
        <d v="2014-12-01T00:00:00"/>
        <d v="2015-03-01T00:00:00"/>
        <d v="2015-06-01T00:00:00"/>
        <d v="2015-09-01T00:00:00"/>
        <d v="2015-12-01T00:00:00"/>
        <d v="2016-03-01T00:00:00"/>
        <d v="2016-06-01T00:00:00"/>
        <d v="2016-09-01T00:00:00"/>
        <d v="2016-12-01T00:00:00"/>
        <d v="2017-03-01T00:00:00"/>
        <d v="2017-06-01T00:00:00"/>
        <d v="2017-09-01T00:00:00"/>
        <d v="2017-12-01T00:00:00"/>
        <d v="2018-03-01T00:00:00"/>
        <d v="2018-06-01T00:00:00"/>
        <d v="2018-09-01T00:00:00"/>
        <d v="2018-12-01T00:00:00"/>
        <d v="2019-03-01T00:00:00"/>
        <d v="2019-06-01T00:00:00"/>
        <d v="2019-09-01T00:00:00"/>
        <d v="2019-12-01T00:00:00"/>
        <d v="2020-03-01T00:00:00"/>
        <d v="2020-06-01T00:00:00"/>
        <d v="2020-09-01T00:00:00"/>
        <d v="2020-12-01T00:00:00"/>
        <d v="2021-03-01T00:00:00"/>
      </sharedItems>
      <fieldGroup par="15" base="0">
        <rangePr groupBy="months" startDate="1990-03-01T00:00:00" endDate="2021-03-02T00:00:00"/>
        <groupItems count="14">
          <s v="&lt;3/1/1990"/>
          <s v="Jan"/>
          <s v="Feb"/>
          <s v="Mar"/>
          <s v="Apr"/>
          <s v="May"/>
          <s v="Jun"/>
          <s v="Jul"/>
          <s v="Aug"/>
          <s v="Sep"/>
          <s v="Oct"/>
          <s v="Nov"/>
          <s v="Dec"/>
          <s v="&gt;3/2/2021"/>
        </groupItems>
      </fieldGroup>
    </cacheField>
    <cacheField name="Construction" numFmtId="0">
      <sharedItems containsSemiMixedTypes="0" containsString="0" containsNumber="1" containsInteger="1" minValue="47" maxValue="7194"/>
    </cacheField>
    <cacheField name="Electricity,Gas And Water" numFmtId="0">
      <sharedItems containsSemiMixedTypes="0" containsString="0" containsNumber="1" containsInteger="1" minValue="12" maxValue="2912"/>
    </cacheField>
    <cacheField name="Manufacturing" numFmtId="0">
      <sharedItems containsSemiMixedTypes="0" containsString="0" containsNumber="1" containsInteger="1" minValue="1108" maxValue="7550"/>
    </cacheField>
    <cacheField name="Mining" numFmtId="0">
      <sharedItems containsSemiMixedTypes="0" containsString="0" containsNumber="1" containsInteger="1" minValue="1038" maxValue="32064"/>
    </cacheField>
    <cacheField name="Total business" numFmtId="0">
      <sharedItems containsSemiMixedTypes="0" containsString="0" containsNumber="1" containsInteger="1" minValue="2596" maxValue="47892"/>
    </cacheField>
    <cacheField name="Construction Income Index" numFmtId="1">
      <sharedItems containsSemiMixedTypes="0" containsString="0" containsNumber="1" minValue="60.256410256410255" maxValue="9223.076923076922"/>
    </cacheField>
    <cacheField name="EGW Income Index" numFmtId="1">
      <sharedItems containsSemiMixedTypes="0" containsString="0" containsNumber="1" minValue="100" maxValue="24266.666666666664"/>
    </cacheField>
    <cacheField name="Manufacturing Income Index" numFmtId="0">
      <sharedItems containsSemiMixedTypes="0" containsString="0" containsNumber="1" minValue="58.748674443266168" maxValue="400.31813361611876"/>
    </cacheField>
    <cacheField name="Mining Income Index" numFmtId="0">
      <sharedItems containsSemiMixedTypes="0" containsString="0" containsNumber="1" minValue="79.418515684774292" maxValue="2453.2517214996178"/>
    </cacheField>
    <cacheField name="Share Of Construction" numFmtId="10">
      <sharedItems containsSemiMixedTypes="0" containsString="0" containsNumber="1" minValue="1.810477657935285E-2" maxValue="0.31134837265369381"/>
    </cacheField>
    <cacheField name="Share Of EGW" numFmtId="10">
      <sharedItems containsSemiMixedTypes="0" containsString="0" containsNumber="1" minValue="3.4843205574912892E-3" maxValue="0.11640749891004215"/>
    </cacheField>
    <cacheField name="Share Of Manufacturing" numFmtId="10">
      <sharedItems containsSemiMixedTypes="0" containsString="0" containsNumber="1" minValue="6.1928184948352186E-2" maxValue="0.70159399906235353"/>
    </cacheField>
    <cacheField name="Share Of Mining" numFmtId="10">
      <sharedItems containsSemiMixedTypes="0" containsString="0" containsNumber="1" minValue="0.23308835810923667" maxValue="0.7477989207611474"/>
    </cacheField>
    <cacheField name="Quarters" numFmtId="0" databaseField="0">
      <fieldGroup base="0">
        <rangePr groupBy="quarters" startDate="1990-03-01T00:00:00" endDate="2021-03-02T00:00:00"/>
        <groupItems count="6">
          <s v="&lt;3/1/1990"/>
          <s v="Qtr1"/>
          <s v="Qtr2"/>
          <s v="Qtr3"/>
          <s v="Qtr4"/>
          <s v="&gt;3/2/2021"/>
        </groupItems>
      </fieldGroup>
    </cacheField>
    <cacheField name="Years" numFmtId="0" databaseField="0">
      <fieldGroup base="0">
        <rangePr groupBy="years" startDate="1990-03-01T00:00:00" endDate="2021-03-02T00:00:00"/>
        <groupItems count="34">
          <s v="&lt;3/1/1990"/>
          <s v="1990"/>
          <s v="1991"/>
          <s v="1992"/>
          <s v="1993"/>
          <s v="1994"/>
          <s v="1995"/>
          <s v="1996"/>
          <s v="1997"/>
          <s v="1998"/>
          <s v="1999"/>
          <s v="2000"/>
          <s v="2001"/>
          <s v="2002"/>
          <s v="2003"/>
          <s v="2004"/>
          <s v="2005"/>
          <s v="2006"/>
          <s v="2007"/>
          <s v="2008"/>
          <s v="2009"/>
          <s v="2010"/>
          <s v="2011"/>
          <s v="2012"/>
          <s v="2013"/>
          <s v="2014"/>
          <s v="2015"/>
          <s v="2016"/>
          <s v="2017"/>
          <s v="2018"/>
          <s v="2019"/>
          <s v="2020"/>
          <s v="2021"/>
          <s v="&gt;3/2/2021"/>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ikaa" refreshedDate="44394.549801851848" createdVersion="7" refreshedVersion="7" minRefreshableVersion="3" recordCount="126" xr:uid="{08FCCEDC-8E2E-4300-A7EB-15F1A83FFBA4}">
  <cacheSource type="worksheet">
    <worksheetSource ref="O3:O1048576" sheet="Gold"/>
  </cacheSource>
  <cacheFields count="6">
    <cacheField name="Gold Expenditure % of Export Value" numFmtId="0">
      <sharedItems containsString="0" containsBlank="1" containsNumber="1" minValue="1.537905139639451E-2" maxValue="0.19200155029140206"/>
    </cacheField>
    <cacheField name="Australia Production MA2" numFmtId="0">
      <sharedItems containsString="0" containsBlank="1" containsNumber="1" minValue="75.199999999999989" maxValue="350.75"/>
    </cacheField>
    <cacheField name="Quarter" numFmtId="0">
      <sharedItems containsNonDate="0" containsDate="1" containsString="0" containsBlank="1" minDate="1990-03-01T00:00:00" maxDate="2021-03-02T00:00:00" count="126">
        <d v="1990-03-01T00:00:00"/>
        <d v="1990-06-01T00:00:00"/>
        <d v="1990-09-01T00:00:00"/>
        <d v="1990-12-01T00:00:00"/>
        <d v="1991-03-01T00:00:00"/>
        <d v="1991-06-01T00:00:00"/>
        <d v="1991-09-01T00:00:00"/>
        <d v="1991-12-01T00:00:00"/>
        <d v="1992-03-01T00:00:00"/>
        <d v="1992-06-01T00:00:00"/>
        <d v="1992-09-01T00:00:00"/>
        <d v="1992-12-01T00:00:00"/>
        <d v="1993-03-01T00:00:00"/>
        <d v="1993-06-01T00:00:00"/>
        <d v="1993-09-01T00:00:00"/>
        <d v="1993-12-01T00:00:00"/>
        <d v="1994-03-01T00:00:00"/>
        <d v="1994-06-01T00:00:00"/>
        <d v="1994-09-01T00:00:00"/>
        <d v="1994-12-01T00:00:00"/>
        <d v="1995-03-01T00:00:00"/>
        <d v="1995-06-01T00:00:00"/>
        <d v="1995-09-01T00:00:00"/>
        <d v="1995-12-01T00:00:00"/>
        <d v="1996-03-01T00:00:00"/>
        <d v="1996-06-01T00:00:00"/>
        <d v="1996-09-01T00:00:00"/>
        <d v="1996-12-01T00:00:00"/>
        <d v="1997-03-01T00:00:00"/>
        <d v="1997-06-01T00:00:00"/>
        <d v="1997-09-01T00:00:00"/>
        <d v="1997-12-01T00:00:00"/>
        <d v="1998-03-01T00:00:00"/>
        <d v="1998-06-01T00:00:00"/>
        <d v="1998-09-01T00:00:00"/>
        <d v="1998-12-01T00:00:00"/>
        <d v="1999-03-01T00:00:00"/>
        <d v="1999-06-01T00:00:00"/>
        <d v="1999-09-01T00:00:00"/>
        <d v="1999-12-01T00:00:00"/>
        <d v="2000-03-01T00:00:00"/>
        <d v="2000-06-01T00:00:00"/>
        <d v="2000-09-01T00:00:00"/>
        <d v="2000-12-01T00:00:00"/>
        <d v="2001-03-01T00:00:00"/>
        <d v="2001-06-01T00:00:00"/>
        <d v="2001-09-01T00:00:00"/>
        <d v="2001-12-01T00:00:00"/>
        <d v="2002-03-01T00:00:00"/>
        <d v="2002-06-01T00:00:00"/>
        <d v="2002-09-01T00:00:00"/>
        <d v="2002-12-01T00:00:00"/>
        <d v="2003-03-01T00:00:00"/>
        <d v="2003-06-01T00:00:00"/>
        <d v="2003-09-01T00:00:00"/>
        <d v="2003-12-01T00:00:00"/>
        <d v="2004-03-01T00:00:00"/>
        <d v="2004-06-01T00:00:00"/>
        <d v="2004-09-01T00:00:00"/>
        <d v="2004-12-01T00:00:00"/>
        <d v="2005-03-01T00:00:00"/>
        <d v="2005-06-01T00:00:00"/>
        <d v="2005-09-01T00:00:00"/>
        <d v="2005-12-01T00:00:00"/>
        <d v="2006-03-01T00:00:00"/>
        <d v="2006-06-01T00:00:00"/>
        <d v="2006-09-01T00:00:00"/>
        <d v="2006-12-01T00:00:00"/>
        <d v="2007-03-01T00:00:00"/>
        <d v="2007-06-01T00:00:00"/>
        <d v="2007-09-01T00:00:00"/>
        <d v="2007-12-01T00:00:00"/>
        <d v="2008-03-01T00:00:00"/>
        <d v="2008-06-01T00:00:00"/>
        <d v="2008-09-01T00:00:00"/>
        <d v="2008-12-01T00:00:00"/>
        <d v="2009-03-01T00:00:00"/>
        <d v="2009-06-01T00:00:00"/>
        <d v="2009-09-01T00:00:00"/>
        <d v="2009-12-01T00:00:00"/>
        <d v="2010-03-01T00:00:00"/>
        <d v="2010-06-01T00:00:00"/>
        <d v="2010-09-01T00:00:00"/>
        <d v="2010-12-01T00:00:00"/>
        <d v="2011-03-01T00:00:00"/>
        <d v="2011-06-01T00:00:00"/>
        <d v="2011-09-01T00:00:00"/>
        <d v="2011-12-01T00:00:00"/>
        <d v="2012-03-01T00:00:00"/>
        <d v="2012-06-01T00:00:00"/>
        <d v="2012-09-01T00:00:00"/>
        <d v="2012-12-01T00:00:00"/>
        <d v="2013-03-01T00:00:00"/>
        <d v="2013-06-01T00:00:00"/>
        <d v="2013-09-01T00:00:00"/>
        <d v="2013-12-01T00:00:00"/>
        <d v="2014-03-01T00:00:00"/>
        <d v="2014-06-01T00:00:00"/>
        <d v="2014-09-01T00:00:00"/>
        <d v="2014-12-01T00:00:00"/>
        <d v="2015-03-01T00:00:00"/>
        <d v="2015-06-01T00:00:00"/>
        <d v="2015-09-01T00:00:00"/>
        <d v="2015-12-01T00:00:00"/>
        <d v="2016-03-01T00:00:00"/>
        <d v="2016-06-01T00:00:00"/>
        <d v="2016-09-01T00:00:00"/>
        <d v="2016-12-01T00:00:00"/>
        <d v="2017-03-01T00:00:00"/>
        <d v="2017-06-01T00:00:00"/>
        <d v="2017-09-01T00:00:00"/>
        <d v="2017-12-01T00:00:00"/>
        <d v="2018-03-01T00:00:00"/>
        <d v="2018-06-01T00:00:00"/>
        <d v="2018-09-01T00:00:00"/>
        <d v="2018-12-01T00:00:00"/>
        <d v="2019-03-01T00:00:00"/>
        <d v="2019-06-01T00:00:00"/>
        <d v="2019-09-01T00:00:00"/>
        <d v="2019-12-01T00:00:00"/>
        <d v="2020-03-01T00:00:00"/>
        <d v="2020-06-01T00:00:00"/>
        <d v="2020-09-01T00:00:00"/>
        <d v="2020-12-01T00:00:00"/>
        <d v="2021-03-01T00:00:00"/>
        <m/>
      </sharedItems>
      <fieldGroup par="5" base="2">
        <rangePr groupBy="months" startDate="1990-03-01T00:00:00" endDate="2021-03-02T00:00:00"/>
        <groupItems count="14">
          <s v="(blank)"/>
          <s v="Jan"/>
          <s v="Feb"/>
          <s v="Mar"/>
          <s v="Apr"/>
          <s v="May"/>
          <s v="Jun"/>
          <s v="Jul"/>
          <s v="Aug"/>
          <s v="Sep"/>
          <s v="Oct"/>
          <s v="Nov"/>
          <s v="Dec"/>
          <s v="&gt;3/2/2021"/>
        </groupItems>
      </fieldGroup>
    </cacheField>
    <cacheField name="Australian Dollars Gold Price(AS$/oz)" numFmtId="0">
      <sharedItems containsString="0" containsBlank="1" containsNumber="1" minValue="398.59180581874898" maxValue="2673.5653985031199"/>
    </cacheField>
    <cacheField name="Quarters" numFmtId="0" databaseField="0">
      <fieldGroup base="2">
        <rangePr groupBy="quarters" startDate="1990-03-01T00:00:00" endDate="2021-03-02T00:00:00"/>
        <groupItems count="6">
          <s v="&lt;3/1/1990"/>
          <s v="Qtr1"/>
          <s v="Qtr2"/>
          <s v="Qtr3"/>
          <s v="Qtr4"/>
          <s v="&gt;3/2/2021"/>
        </groupItems>
      </fieldGroup>
    </cacheField>
    <cacheField name="Years" numFmtId="0" databaseField="0">
      <fieldGroup base="2">
        <rangePr groupBy="years" startDate="1990-03-01T00:00:00" endDate="2021-03-02T00:00:00"/>
        <groupItems count="34">
          <s v="&lt;3/1/1990"/>
          <s v="1990"/>
          <s v="1991"/>
          <s v="1992"/>
          <s v="1993"/>
          <s v="1994"/>
          <s v="1995"/>
          <s v="1996"/>
          <s v="1997"/>
          <s v="1998"/>
          <s v="1999"/>
          <s v="2000"/>
          <s v="2001"/>
          <s v="2002"/>
          <s v="2003"/>
          <s v="2004"/>
          <s v="2005"/>
          <s v="2006"/>
          <s v="2007"/>
          <s v="2008"/>
          <s v="2009"/>
          <s v="2010"/>
          <s v="2011"/>
          <s v="2012"/>
          <s v="2013"/>
          <s v="2014"/>
          <s v="2015"/>
          <s v="2016"/>
          <s v="2017"/>
          <s v="2018"/>
          <s v="2019"/>
          <s v="2020"/>
          <s v="2021"/>
          <s v="&gt;3/2/2021"/>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ikaa" refreshedDate="44394.555663078703" createdVersion="7" refreshedVersion="7" minRefreshableVersion="3" recordCount="125" xr:uid="{506D6367-561C-42A5-A3BD-8C37F4DD254B}">
  <cacheSource type="worksheet">
    <worksheetSource ref="A3:K128" sheet="Coal"/>
  </cacheSource>
  <cacheFields count="10">
    <cacheField name="Quarter" numFmtId="164">
      <sharedItems containsSemiMixedTypes="0" containsNonDate="0" containsDate="1" containsString="0" minDate="1990-03-01T00:00:00" maxDate="2021-03-02T00:00:00" count="125">
        <d v="1990-03-01T00:00:00"/>
        <d v="1990-06-01T00:00:00"/>
        <d v="1990-09-01T00:00:00"/>
        <d v="1990-12-01T00:00:00"/>
        <d v="1991-03-01T00:00:00"/>
        <d v="1991-06-01T00:00:00"/>
        <d v="1991-09-01T00:00:00"/>
        <d v="1991-12-01T00:00:00"/>
        <d v="1992-03-01T00:00:00"/>
        <d v="1992-06-01T00:00:00"/>
        <d v="1992-09-01T00:00:00"/>
        <d v="1992-12-01T00:00:00"/>
        <d v="1993-03-01T00:00:00"/>
        <d v="1993-06-01T00:00:00"/>
        <d v="1993-09-01T00:00:00"/>
        <d v="1993-12-01T00:00:00"/>
        <d v="1994-03-01T00:00:00"/>
        <d v="1994-06-01T00:00:00"/>
        <d v="1994-09-01T00:00:00"/>
        <d v="1994-12-01T00:00:00"/>
        <d v="1995-03-01T00:00:00"/>
        <d v="1995-06-01T00:00:00"/>
        <d v="1995-09-01T00:00:00"/>
        <d v="1995-12-01T00:00:00"/>
        <d v="1996-03-01T00:00:00"/>
        <d v="1996-06-01T00:00:00"/>
        <d v="1996-09-01T00:00:00"/>
        <d v="1996-12-01T00:00:00"/>
        <d v="1997-03-01T00:00:00"/>
        <d v="1997-06-01T00:00:00"/>
        <d v="1997-09-01T00:00:00"/>
        <d v="1997-12-01T00:00:00"/>
        <d v="1998-03-01T00:00:00"/>
        <d v="1998-06-01T00:00:00"/>
        <d v="1998-09-01T00:00:00"/>
        <d v="1998-12-01T00:00:00"/>
        <d v="1999-03-01T00:00:00"/>
        <d v="1999-06-01T00:00:00"/>
        <d v="1999-09-01T00:00:00"/>
        <d v="1999-12-01T00:00:00"/>
        <d v="2000-03-01T00:00:00"/>
        <d v="2000-06-01T00:00:00"/>
        <d v="2000-09-01T00:00:00"/>
        <d v="2000-12-01T00:00:00"/>
        <d v="2001-03-01T00:00:00"/>
        <d v="2001-06-01T00:00:00"/>
        <d v="2001-09-01T00:00:00"/>
        <d v="2001-12-01T00:00:00"/>
        <d v="2002-03-01T00:00:00"/>
        <d v="2002-06-01T00:00:00"/>
        <d v="2002-09-01T00:00:00"/>
        <d v="2002-12-01T00:00:00"/>
        <d v="2003-03-01T00:00:00"/>
        <d v="2003-06-01T00:00:00"/>
        <d v="2003-09-01T00:00:00"/>
        <d v="2003-12-01T00:00:00"/>
        <d v="2004-03-01T00:00:00"/>
        <d v="2004-06-01T00:00:00"/>
        <d v="2004-09-01T00:00:00"/>
        <d v="2004-12-01T00:00:00"/>
        <d v="2005-03-01T00:00:00"/>
        <d v="2005-06-01T00:00:00"/>
        <d v="2005-09-01T00:00:00"/>
        <d v="2005-12-01T00:00:00"/>
        <d v="2006-03-01T00:00:00"/>
        <d v="2006-06-01T00:00:00"/>
        <d v="2006-09-01T00:00:00"/>
        <d v="2006-12-01T00:00:00"/>
        <d v="2007-03-01T00:00:00"/>
        <d v="2007-06-01T00:00:00"/>
        <d v="2007-09-01T00:00:00"/>
        <d v="2007-12-01T00:00:00"/>
        <d v="2008-03-01T00:00:00"/>
        <d v="2008-06-01T00:00:00"/>
        <d v="2008-09-01T00:00:00"/>
        <d v="2008-12-01T00:00:00"/>
        <d v="2009-03-01T00:00:00"/>
        <d v="2009-06-01T00:00:00"/>
        <d v="2009-09-01T00:00:00"/>
        <d v="2009-12-01T00:00:00"/>
        <d v="2010-03-01T00:00:00"/>
        <d v="2010-06-01T00:00:00"/>
        <d v="2010-09-01T00:00:00"/>
        <d v="2010-12-01T00:00:00"/>
        <d v="2011-03-01T00:00:00"/>
        <d v="2011-06-01T00:00:00"/>
        <d v="2011-09-01T00:00:00"/>
        <d v="2011-12-01T00:00:00"/>
        <d v="2012-03-01T00:00:00"/>
        <d v="2012-06-01T00:00:00"/>
        <d v="2012-09-01T00:00:00"/>
        <d v="2012-12-01T00:00:00"/>
        <d v="2013-03-01T00:00:00"/>
        <d v="2013-06-01T00:00:00"/>
        <d v="2013-09-01T00:00:00"/>
        <d v="2013-12-01T00:00:00"/>
        <d v="2014-03-01T00:00:00"/>
        <d v="2014-06-01T00:00:00"/>
        <d v="2014-09-01T00:00:00"/>
        <d v="2014-12-01T00:00:00"/>
        <d v="2015-03-01T00:00:00"/>
        <d v="2015-06-01T00:00:00"/>
        <d v="2015-09-01T00:00:00"/>
        <d v="2015-12-01T00:00:00"/>
        <d v="2016-03-01T00:00:00"/>
        <d v="2016-06-01T00:00:00"/>
        <d v="2016-09-01T00:00:00"/>
        <d v="2016-12-01T00:00:00"/>
        <d v="2017-03-01T00:00:00"/>
        <d v="2017-06-01T00:00:00"/>
        <d v="2017-09-01T00:00:00"/>
        <d v="2017-12-01T00:00:00"/>
        <d v="2018-03-01T00:00:00"/>
        <d v="2018-06-01T00:00:00"/>
        <d v="2018-09-01T00:00:00"/>
        <d v="2018-12-01T00:00:00"/>
        <d v="2019-03-01T00:00:00"/>
        <d v="2019-06-01T00:00:00"/>
        <d v="2019-09-01T00:00:00"/>
        <d v="2019-12-01T00:00:00"/>
        <d v="2020-03-01T00:00:00"/>
        <d v="2020-06-01T00:00:00"/>
        <d v="2020-09-01T00:00:00"/>
        <d v="2020-12-01T00:00:00"/>
        <d v="2021-03-01T00:00:00"/>
      </sharedItems>
      <fieldGroup par="9" base="0">
        <rangePr groupBy="months" startDate="1990-03-01T00:00:00" endDate="2021-03-02T00:00:00"/>
        <groupItems count="14">
          <s v="&lt;3/1/1990"/>
          <s v="Jan"/>
          <s v="Feb"/>
          <s v="Mar"/>
          <s v="Apr"/>
          <s v="May"/>
          <s v="Jun"/>
          <s v="Jul"/>
          <s v="Aug"/>
          <s v="Sep"/>
          <s v="Oct"/>
          <s v="Nov"/>
          <s v="Dec"/>
          <s v="&gt;3/2/2021"/>
        </groupItems>
      </fieldGroup>
    </cacheField>
    <cacheField name="Raw Coal Production" numFmtId="2">
      <sharedItems containsSemiMixedTypes="0" containsString="0" containsNumber="1" minValue="46.036217000000001" maxValue="153.01503477341399"/>
    </cacheField>
    <cacheField name="Saleable Coal Production" numFmtId="2">
      <sharedItems containsSemiMixedTypes="0" containsString="0" containsNumber="1" minValue="36.875" maxValue="119.853986882353"/>
    </cacheField>
    <cacheField name="Metallurgical Coal Export Volumn" numFmtId="2">
      <sharedItems containsSemiMixedTypes="0" containsString="0" containsNumber="1" minValue="13.938955" maxValue="49.494650640000003"/>
    </cacheField>
    <cacheField name="Thermal Coal Export Volumn" numFmtId="2">
      <sharedItems containsSemiMixedTypes="0" containsString="0" containsNumber="1" minValue="11.050592" maxValue="55.336536789999997"/>
    </cacheField>
    <cacheField name="Metallurgical Coal Export Values" numFmtId="2">
      <sharedItems containsSemiMixedTypes="0" containsString="0" containsNumber="1" minValue="835.60689000000002" maxValue="12517.7672"/>
    </cacheField>
    <cacheField name="Thermal Coal Export Values" numFmtId="2">
      <sharedItems containsSemiMixedTypes="0" containsString="0" containsNumber="1" minValue="553.06308799999999" maxValue="7199.5123830000002"/>
    </cacheField>
    <cacheField name="Prices US Dollars" numFmtId="165">
      <sharedItems containsSemiMixedTypes="0" containsString="0" containsNumber="1" minValue="51.855774444598204" maxValue="389.42454096560726"/>
    </cacheField>
    <cacheField name="Quarters" numFmtId="0" databaseField="0">
      <fieldGroup base="0">
        <rangePr groupBy="quarters" startDate="1990-03-01T00:00:00" endDate="2021-03-02T00:00:00"/>
        <groupItems count="6">
          <s v="&lt;3/1/1990"/>
          <s v="Qtr1"/>
          <s v="Qtr2"/>
          <s v="Qtr3"/>
          <s v="Qtr4"/>
          <s v="&gt;3/2/2021"/>
        </groupItems>
      </fieldGroup>
    </cacheField>
    <cacheField name="Years" numFmtId="0" databaseField="0">
      <fieldGroup base="0">
        <rangePr groupBy="years" startDate="1990-03-01T00:00:00" endDate="2021-03-02T00:00:00"/>
        <groupItems count="34">
          <s v="&lt;3/1/1990"/>
          <s v="1990"/>
          <s v="1991"/>
          <s v="1992"/>
          <s v="1993"/>
          <s v="1994"/>
          <s v="1995"/>
          <s v="1996"/>
          <s v="1997"/>
          <s v="1998"/>
          <s v="1999"/>
          <s v="2000"/>
          <s v="2001"/>
          <s v="2002"/>
          <s v="2003"/>
          <s v="2004"/>
          <s v="2005"/>
          <s v="2006"/>
          <s v="2007"/>
          <s v="2008"/>
          <s v="2009"/>
          <s v="2010"/>
          <s v="2011"/>
          <s v="2012"/>
          <s v="2013"/>
          <s v="2014"/>
          <s v="2015"/>
          <s v="2016"/>
          <s v="2017"/>
          <s v="2018"/>
          <s v="2019"/>
          <s v="2020"/>
          <s v="2021"/>
          <s v="&gt;3/2/2021"/>
        </groupItems>
      </fieldGroup>
    </cacheField>
  </cacheFields>
  <extLst>
    <ext xmlns:x14="http://schemas.microsoft.com/office/spreadsheetml/2009/9/main" uri="{725AE2AE-9491-48be-B2B4-4EB974FC3084}">
      <x14:pivotCacheDefinition pivotCacheId="1088423785"/>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ikaa" refreshedDate="44394.712812500002" createdVersion="7" refreshedVersion="7" minRefreshableVersion="3" recordCount="125" xr:uid="{0F42E051-7288-4E5E-AC95-8FFA82D9FEA8}">
  <cacheSource type="worksheet">
    <worksheetSource name="Gold"/>
  </cacheSource>
  <cacheFields count="17">
    <cacheField name="Quarter" numFmtId="164">
      <sharedItems containsSemiMixedTypes="0" containsNonDate="0" containsDate="1" containsString="0" minDate="1990-03-01T00:00:00" maxDate="2021-03-02T00:00:00" count="125">
        <d v="1990-03-01T00:00:00"/>
        <d v="1990-06-01T00:00:00"/>
        <d v="1990-09-01T00:00:00"/>
        <d v="1990-12-01T00:00:00"/>
        <d v="1991-03-01T00:00:00"/>
        <d v="1991-06-01T00:00:00"/>
        <d v="1991-09-01T00:00:00"/>
        <d v="1991-12-01T00:00:00"/>
        <d v="1992-03-01T00:00:00"/>
        <d v="1992-06-01T00:00:00"/>
        <d v="1992-09-01T00:00:00"/>
        <d v="1992-12-01T00:00:00"/>
        <d v="1993-03-01T00:00:00"/>
        <d v="1993-06-01T00:00:00"/>
        <d v="1993-09-01T00:00:00"/>
        <d v="1993-12-01T00:00:00"/>
        <d v="1994-03-01T00:00:00"/>
        <d v="1994-06-01T00:00:00"/>
        <d v="1994-09-01T00:00:00"/>
        <d v="1994-12-01T00:00:00"/>
        <d v="1995-03-01T00:00:00"/>
        <d v="1995-06-01T00:00:00"/>
        <d v="1995-09-01T00:00:00"/>
        <d v="1995-12-01T00:00:00"/>
        <d v="1996-03-01T00:00:00"/>
        <d v="1996-06-01T00:00:00"/>
        <d v="1996-09-01T00:00:00"/>
        <d v="1996-12-01T00:00:00"/>
        <d v="1997-03-01T00:00:00"/>
        <d v="1997-06-01T00:00:00"/>
        <d v="1997-09-01T00:00:00"/>
        <d v="1997-12-01T00:00:00"/>
        <d v="1998-03-01T00:00:00"/>
        <d v="1998-06-01T00:00:00"/>
        <d v="1998-09-01T00:00:00"/>
        <d v="1998-12-01T00:00:00"/>
        <d v="1999-03-01T00:00:00"/>
        <d v="1999-06-01T00:00:00"/>
        <d v="1999-09-01T00:00:00"/>
        <d v="1999-12-01T00:00:00"/>
        <d v="2000-03-01T00:00:00"/>
        <d v="2000-06-01T00:00:00"/>
        <d v="2000-09-01T00:00:00"/>
        <d v="2000-12-01T00:00:00"/>
        <d v="2001-03-01T00:00:00"/>
        <d v="2001-06-01T00:00:00"/>
        <d v="2001-09-01T00:00:00"/>
        <d v="2001-12-01T00:00:00"/>
        <d v="2002-03-01T00:00:00"/>
        <d v="2002-06-01T00:00:00"/>
        <d v="2002-09-01T00:00:00"/>
        <d v="2002-12-01T00:00:00"/>
        <d v="2003-03-01T00:00:00"/>
        <d v="2003-06-01T00:00:00"/>
        <d v="2003-09-01T00:00:00"/>
        <d v="2003-12-01T00:00:00"/>
        <d v="2004-03-01T00:00:00"/>
        <d v="2004-06-01T00:00:00"/>
        <d v="2004-09-01T00:00:00"/>
        <d v="2004-12-01T00:00:00"/>
        <d v="2005-03-01T00:00:00"/>
        <d v="2005-06-01T00:00:00"/>
        <d v="2005-09-01T00:00:00"/>
        <d v="2005-12-01T00:00:00"/>
        <d v="2006-03-01T00:00:00"/>
        <d v="2006-06-01T00:00:00"/>
        <d v="2006-09-01T00:00:00"/>
        <d v="2006-12-01T00:00:00"/>
        <d v="2007-03-01T00:00:00"/>
        <d v="2007-06-01T00:00:00"/>
        <d v="2007-09-01T00:00:00"/>
        <d v="2007-12-01T00:00:00"/>
        <d v="2008-03-01T00:00:00"/>
        <d v="2008-06-01T00:00:00"/>
        <d v="2008-09-01T00:00:00"/>
        <d v="2008-12-01T00:00:00"/>
        <d v="2009-03-01T00:00:00"/>
        <d v="2009-06-01T00:00:00"/>
        <d v="2009-09-01T00:00:00"/>
        <d v="2009-12-01T00:00:00"/>
        <d v="2010-03-01T00:00:00"/>
        <d v="2010-06-01T00:00:00"/>
        <d v="2010-09-01T00:00:00"/>
        <d v="2010-12-01T00:00:00"/>
        <d v="2011-03-01T00:00:00"/>
        <d v="2011-06-01T00:00:00"/>
        <d v="2011-09-01T00:00:00"/>
        <d v="2011-12-01T00:00:00"/>
        <d v="2012-03-01T00:00:00"/>
        <d v="2012-06-01T00:00:00"/>
        <d v="2012-09-01T00:00:00"/>
        <d v="2012-12-01T00:00:00"/>
        <d v="2013-03-01T00:00:00"/>
        <d v="2013-06-01T00:00:00"/>
        <d v="2013-09-01T00:00:00"/>
        <d v="2013-12-01T00:00:00"/>
        <d v="2014-03-01T00:00:00"/>
        <d v="2014-06-01T00:00:00"/>
        <d v="2014-09-01T00:00:00"/>
        <d v="2014-12-01T00:00:00"/>
        <d v="2015-03-01T00:00:00"/>
        <d v="2015-06-01T00:00:00"/>
        <d v="2015-09-01T00:00:00"/>
        <d v="2015-12-01T00:00:00"/>
        <d v="2016-03-01T00:00:00"/>
        <d v="2016-06-01T00:00:00"/>
        <d v="2016-09-01T00:00:00"/>
        <d v="2016-12-01T00:00:00"/>
        <d v="2017-03-01T00:00:00"/>
        <d v="2017-06-01T00:00:00"/>
        <d v="2017-09-01T00:00:00"/>
        <d v="2017-12-01T00:00:00"/>
        <d v="2018-03-01T00:00:00"/>
        <d v="2018-06-01T00:00:00"/>
        <d v="2018-09-01T00:00:00"/>
        <d v="2018-12-01T00:00:00"/>
        <d v="2019-03-01T00:00:00"/>
        <d v="2019-06-01T00:00:00"/>
        <d v="2019-09-01T00:00:00"/>
        <d v="2019-12-01T00:00:00"/>
        <d v="2020-03-01T00:00:00"/>
        <d v="2020-06-01T00:00:00"/>
        <d v="2020-09-01T00:00:00"/>
        <d v="2020-12-01T00:00:00"/>
        <d v="2021-03-01T00:00:00"/>
      </sharedItems>
      <fieldGroup par="16" base="0">
        <rangePr groupBy="months" startDate="1990-03-01T00:00:00" endDate="2021-03-02T00:00:00"/>
        <groupItems count="14">
          <s v="&lt;3/1/1990"/>
          <s v="Jan"/>
          <s v="Feb"/>
          <s v="Mar"/>
          <s v="Apr"/>
          <s v="May"/>
          <s v="Jun"/>
          <s v="Jul"/>
          <s v="Aug"/>
          <s v="Sep"/>
          <s v="Oct"/>
          <s v="Nov"/>
          <s v="Dec"/>
          <s v="&gt;3/2/2021"/>
        </groupItems>
      </fieldGroup>
    </cacheField>
    <cacheField name="US Dollars Gold Pirce(US$/oz)" numFmtId="1">
      <sharedItems containsSemiMixedTypes="0" containsString="0" containsNumber="1" minValue="259.20064935064897" maxValue="1911.36389328063"/>
    </cacheField>
    <cacheField name="Australian Dollars Gold Price(AS$/oz)" numFmtId="1">
      <sharedItems containsSemiMixedTypes="0" containsString="0" containsNumber="1" minValue="398.59180581874898" maxValue="2673.5653985031199"/>
    </cacheField>
    <cacheField name="Australia Production" numFmtId="1">
      <sharedItems containsSemiMixedTypes="0" containsString="0" containsNumber="1" minValue="0" maxValue="130.75200000000001"/>
    </cacheField>
    <cacheField name="Australia Exports (volumn Tn)" numFmtId="1">
      <sharedItems containsString="0" containsBlank="1" containsNumber="1" minValue="50.173718999999998" maxValue="133.19992999999999"/>
    </cacheField>
    <cacheField name="Australia Production MA" numFmtId="1">
      <sharedItems containsString="0" containsBlank="1" containsNumber="1" minValue="56.44875175" maxValue="105.46000000000001"/>
    </cacheField>
    <cacheField name="Australia Exports by values(m$)" numFmtId="1">
      <sharedItems containsSemiMixedTypes="0" containsString="0" containsNumber="1" minValue="732.29139999999995" maxValue="7330.232"/>
    </cacheField>
    <cacheField name="Australia Inport by values(m$)" numFmtId="1">
      <sharedItems containsSemiMixedTypes="0" containsString="0" containsNumber="1" minValue="73.485310999999996" maxValue="3897.8108999999999"/>
    </cacheField>
    <cacheField name="Chine Exports" numFmtId="1">
      <sharedItems containsSemiMixedTypes="0" containsString="0" containsNumber="1" minValue="0" maxValue="54.460995019999999"/>
    </cacheField>
    <cacheField name="Hongkong Exports" numFmtId="1">
      <sharedItems containsSemiMixedTypes="0" containsString="0" containsNumber="1" minValue="0" maxValue="55.75732893"/>
    </cacheField>
    <cacheField name="UK Exports" numFmtId="1">
      <sharedItems containsSemiMixedTypes="0" containsString="0" containsNumber="1" minValue="0" maxValue="86.685717999999994"/>
    </cacheField>
    <cacheField name="Sinapore Exports" numFmtId="1">
      <sharedItems containsSemiMixedTypes="0" containsString="0" containsNumber="1" minValue="1.8221000000000001E-2" maxValue="48.082286000000003"/>
    </cacheField>
    <cacheField name="Total Export" numFmtId="1">
      <sharedItems containsSemiMixedTypes="0" containsString="0" containsNumber="1" minValue="51.900109219999997" maxValue="212.9622775"/>
    </cacheField>
    <cacheField name="Exploration Expenditure(m$)" numFmtId="3">
      <sharedItems containsSemiMixedTypes="0" containsString="0" containsNumber="1" minValue="63.2" maxValue="383.5"/>
    </cacheField>
    <cacheField name="Gold Expenditure % of Export Value" numFmtId="10">
      <sharedItems containsSemiMixedTypes="0" containsString="0" containsNumber="1" minValue="1.537905139639451E-2" maxValue="0.19200155029140206"/>
    </cacheField>
    <cacheField name="Quarters" numFmtId="0" databaseField="0">
      <fieldGroup base="0">
        <rangePr groupBy="quarters" startDate="1990-03-01T00:00:00" endDate="2021-03-02T00:00:00"/>
        <groupItems count="6">
          <s v="&lt;3/1/1990"/>
          <s v="Qtr1"/>
          <s v="Qtr2"/>
          <s v="Qtr3"/>
          <s v="Qtr4"/>
          <s v="&gt;3/2/2021"/>
        </groupItems>
      </fieldGroup>
    </cacheField>
    <cacheField name="Years" numFmtId="0" databaseField="0">
      <fieldGroup base="0">
        <rangePr groupBy="years" startDate="1990-03-01T00:00:00" endDate="2021-03-02T00:00:00"/>
        <groupItems count="34">
          <s v="&lt;3/1/1990"/>
          <s v="1990"/>
          <s v="1991"/>
          <s v="1992"/>
          <s v="1993"/>
          <s v="1994"/>
          <s v="1995"/>
          <s v="1996"/>
          <s v="1997"/>
          <s v="1998"/>
          <s v="1999"/>
          <s v="2000"/>
          <s v="2001"/>
          <s v="2002"/>
          <s v="2003"/>
          <s v="2004"/>
          <s v="2005"/>
          <s v="2006"/>
          <s v="2007"/>
          <s v="2008"/>
          <s v="2009"/>
          <s v="2010"/>
          <s v="2011"/>
          <s v="2012"/>
          <s v="2013"/>
          <s v="2014"/>
          <s v="2015"/>
          <s v="2016"/>
          <s v="2017"/>
          <s v="2018"/>
          <s v="2019"/>
          <s v="2020"/>
          <s v="2021"/>
          <s v="&gt;3/2/2021"/>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ikaa" refreshedDate="44394.949366203706" createdVersion="7" refreshedVersion="7" minRefreshableVersion="3" recordCount="121" xr:uid="{B14D398F-DF14-4E58-8555-01BDD6B4B23A}">
  <cacheSource type="worksheet">
    <worksheetSource ref="A2:P123" sheet="Petrolium"/>
  </cacheSource>
  <cacheFields count="18">
    <cacheField name="Quarter" numFmtId="164">
      <sharedItems containsSemiMixedTypes="0" containsNonDate="0" containsDate="1" containsString="0" minDate="1990-03-01T00:00:00" maxDate="2020-03-02T00:00:00" count="121">
        <d v="1990-03-01T00:00:00"/>
        <d v="1990-06-01T00:00:00"/>
        <d v="1990-09-01T00:00:00"/>
        <d v="1990-12-01T00:00:00"/>
        <d v="1991-03-01T00:00:00"/>
        <d v="1991-06-01T00:00:00"/>
        <d v="1991-09-01T00:00:00"/>
        <d v="1991-12-01T00:00:00"/>
        <d v="1992-03-01T00:00:00"/>
        <d v="1992-06-01T00:00:00"/>
        <d v="1992-09-01T00:00:00"/>
        <d v="1992-12-01T00:00:00"/>
        <d v="1993-03-01T00:00:00"/>
        <d v="1993-06-01T00:00:00"/>
        <d v="1993-09-01T00:00:00"/>
        <d v="1993-12-01T00:00:00"/>
        <d v="1994-03-01T00:00:00"/>
        <d v="1994-06-01T00:00:00"/>
        <d v="1994-09-01T00:00:00"/>
        <d v="1994-12-01T00:00:00"/>
        <d v="1995-03-01T00:00:00"/>
        <d v="1995-06-01T00:00:00"/>
        <d v="1995-09-01T00:00:00"/>
        <d v="1995-12-01T00:00:00"/>
        <d v="1996-03-01T00:00:00"/>
        <d v="1996-06-01T00:00:00"/>
        <d v="1996-09-01T00:00:00"/>
        <d v="1996-12-01T00:00:00"/>
        <d v="1997-03-01T00:00:00"/>
        <d v="1997-06-01T00:00:00"/>
        <d v="1997-09-01T00:00:00"/>
        <d v="1997-12-01T00:00:00"/>
        <d v="1998-03-01T00:00:00"/>
        <d v="1998-06-01T00:00:00"/>
        <d v="1998-09-01T00:00:00"/>
        <d v="1998-12-01T00:00:00"/>
        <d v="1999-03-01T00:00:00"/>
        <d v="1999-06-01T00:00:00"/>
        <d v="1999-09-01T00:00:00"/>
        <d v="1999-12-01T00:00:00"/>
        <d v="2000-03-01T00:00:00"/>
        <d v="2000-06-01T00:00:00"/>
        <d v="2000-09-01T00:00:00"/>
        <d v="2000-12-01T00:00:00"/>
        <d v="2001-03-01T00:00:00"/>
        <d v="2001-06-01T00:00:00"/>
        <d v="2001-09-01T00:00:00"/>
        <d v="2001-12-01T00:00:00"/>
        <d v="2002-03-01T00:00:00"/>
        <d v="2002-06-01T00:00:00"/>
        <d v="2002-09-01T00:00:00"/>
        <d v="2002-12-01T00:00:00"/>
        <d v="2003-03-01T00:00:00"/>
        <d v="2003-06-01T00:00:00"/>
        <d v="2003-09-01T00:00:00"/>
        <d v="2003-12-01T00:00:00"/>
        <d v="2004-03-01T00:00:00"/>
        <d v="2004-06-01T00:00:00"/>
        <d v="2004-09-01T00:00:00"/>
        <d v="2004-12-01T00:00:00"/>
        <d v="2005-03-01T00:00:00"/>
        <d v="2005-06-01T00:00:00"/>
        <d v="2005-09-01T00:00:00"/>
        <d v="2005-12-01T00:00:00"/>
        <d v="2006-03-01T00:00:00"/>
        <d v="2006-06-01T00:00:00"/>
        <d v="2006-09-01T00:00:00"/>
        <d v="2006-12-01T00:00:00"/>
        <d v="2007-03-01T00:00:00"/>
        <d v="2007-06-01T00:00:00"/>
        <d v="2007-09-01T00:00:00"/>
        <d v="2007-12-01T00:00:00"/>
        <d v="2008-03-01T00:00:00"/>
        <d v="2008-06-01T00:00:00"/>
        <d v="2008-09-01T00:00:00"/>
        <d v="2008-12-01T00:00:00"/>
        <d v="2009-03-01T00:00:00"/>
        <d v="2009-06-01T00:00:00"/>
        <d v="2009-09-01T00:00:00"/>
        <d v="2009-12-01T00:00:00"/>
        <d v="2010-03-01T00:00:00"/>
        <d v="2010-06-01T00:00:00"/>
        <d v="2010-09-01T00:00:00"/>
        <d v="2010-12-01T00:00:00"/>
        <d v="2011-03-01T00:00:00"/>
        <d v="2011-06-01T00:00:00"/>
        <d v="2011-09-01T00:00:00"/>
        <d v="2011-12-01T00:00:00"/>
        <d v="2012-03-01T00:00:00"/>
        <d v="2012-06-01T00:00:00"/>
        <d v="2012-09-01T00:00:00"/>
        <d v="2012-12-01T00:00:00"/>
        <d v="2013-03-01T00:00:00"/>
        <d v="2013-06-01T00:00:00"/>
        <d v="2013-09-01T00:00:00"/>
        <d v="2013-12-01T00:00:00"/>
        <d v="2014-03-01T00:00:00"/>
        <d v="2014-06-01T00:00:00"/>
        <d v="2014-09-01T00:00:00"/>
        <d v="2014-12-01T00:00:00"/>
        <d v="2015-03-01T00:00:00"/>
        <d v="2015-06-01T00:00:00"/>
        <d v="2015-09-01T00:00:00"/>
        <d v="2015-12-01T00:00:00"/>
        <d v="2016-03-01T00:00:00"/>
        <d v="2016-06-01T00:00:00"/>
        <d v="2016-09-01T00:00:00"/>
        <d v="2016-12-01T00:00:00"/>
        <d v="2017-03-01T00:00:00"/>
        <d v="2017-06-01T00:00:00"/>
        <d v="2017-09-01T00:00:00"/>
        <d v="2017-12-01T00:00:00"/>
        <d v="2018-03-01T00:00:00"/>
        <d v="2018-06-01T00:00:00"/>
        <d v="2018-09-01T00:00:00"/>
        <d v="2018-12-01T00:00:00"/>
        <d v="2019-03-01T00:00:00"/>
        <d v="2019-06-01T00:00:00"/>
        <d v="2019-09-01T00:00:00"/>
        <d v="2019-12-01T00:00:00"/>
        <d v="2020-03-01T00:00:00"/>
      </sharedItems>
      <fieldGroup par="17" base="0">
        <rangePr groupBy="months" startDate="1990-03-01T00:00:00" endDate="2020-03-02T00:00:00"/>
        <groupItems count="14">
          <s v="&lt;3/1/1990"/>
          <s v="Jan"/>
          <s v="Feb"/>
          <s v="Mar"/>
          <s v="Apr"/>
          <s v="May"/>
          <s v="Jun"/>
          <s v="Jul"/>
          <s v="Aug"/>
          <s v="Sep"/>
          <s v="Oct"/>
          <s v="Nov"/>
          <s v="Dec"/>
          <s v="&gt;3/2/2020"/>
        </groupItems>
      </fieldGroup>
    </cacheField>
    <cacheField name="Crude Oil Production" numFmtId="1">
      <sharedItems containsSemiMixedTypes="0" containsString="0" containsNumber="1" minValue="3727.2" maxValue="10479.275"/>
    </cacheField>
    <cacheField name="LPG Production" numFmtId="1">
      <sharedItems containsSemiMixedTypes="0" containsString="0" containsNumber="1" minValue="624.44000000000005" maxValue="1574.5"/>
    </cacheField>
    <cacheField name="Natural Gas Production" numFmtId="0">
      <sharedItems containsMixedTypes="1" containsNumber="1" minValue="12224.7418152141" maxValue="41191.764857953502"/>
    </cacheField>
    <cacheField name="Refinery Production" numFmtId="1">
      <sharedItems containsSemiMixedTypes="0" containsString="0" containsNumber="1" minValue="6185.7" maxValue="11223.774625"/>
    </cacheField>
    <cacheField name="Total Production" numFmtId="1">
      <sharedItems containsSemiMixedTypes="0" containsString="0" containsNumber="1" minValue="14941.605535999999" maxValue="54962.064857953505"/>
    </cacheField>
    <cacheField name="Crudeoil Exports Volumn" numFmtId="1">
      <sharedItems containsSemiMixedTypes="0" containsString="0" containsNumber="1" minValue="1805.8665779999999" maxValue="6884.7353300000004"/>
    </cacheField>
    <cacheField name="LPG Exports Volumn" numFmtId="1">
      <sharedItems containsSemiMixedTypes="0" containsString="0" containsNumber="1" minValue="266.32166699999999" maxValue="1422.56025237638"/>
    </cacheField>
    <cacheField name="LNG Exports volumn" numFmtId="1">
      <sharedItems containsSemiMixedTypes="0" containsString="0" containsNumber="1" minValue="0.63" maxValue="20.218008730000001"/>
    </cacheField>
    <cacheField name="Refinery Products Exports Volumn" numFmtId="1">
      <sharedItems containsSemiMixedTypes="0" containsString="0" containsNumber="1" minValue="82.928826459999996" maxValue="1458.394002"/>
    </cacheField>
    <cacheField name="Total Export By Volumn" numFmtId="1">
      <sharedItems containsSemiMixedTypes="0" containsString="0" containsNumber="1" minValue="2934.1561460000003" maxValue="8842.3692540000011"/>
    </cacheField>
    <cacheField name="Crude Oil Export Values" numFmtId="1">
      <sharedItems containsSemiMixedTypes="0" containsString="0" containsNumber="1" minValue="286.02904100000001" maxValue="3319.4106929999998"/>
    </cacheField>
    <cacheField name="LPG Export values" numFmtId="1">
      <sharedItems containsSemiMixedTypes="0" containsString="0" containsNumber="1" minValue="29.448775000000001" maxValue="496.33554099999998"/>
    </cacheField>
    <cacheField name="LNG Exports Values" numFmtId="1">
      <sharedItems containsSemiMixedTypes="0" containsString="0" containsNumber="1" minValue="105.567016" maxValue="13787.724625999999"/>
    </cacheField>
    <cacheField name="Refinery Products Exports Values" numFmtId="1">
      <sharedItems containsSemiMixedTypes="0" containsString="0" containsNumber="1" minValue="48.255343000000003" maxValue="534.36651600000005"/>
    </cacheField>
    <cacheField name="Price in Brent" numFmtId="3">
      <sharedItems containsSemiMixedTypes="0" containsString="0" containsNumber="1" minValue="11.0976923076923" maxValue="122.20093749999999"/>
    </cacheField>
    <cacheField name="Quarters" numFmtId="0" databaseField="0">
      <fieldGroup base="0">
        <rangePr groupBy="quarters" startDate="1990-03-01T00:00:00" endDate="2020-03-02T00:00:00"/>
        <groupItems count="6">
          <s v="&lt;3/1/1990"/>
          <s v="Qtr1"/>
          <s v="Qtr2"/>
          <s v="Qtr3"/>
          <s v="Qtr4"/>
          <s v="&gt;3/2/2020"/>
        </groupItems>
      </fieldGroup>
    </cacheField>
    <cacheField name="Years" numFmtId="0" databaseField="0">
      <fieldGroup base="0">
        <rangePr groupBy="years" startDate="1990-03-01T00:00:00" endDate="2020-03-02T00:00:00"/>
        <groupItems count="33">
          <s v="&lt;3/1/1990"/>
          <s v="1990"/>
          <s v="1991"/>
          <s v="1992"/>
          <s v="1993"/>
          <s v="1994"/>
          <s v="1995"/>
          <s v="1996"/>
          <s v="1997"/>
          <s v="1998"/>
          <s v="1999"/>
          <s v="2000"/>
          <s v="2001"/>
          <s v="2002"/>
          <s v="2003"/>
          <s v="2004"/>
          <s v="2005"/>
          <s v="2006"/>
          <s v="2007"/>
          <s v="2008"/>
          <s v="2009"/>
          <s v="2010"/>
          <s v="2011"/>
          <s v="2012"/>
          <s v="2013"/>
          <s v="2014"/>
          <s v="2015"/>
          <s v="2016"/>
          <s v="2017"/>
          <s v="2018"/>
          <s v="2019"/>
          <s v="2020"/>
          <s v="&gt;3/2/2020"/>
        </groupItems>
      </fieldGroup>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ikaa" refreshedDate="44395.459791898145" createdVersion="7" refreshedVersion="7" minRefreshableVersion="3" recordCount="125" xr:uid="{ADBFB639-A442-4D9D-8A1A-AEC686A77730}">
  <cacheSource type="worksheet">
    <worksheetSource name="Iron[[Quarter]:[Lump and run of mine % In Iron]]"/>
  </cacheSource>
  <cacheFields count="17">
    <cacheField name="Quarter" numFmtId="164">
      <sharedItems containsSemiMixedTypes="0" containsNonDate="0" containsDate="1" containsString="0" minDate="1990-03-01T00:00:00" maxDate="2021-03-02T00:00:00" count="125">
        <d v="1990-03-01T00:00:00"/>
        <d v="1990-06-01T00:00:00"/>
        <d v="1990-09-01T00:00:00"/>
        <d v="1990-12-01T00:00:00"/>
        <d v="1991-03-01T00:00:00"/>
        <d v="1991-06-01T00:00:00"/>
        <d v="1991-09-01T00:00:00"/>
        <d v="1991-12-01T00:00:00"/>
        <d v="1992-03-01T00:00:00"/>
        <d v="1992-06-01T00:00:00"/>
        <d v="1992-09-01T00:00:00"/>
        <d v="1992-12-01T00:00:00"/>
        <d v="1993-03-01T00:00:00"/>
        <d v="1993-06-01T00:00:00"/>
        <d v="1993-09-01T00:00:00"/>
        <d v="1993-12-01T00:00:00"/>
        <d v="1994-03-01T00:00:00"/>
        <d v="1994-06-01T00:00:00"/>
        <d v="1994-09-01T00:00:00"/>
        <d v="1994-12-01T00:00:00"/>
        <d v="1995-03-01T00:00:00"/>
        <d v="1995-06-01T00:00:00"/>
        <d v="1995-09-01T00:00:00"/>
        <d v="1995-12-01T00:00:00"/>
        <d v="1996-03-01T00:00:00"/>
        <d v="1996-06-01T00:00:00"/>
        <d v="1996-09-01T00:00:00"/>
        <d v="1996-12-01T00:00:00"/>
        <d v="1997-03-01T00:00:00"/>
        <d v="1997-06-01T00:00:00"/>
        <d v="1997-09-01T00:00:00"/>
        <d v="1997-12-01T00:00:00"/>
        <d v="1998-03-01T00:00:00"/>
        <d v="1998-06-01T00:00:00"/>
        <d v="1998-09-01T00:00:00"/>
        <d v="1998-12-01T00:00:00"/>
        <d v="1999-03-01T00:00:00"/>
        <d v="1999-06-01T00:00:00"/>
        <d v="1999-09-01T00:00:00"/>
        <d v="1999-12-01T00:00:00"/>
        <d v="2000-03-01T00:00:00"/>
        <d v="2000-06-01T00:00:00"/>
        <d v="2000-09-01T00:00:00"/>
        <d v="2000-12-01T00:00:00"/>
        <d v="2001-03-01T00:00:00"/>
        <d v="2001-06-01T00:00:00"/>
        <d v="2001-09-01T00:00:00"/>
        <d v="2001-12-01T00:00:00"/>
        <d v="2002-03-01T00:00:00"/>
        <d v="2002-06-01T00:00:00"/>
        <d v="2002-09-01T00:00:00"/>
        <d v="2002-12-01T00:00:00"/>
        <d v="2003-03-01T00:00:00"/>
        <d v="2003-06-01T00:00:00"/>
        <d v="2003-09-01T00:00:00"/>
        <d v="2003-12-01T00:00:00"/>
        <d v="2004-03-01T00:00:00"/>
        <d v="2004-06-01T00:00:00"/>
        <d v="2004-09-01T00:00:00"/>
        <d v="2004-12-01T00:00:00"/>
        <d v="2005-03-01T00:00:00"/>
        <d v="2005-06-01T00:00:00"/>
        <d v="2005-09-01T00:00:00"/>
        <d v="2005-12-01T00:00:00"/>
        <d v="2006-03-01T00:00:00"/>
        <d v="2006-06-01T00:00:00"/>
        <d v="2006-09-01T00:00:00"/>
        <d v="2006-12-01T00:00:00"/>
        <d v="2007-03-01T00:00:00"/>
        <d v="2007-06-01T00:00:00"/>
        <d v="2007-09-01T00:00:00"/>
        <d v="2007-12-01T00:00:00"/>
        <d v="2008-03-01T00:00:00"/>
        <d v="2008-06-01T00:00:00"/>
        <d v="2008-09-01T00:00:00"/>
        <d v="2008-12-01T00:00:00"/>
        <d v="2009-03-01T00:00:00"/>
        <d v="2009-06-01T00:00:00"/>
        <d v="2009-09-01T00:00:00"/>
        <d v="2009-12-01T00:00:00"/>
        <d v="2010-03-01T00:00:00"/>
        <d v="2010-06-01T00:00:00"/>
        <d v="2010-09-01T00:00:00"/>
        <d v="2010-12-01T00:00:00"/>
        <d v="2011-03-01T00:00:00"/>
        <d v="2011-06-01T00:00:00"/>
        <d v="2011-09-01T00:00:00"/>
        <d v="2011-12-01T00:00:00"/>
        <d v="2012-03-01T00:00:00"/>
        <d v="2012-06-01T00:00:00"/>
        <d v="2012-09-01T00:00:00"/>
        <d v="2012-12-01T00:00:00"/>
        <d v="2013-03-01T00:00:00"/>
        <d v="2013-06-01T00:00:00"/>
        <d v="2013-09-01T00:00:00"/>
        <d v="2013-12-01T00:00:00"/>
        <d v="2014-03-01T00:00:00"/>
        <d v="2014-06-01T00:00:00"/>
        <d v="2014-09-01T00:00:00"/>
        <d v="2014-12-01T00:00:00"/>
        <d v="2015-03-01T00:00:00"/>
        <d v="2015-06-01T00:00:00"/>
        <d v="2015-09-01T00:00:00"/>
        <d v="2015-12-01T00:00:00"/>
        <d v="2016-03-01T00:00:00"/>
        <d v="2016-06-01T00:00:00"/>
        <d v="2016-09-01T00:00:00"/>
        <d v="2016-12-01T00:00:00"/>
        <d v="2017-03-01T00:00:00"/>
        <d v="2017-06-01T00:00:00"/>
        <d v="2017-09-01T00:00:00"/>
        <d v="2017-12-01T00:00:00"/>
        <d v="2018-03-01T00:00:00"/>
        <d v="2018-06-01T00:00:00"/>
        <d v="2018-09-01T00:00:00"/>
        <d v="2018-12-01T00:00:00"/>
        <d v="2019-03-01T00:00:00"/>
        <d v="2019-06-01T00:00:00"/>
        <d v="2019-09-01T00:00:00"/>
        <d v="2019-12-01T00:00:00"/>
        <d v="2020-03-01T00:00:00"/>
        <d v="2020-06-01T00:00:00"/>
        <d v="2020-09-01T00:00:00"/>
        <d v="2020-12-01T00:00:00"/>
        <d v="2021-03-01T00:00:00"/>
      </sharedItems>
      <fieldGroup par="16" base="0">
        <rangePr groupBy="months" startDate="1990-03-01T00:00:00" endDate="2021-03-02T00:00:00"/>
        <groupItems count="14">
          <s v="&lt;3/1/1990"/>
          <s v="Jan"/>
          <s v="Feb"/>
          <s v="Mar"/>
          <s v="Apr"/>
          <s v="May"/>
          <s v="Jun"/>
          <s v="Jul"/>
          <s v="Aug"/>
          <s v="Sep"/>
          <s v="Oct"/>
          <s v="Nov"/>
          <s v="Dec"/>
          <s v="&gt;3/2/2021"/>
        </groupItems>
      </fieldGroup>
    </cacheField>
    <cacheField name="AS Dollars Price(AS$/oz)" numFmtId="0">
      <sharedItems containsMixedTypes="1" containsNumber="1" minValue="57.8190320809965" maxValue="195.607755783469"/>
    </cacheField>
    <cacheField name="US Dollars Price(US$/oz)" numFmtId="0">
      <sharedItems containsMixedTypes="1" containsNumber="1" minValue="41.799062499999998" maxValue="172.29918032786901"/>
    </cacheField>
    <cacheField name="Austraila Production" numFmtId="1">
      <sharedItems containsSemiMixedTypes="0" containsString="0" containsNumber="1" minValue="26001.897000000001" maxValue="241632.22709234801"/>
    </cacheField>
    <cacheField name="Australia Exports by volumn(kt)" numFmtId="1">
      <sharedItems containsSemiMixedTypes="0" containsString="0" containsNumber="1" minValue="20990.643" maxValue="229475.19532"/>
    </cacheField>
    <cacheField name="Australia Exports by value(m$)" numFmtId="1">
      <sharedItems containsSemiMixedTypes="0" containsString="0" containsNumber="1" minValue="457.03518400000002" maxValue="38148.348190999997"/>
    </cacheField>
    <cacheField name="China Export " numFmtId="1">
      <sharedItems containsSemiMixedTypes="0" containsString="0" containsNumber="1" minValue="1042.71" maxValue="191063.31964999999"/>
    </cacheField>
    <cacheField name="Japan Export" numFmtId="1">
      <sharedItems containsSemiMixedTypes="0" containsString="0" containsNumber="1" minValue="10221.84" maxValue="21236.444749999999"/>
    </cacheField>
    <cacheField name="South Korea Export" numFmtId="1">
      <sharedItems containsSemiMixedTypes="0" containsString="0" containsNumber="1" minValue="1056.625" maxValue="14926.369049999999"/>
    </cacheField>
    <cacheField name="Chine Export %" numFmtId="10">
      <sharedItems containsSemiMixedTypes="0" containsString="0" containsNumber="1" minValue="4.4095907658210476E-2" maxValue="0.83361034077163643"/>
    </cacheField>
    <cacheField name="Japan Export %" numFmtId="10">
      <sharedItems containsSemiMixedTypes="0" containsString="0" containsNumber="1" minValue="5.0344288862636456E-2" maxValue="0.58164908209976618"/>
    </cacheField>
    <cacheField name="South Korea Export %" numFmtId="10">
      <sharedItems containsSemiMixedTypes="0" containsString="0" containsNumber="1" minValue="4.7245095455309818E-2" maxValue="0.1757297197601676"/>
    </cacheField>
    <cacheField name="Pellets, sinters and briquette s% In Iron" numFmtId="10">
      <sharedItems containsSemiMixedTypes="0" containsString="0" containsNumber="1" minValue="0" maxValue="1.785780399750176E-2"/>
    </cacheField>
    <cacheField name="Fines % In Iron" numFmtId="10">
      <sharedItems containsSemiMixedTypes="0" containsString="0" containsNumber="1" minValue="0.55227460159271924" maxValue="0.80490170643721026"/>
    </cacheField>
    <cacheField name="Lump and run of mine % In Iron" numFmtId="10">
      <sharedItems containsSemiMixedTypes="0" containsString="0" containsNumber="1" minValue="0.19160675088223644" maxValue="0.43218449951857368"/>
    </cacheField>
    <cacheField name="Quarters" numFmtId="0" databaseField="0">
      <fieldGroup base="0">
        <rangePr groupBy="quarters" startDate="1990-03-01T00:00:00" endDate="2021-03-02T00:00:00"/>
        <groupItems count="6">
          <s v="&lt;3/1/1990"/>
          <s v="Qtr1"/>
          <s v="Qtr2"/>
          <s v="Qtr3"/>
          <s v="Qtr4"/>
          <s v="&gt;3/2/2021"/>
        </groupItems>
      </fieldGroup>
    </cacheField>
    <cacheField name="Years" numFmtId="0" databaseField="0">
      <fieldGroup base="0">
        <rangePr groupBy="years" startDate="1990-03-01T00:00:00" endDate="2021-03-02T00:00:00"/>
        <groupItems count="34">
          <s v="&lt;3/1/1990"/>
          <s v="1990"/>
          <s v="1991"/>
          <s v="1992"/>
          <s v="1993"/>
          <s v="1994"/>
          <s v="1995"/>
          <s v="1996"/>
          <s v="1997"/>
          <s v="1998"/>
          <s v="1999"/>
          <s v="2000"/>
          <s v="2001"/>
          <s v="2002"/>
          <s v="2003"/>
          <s v="2004"/>
          <s v="2005"/>
          <s v="2006"/>
          <s v="2007"/>
          <s v="2008"/>
          <s v="2009"/>
          <s v="2010"/>
          <s v="2011"/>
          <s v="2012"/>
          <s v="2013"/>
          <s v="2014"/>
          <s v="2015"/>
          <s v="2016"/>
          <s v="2017"/>
          <s v="2018"/>
          <s v="2019"/>
          <s v="2020"/>
          <s v="2021"/>
          <s v="&gt;3/2/2021"/>
        </groupItems>
      </fieldGroup>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ikaa" refreshedDate="44396.34080416667" createdVersion="7" refreshedVersion="7" minRefreshableVersion="3" recordCount="500" xr:uid="{A4D794A5-B3FE-4569-A840-8E8E54A4F5AF}">
  <cacheSource type="worksheet">
    <worksheetSource ref="B3:I503" sheet="Raw Data"/>
  </cacheSource>
  <cacheFields count="10">
    <cacheField name="Quarter" numFmtId="164">
      <sharedItems containsSemiMixedTypes="0" containsNonDate="0" containsDate="1" containsString="0" minDate="1990-03-01T00:00:00" maxDate="2021-03-02T00:00:00" count="125">
        <d v="1990-03-01T00:00:00"/>
        <d v="1990-06-01T00:00:00"/>
        <d v="1990-09-01T00:00:00"/>
        <d v="1990-12-01T00:00:00"/>
        <d v="1991-03-01T00:00:00"/>
        <d v="1991-06-01T00:00:00"/>
        <d v="1991-09-01T00:00:00"/>
        <d v="1991-12-01T00:00:00"/>
        <d v="1992-03-01T00:00:00"/>
        <d v="1992-06-01T00:00:00"/>
        <d v="1992-09-01T00:00:00"/>
        <d v="1992-12-01T00:00:00"/>
        <d v="1993-03-01T00:00:00"/>
        <d v="1993-06-01T00:00:00"/>
        <d v="1993-09-01T00:00:00"/>
        <d v="1993-12-01T00:00:00"/>
        <d v="1994-03-01T00:00:00"/>
        <d v="1994-06-01T00:00:00"/>
        <d v="1994-09-01T00:00:00"/>
        <d v="1994-12-01T00:00:00"/>
        <d v="1995-03-01T00:00:00"/>
        <d v="1995-06-01T00:00:00"/>
        <d v="1995-09-01T00:00:00"/>
        <d v="1995-12-01T00:00:00"/>
        <d v="1996-03-01T00:00:00"/>
        <d v="1996-06-01T00:00:00"/>
        <d v="1996-09-01T00:00:00"/>
        <d v="1996-12-01T00:00:00"/>
        <d v="1997-03-01T00:00:00"/>
        <d v="1997-06-01T00:00:00"/>
        <d v="1997-09-01T00:00:00"/>
        <d v="1997-12-01T00:00:00"/>
        <d v="1998-03-01T00:00:00"/>
        <d v="1998-06-01T00:00:00"/>
        <d v="1998-09-01T00:00:00"/>
        <d v="1998-12-01T00:00:00"/>
        <d v="1999-03-01T00:00:00"/>
        <d v="1999-06-01T00:00:00"/>
        <d v="1999-09-01T00:00:00"/>
        <d v="1999-12-01T00:00:00"/>
        <d v="2000-03-01T00:00:00"/>
        <d v="2000-06-01T00:00:00"/>
        <d v="2000-09-01T00:00:00"/>
        <d v="2000-12-01T00:00:00"/>
        <d v="2001-03-01T00:00:00"/>
        <d v="2001-06-01T00:00:00"/>
        <d v="2001-09-01T00:00:00"/>
        <d v="2001-12-01T00:00:00"/>
        <d v="2002-03-01T00:00:00"/>
        <d v="2002-06-01T00:00:00"/>
        <d v="2002-09-01T00:00:00"/>
        <d v="2002-12-01T00:00:00"/>
        <d v="2003-03-01T00:00:00"/>
        <d v="2003-06-01T00:00:00"/>
        <d v="2003-09-01T00:00:00"/>
        <d v="2003-12-01T00:00:00"/>
        <d v="2004-03-01T00:00:00"/>
        <d v="2004-06-01T00:00:00"/>
        <d v="2004-09-01T00:00:00"/>
        <d v="2004-12-01T00:00:00"/>
        <d v="2005-03-01T00:00:00"/>
        <d v="2005-06-01T00:00:00"/>
        <d v="2005-09-01T00:00:00"/>
        <d v="2005-12-01T00:00:00"/>
        <d v="2006-03-01T00:00:00"/>
        <d v="2006-06-01T00:00:00"/>
        <d v="2006-09-01T00:00:00"/>
        <d v="2006-12-01T00:00:00"/>
        <d v="2007-03-01T00:00:00"/>
        <d v="2007-06-01T00:00:00"/>
        <d v="2007-09-01T00:00:00"/>
        <d v="2007-12-01T00:00:00"/>
        <d v="2008-03-01T00:00:00"/>
        <d v="2008-06-01T00:00:00"/>
        <d v="2008-09-01T00:00:00"/>
        <d v="2008-12-01T00:00:00"/>
        <d v="2009-03-01T00:00:00"/>
        <d v="2009-06-01T00:00:00"/>
        <d v="2009-09-01T00:00:00"/>
        <d v="2009-12-01T00:00:00"/>
        <d v="2010-03-01T00:00:00"/>
        <d v="2010-06-01T00:00:00"/>
        <d v="2010-09-01T00:00:00"/>
        <d v="2010-12-01T00:00:00"/>
        <d v="2011-03-01T00:00:00"/>
        <d v="2011-06-01T00:00:00"/>
        <d v="2011-09-01T00:00:00"/>
        <d v="2011-12-01T00:00:00"/>
        <d v="2012-03-01T00:00:00"/>
        <d v="2012-06-01T00:00:00"/>
        <d v="2012-09-01T00:00:00"/>
        <d v="2012-12-01T00:00:00"/>
        <d v="2013-03-01T00:00:00"/>
        <d v="2013-06-01T00:00:00"/>
        <d v="2013-09-01T00:00:00"/>
        <d v="2013-12-01T00:00:00"/>
        <d v="2014-03-01T00:00:00"/>
        <d v="2014-06-01T00:00:00"/>
        <d v="2014-09-01T00:00:00"/>
        <d v="2014-12-01T00:00:00"/>
        <d v="2015-03-01T00:00:00"/>
        <d v="2015-06-01T00:00:00"/>
        <d v="2015-09-01T00:00:00"/>
        <d v="2015-12-01T00:00:00"/>
        <d v="2016-03-01T00:00:00"/>
        <d v="2016-06-01T00:00:00"/>
        <d v="2016-09-01T00:00:00"/>
        <d v="2016-12-01T00:00:00"/>
        <d v="2017-03-01T00:00:00"/>
        <d v="2017-06-01T00:00:00"/>
        <d v="2017-09-01T00:00:00"/>
        <d v="2017-12-01T00:00:00"/>
        <d v="2018-03-01T00:00:00"/>
        <d v="2018-06-01T00:00:00"/>
        <d v="2018-09-01T00:00:00"/>
        <d v="2018-12-01T00:00:00"/>
        <d v="2019-03-01T00:00:00"/>
        <d v="2019-06-01T00:00:00"/>
        <d v="2019-09-01T00:00:00"/>
        <d v="2019-12-01T00:00:00"/>
        <d v="2020-03-01T00:00:00"/>
        <d v="2020-06-01T00:00:00"/>
        <d v="2020-09-01T00:00:00"/>
        <d v="2020-12-01T00:00:00"/>
        <d v="2021-03-01T00:00:00"/>
      </sharedItems>
      <fieldGroup par="9" base="0">
        <rangePr groupBy="months" startDate="1990-03-01T00:00:00" endDate="2021-03-02T00:00:00"/>
        <groupItems count="14">
          <s v="&lt;3/1/1990"/>
          <s v="Jan"/>
          <s v="Feb"/>
          <s v="Mar"/>
          <s v="Apr"/>
          <s v="May"/>
          <s v="Jun"/>
          <s v="Jul"/>
          <s v="Aug"/>
          <s v="Sep"/>
          <s v="Oct"/>
          <s v="Nov"/>
          <s v="Dec"/>
          <s v="&gt;3/2/2021"/>
        </groupItems>
      </fieldGroup>
    </cacheField>
    <cacheField name="Commodity" numFmtId="0">
      <sharedItems count="4">
        <s v="Gold"/>
        <s v="Iron ore"/>
        <s v="Copper"/>
        <s v="Uranium"/>
      </sharedItems>
    </cacheField>
    <cacheField name="Unit" numFmtId="0">
      <sharedItems count="4">
        <s v="US$/oz , t"/>
        <s v="US$/t , kt"/>
        <s v="US$/t, kt"/>
        <s v="US$/lb , t "/>
      </sharedItems>
    </cacheField>
    <cacheField name="Price(US$)" numFmtId="0">
      <sharedItems containsMixedTypes="1" containsNumber="1" minValue="7.15" maxValue="9651.3673913043494"/>
    </cacheField>
    <cacheField name="Production(t,kt)" numFmtId="0">
      <sharedItems containsSemiMixedTypes="0" containsString="0" containsNumber="1" minValue="50.338999999999999" maxValue="241632.22709234801"/>
    </cacheField>
    <cacheField name="Export Volumn" numFmtId="0">
      <sharedItems containsSemiMixedTypes="0" containsString="0" containsNumber="1" minValue="16.143000000000001" maxValue="229475.19532"/>
    </cacheField>
    <cacheField name="Export Values(m$)" numFmtId="3">
      <sharedItems containsSemiMixedTypes="0" containsString="0" containsNumber="1" minValue="9.1296920000000004" maxValue="38148.348190999997"/>
    </cacheField>
    <cacheField name="Exoloration Expenditure(m$)" numFmtId="3">
      <sharedItems containsMixedTypes="1" containsNumber="1" minValue="0" maxValue="383.5"/>
    </cacheField>
    <cacheField name="Quarters" numFmtId="0" databaseField="0">
      <fieldGroup base="0">
        <rangePr groupBy="quarters" startDate="1990-03-01T00:00:00" endDate="2021-03-02T00:00:00"/>
        <groupItems count="6">
          <s v="&lt;3/1/1990"/>
          <s v="Qtr1"/>
          <s v="Qtr2"/>
          <s v="Qtr3"/>
          <s v="Qtr4"/>
          <s v="&gt;3/2/2021"/>
        </groupItems>
      </fieldGroup>
    </cacheField>
    <cacheField name="Years" numFmtId="0" databaseField="0">
      <fieldGroup base="0">
        <rangePr groupBy="years" startDate="1990-03-01T00:00:00" endDate="2021-03-02T00:00:00"/>
        <groupItems count="34">
          <s v="&lt;3/1/1990"/>
          <s v="1990"/>
          <s v="1991"/>
          <s v="1992"/>
          <s v="1993"/>
          <s v="1994"/>
          <s v="1995"/>
          <s v="1996"/>
          <s v="1997"/>
          <s v="1998"/>
          <s v="1999"/>
          <s v="2000"/>
          <s v="2001"/>
          <s v="2002"/>
          <s v="2003"/>
          <s v="2004"/>
          <s v="2005"/>
          <s v="2006"/>
          <s v="2007"/>
          <s v="2008"/>
          <s v="2009"/>
          <s v="2010"/>
          <s v="2011"/>
          <s v="2012"/>
          <s v="2013"/>
          <s v="2014"/>
          <s v="2015"/>
          <s v="2016"/>
          <s v="2017"/>
          <s v="2018"/>
          <s v="2019"/>
          <s v="2020"/>
          <s v="2021"/>
          <s v="&gt;3/2/2021"/>
        </groupItems>
      </fieldGroup>
    </cacheField>
  </cacheFields>
  <extLst>
    <ext xmlns:x14="http://schemas.microsoft.com/office/spreadsheetml/2009/9/main" uri="{725AE2AE-9491-48be-B2B4-4EB974FC3084}">
      <x14:pivotCacheDefinition pivotCacheId="11378281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
  <r>
    <x v="0"/>
    <n v="22.149437108735299"/>
    <n v="34.360017659417899"/>
    <n v="25.848119264834502"/>
    <n v="67.900000000000006"/>
    <n v="2.5"/>
    <n v="178.2"/>
    <n v="119.6"/>
    <n v="297.8"/>
  </r>
  <r>
    <x v="1"/>
    <n v="22.4311823971595"/>
    <n v="33.873960612361302"/>
    <n v="25.849648946206301"/>
    <n v="88.7"/>
    <n v="3.4"/>
    <n v="145.4"/>
    <n v="150.6"/>
    <n v="296"/>
  </r>
  <r>
    <x v="2"/>
    <n v="21.748147609378901"/>
    <n v="34.795212843279401"/>
    <n v="25.659691658322899"/>
    <n v="67"/>
    <n v="4.5"/>
    <n v="180.8"/>
    <n v="131.30000000000001"/>
    <n v="312.10000000000002"/>
  </r>
  <r>
    <x v="3"/>
    <n v="21.989123699784798"/>
    <n v="41.004188276660201"/>
    <n v="27.552014441459601"/>
    <n v="87.4"/>
    <n v="2.5"/>
    <n v="156.69999999999999"/>
    <n v="157.30000000000001"/>
    <n v="314"/>
  </r>
  <r>
    <x v="4"/>
    <n v="21.034941947481101"/>
    <n v="40.499033991104398"/>
    <n v="26.782372936468299"/>
    <n v="63.2"/>
    <n v="1.7"/>
    <n v="134.80000000000001"/>
    <n v="120.4"/>
    <n v="255.2"/>
  </r>
  <r>
    <x v="5"/>
    <n v="20.780638347845201"/>
    <n v="37.295200206530403"/>
    <n v="25.670128280608999"/>
    <n v="88.2"/>
    <n v="2.5"/>
    <n v="146"/>
    <n v="156.80000000000001"/>
    <n v="302.8"/>
  </r>
  <r>
    <x v="6"/>
    <n v="19.9788353252824"/>
    <n v="35.526785791379503"/>
    <n v="24.538210800084599"/>
    <n v="79.400000000000006"/>
    <n v="8"/>
    <n v="109.8"/>
    <n v="144.6"/>
    <n v="254.4"/>
  </r>
  <r>
    <x v="7"/>
    <n v="19.928447907532199"/>
    <n v="35.861342052325497"/>
    <n v="24.608136110528999"/>
    <n v="79.400000000000006"/>
    <n v="12.4"/>
    <n v="183.7"/>
    <n v="153.80000000000001"/>
    <n v="337.5"/>
  </r>
  <r>
    <x v="8"/>
    <n v="20.4217824381948"/>
    <n v="36.016866779960203"/>
    <n v="25.008530599034401"/>
    <n v="67.8"/>
    <n v="6.3"/>
    <n v="107.7"/>
    <n v="114.9"/>
    <n v="222.6"/>
  </r>
  <r>
    <x v="9"/>
    <n v="19.700151931350099"/>
    <n v="35.703610164856798"/>
    <n v="24.3596876295213"/>
    <n v="78.099999999999994"/>
    <n v="10.199999999999999"/>
    <n v="113.2"/>
    <n v="150.30000000000001"/>
    <n v="263.5"/>
  </r>
  <r>
    <x v="10"/>
    <n v="20.949067862081701"/>
    <n v="37.512655355835001"/>
    <n v="25.8321819979212"/>
    <n v="75.5"/>
    <n v="9.5"/>
    <n v="150.4"/>
    <n v="150.69999999999999"/>
    <n v="301.10000000000002"/>
  </r>
  <r>
    <x v="11"/>
    <n v="20.892789369252501"/>
    <n v="38.885884530331602"/>
    <n v="26.135941408314199"/>
    <n v="83.8"/>
    <n v="7.2"/>
    <n v="196.2"/>
    <n v="165"/>
    <n v="361.2"/>
  </r>
  <r>
    <x v="12"/>
    <n v="20.558717117022201"/>
    <n v="38.208899893284702"/>
    <n v="25.715778443835301"/>
    <n v="69.7"/>
    <n v="2.8"/>
    <n v="135.6"/>
    <n v="117.9"/>
    <n v="253.5"/>
  </r>
  <r>
    <x v="13"/>
    <n v="19.748985655579599"/>
    <n v="36.8556644846133"/>
    <n v="24.7821115447782"/>
    <n v="91.1"/>
    <n v="4.5"/>
    <n v="162.69999999999999"/>
    <n v="165.2"/>
    <n v="327.9"/>
  </r>
  <r>
    <x v="14"/>
    <n v="20.693394044494099"/>
    <n v="36.572998125866903"/>
    <n v="25.3816283632082"/>
    <n v="100.1"/>
    <n v="6.1"/>
    <n v="147.5"/>
    <n v="178.5"/>
    <n v="326"/>
  </r>
  <r>
    <x v="15"/>
    <n v="19.382952117653701"/>
    <n v="35.508338318579902"/>
    <n v="24.1425359460804"/>
    <n v="111.6"/>
    <n v="9"/>
    <n v="140.4"/>
    <n v="199.7"/>
    <n v="340.1"/>
  </r>
  <r>
    <x v="16"/>
    <n v="18.503207288854799"/>
    <n v="33.1675107240182"/>
    <n v="22.821486762401701"/>
    <n v="108.8"/>
    <n v="2.5"/>
    <n v="120.9"/>
    <n v="167.4"/>
    <n v="288.3"/>
  </r>
  <r>
    <x v="17"/>
    <n v="18.183874346345998"/>
    <n v="32.494749292294998"/>
    <n v="22.3796895583523"/>
    <n v="133.4"/>
    <n v="1.2"/>
    <n v="133"/>
    <n v="211.8"/>
    <n v="344.8"/>
  </r>
  <r>
    <x v="18"/>
    <n v="18.765431476791299"/>
    <n v="32.128065716523501"/>
    <n v="22.7021776042792"/>
    <n v="138.19999999999999"/>
    <n v="2.9"/>
    <n v="193.3"/>
    <n v="213.3"/>
    <n v="406.6"/>
  </r>
  <r>
    <x v="19"/>
    <n v="19.3550706950234"/>
    <n v="31.545148628546201"/>
    <n v="22.946993902500299"/>
    <n v="143.5"/>
    <n v="2.5"/>
    <n v="189.7"/>
    <n v="219.9"/>
    <n v="409.6"/>
  </r>
  <r>
    <x v="20"/>
    <n v="20.748116925675099"/>
    <n v="32.201902475037102"/>
    <n v="24.089020183545799"/>
    <n v="114.2"/>
    <n v="1.3"/>
    <n v="128.6"/>
    <n v="181.1"/>
    <n v="309.7"/>
  </r>
  <r>
    <x v="21"/>
    <n v="21.8351899847735"/>
    <n v="33.991214363994501"/>
    <n v="25.389807173872601"/>
    <n v="158.6"/>
    <n v="5.3"/>
    <n v="206.9"/>
    <n v="233.1"/>
    <n v="440"/>
  </r>
  <r>
    <x v="22"/>
    <n v="21.607546173473398"/>
    <n v="35.099091795423298"/>
    <n v="25.5620412748486"/>
    <n v="132.69999999999999"/>
    <n v="4.9000000000000004"/>
    <n v="207.9"/>
    <n v="212.3"/>
    <n v="420.2"/>
  </r>
  <r>
    <x v="23"/>
    <n v="21.378896275136601"/>
    <n v="34.871356074664298"/>
    <n v="25.332289080336299"/>
    <n v="143.69999999999999"/>
    <n v="1.1000000000000001"/>
    <n v="206"/>
    <n v="214.9"/>
    <n v="420.9"/>
  </r>
  <r>
    <x v="24"/>
    <n v="20.870324710597199"/>
    <n v="35.5000834474531"/>
    <n v="25.1759097446906"/>
    <n v="123.3"/>
    <n v="3.6"/>
    <n v="151.5"/>
    <n v="206.6"/>
    <n v="358.1"/>
  </r>
  <r>
    <x v="25"/>
    <n v="20.214552887956"/>
    <n v="34.198617220585298"/>
    <n v="24.343452725006699"/>
    <n v="147.4"/>
    <n v="4.5"/>
    <n v="183.2"/>
    <n v="266.60000000000002"/>
    <n v="449.8"/>
  </r>
  <r>
    <x v="26"/>
    <n v="19.4302810802428"/>
    <n v="34.546665365908702"/>
    <n v="23.910711891405398"/>
    <n v="165.5"/>
    <n v="6.1"/>
    <n v="222.1"/>
    <n v="255"/>
    <n v="477.1"/>
  </r>
  <r>
    <x v="27"/>
    <n v="19.048052206095502"/>
    <n v="35.786562755742999"/>
    <n v="23.9529140659638"/>
    <n v="186.8"/>
    <n v="3.8"/>
    <n v="260"/>
    <n v="272.8"/>
    <n v="532.79999999999995"/>
  </r>
  <r>
    <x v="28"/>
    <n v="19.4128931275947"/>
    <n v="36.8887124657467"/>
    <n v="24.578770285295001"/>
    <n v="150.1"/>
    <n v="6.6"/>
    <n v="180.1"/>
    <n v="217.7"/>
    <n v="397.8"/>
  </r>
  <r>
    <x v="29"/>
    <n v="19.618825167701001"/>
    <n v="34.9942104317659"/>
    <n v="24.152227381538101"/>
    <n v="225.9"/>
    <n v="9.3000000000000007"/>
    <n v="230.1"/>
    <n v="319.60000000000002"/>
    <n v="549.70000000000005"/>
  </r>
  <r>
    <x v="30"/>
    <n v="20.405075279322901"/>
    <n v="35.492988318555"/>
    <n v="24.859816922841102"/>
    <n v="196.7"/>
    <n v="4"/>
    <n v="148.19999999999999"/>
    <n v="277.8"/>
    <n v="426"/>
  </r>
  <r>
    <x v="31"/>
    <n v="20.951459987390599"/>
    <n v="37.6183949115049"/>
    <n v="25.852878480986"/>
    <n v="163.9"/>
    <n v="6.3"/>
    <n v="243.1"/>
    <n v="254.5"/>
    <n v="497.6"/>
  </r>
  <r>
    <x v="32"/>
    <n v="20.965293381652"/>
    <n v="36.974504696570001"/>
    <n v="25.7355331182026"/>
    <n v="136.1"/>
    <n v="7.1"/>
    <n v="273.7"/>
    <n v="202.8"/>
    <n v="476.5"/>
  </r>
  <r>
    <x v="33"/>
    <n v="21.746952098007799"/>
    <n v="36.108925066713901"/>
    <n v="26.042583458931901"/>
    <n v="151.69999999999999"/>
    <n v="12.6"/>
    <n v="340.2"/>
    <n v="244.7"/>
    <n v="584.9"/>
  </r>
  <r>
    <x v="34"/>
    <n v="21.849105067824901"/>
    <n v="35.522284650304698"/>
    <n v="25.949820630481501"/>
    <n v="134.30000000000001"/>
    <n v="12.6"/>
    <n v="202.8"/>
    <n v="218.9"/>
    <n v="421.7"/>
  </r>
  <r>
    <x v="35"/>
    <n v="20.972448743483898"/>
    <n v="33.928216865297102"/>
    <n v="24.8637951193971"/>
    <n v="139.80000000000001"/>
    <n v="13.7"/>
    <n v="261.8"/>
    <n v="226.6"/>
    <n v="488.4"/>
  </r>
  <r>
    <x v="36"/>
    <n v="20.150837947482199"/>
    <n v="32.3645407773598"/>
    <n v="23.818015264671399"/>
    <n v="99.4"/>
    <n v="7.2"/>
    <n v="237.6"/>
    <n v="156.1"/>
    <n v="393.7"/>
  </r>
  <r>
    <x v="37"/>
    <n v="19.022913954136001"/>
    <n v="30.9230503914754"/>
    <n v="22.607322109680599"/>
    <n v="112.7"/>
    <n v="8.1"/>
    <n v="205"/>
    <n v="180.8"/>
    <n v="385.8"/>
  </r>
  <r>
    <x v="38"/>
    <n v="19.717688359396401"/>
    <n v="33.228230139011501"/>
    <n v="23.758795977418199"/>
    <n v="101.5"/>
    <n v="8.8000000000000007"/>
    <n v="211.5"/>
    <n v="165.8"/>
    <n v="377.3"/>
  </r>
  <r>
    <x v="39"/>
    <n v="21.936838889620098"/>
    <n v="35.479848475356498"/>
    <n v="25.9396302255027"/>
    <n v="91.6"/>
    <n v="9"/>
    <n v="192.1"/>
    <n v="164"/>
    <n v="356.1"/>
  </r>
  <r>
    <x v="40"/>
    <n v="23.0846303754141"/>
    <n v="38.505870237884501"/>
    <n v="27.7212551828108"/>
    <n v="71.900000000000006"/>
    <n v="5"/>
    <n v="167.9"/>
    <n v="128.80000000000001"/>
    <n v="296.7"/>
  </r>
  <r>
    <x v="41"/>
    <n v="24.841785690224601"/>
    <n v="41.576439501552599"/>
    <n v="29.850724949079499"/>
    <n v="109.8"/>
    <n v="0"/>
    <n v="173"/>
    <n v="174"/>
    <n v="347"/>
  </r>
  <r>
    <x v="42"/>
    <n v="24.917958526708201"/>
    <n v="45.134810197748003"/>
    <n v="31.1262235660461"/>
    <n v="92.5"/>
    <n v="7.2"/>
    <n v="227.5"/>
    <n v="160.6"/>
    <n v="388.1"/>
  </r>
  <r>
    <x v="43"/>
    <n v="26.968353776991201"/>
    <n v="49.313017490368502"/>
    <n v="33.8263129506635"/>
    <n v="97.5"/>
    <n v="7.4"/>
    <n v="253.9"/>
    <n v="175"/>
    <n v="428.9"/>
  </r>
  <r>
    <x v="44"/>
    <n v="26.5988919462105"/>
    <n v="46.535299719186803"/>
    <n v="32.690583834388299"/>
    <n v="83.3"/>
    <n v="3.4"/>
    <n v="307.5"/>
    <n v="134.80000000000001"/>
    <n v="442.3"/>
  </r>
  <r>
    <x v="45"/>
    <n v="26.5283823798041"/>
    <n v="50.399168546708999"/>
    <n v="33.912946465203703"/>
    <n v="96.8"/>
    <n v="5.4"/>
    <n v="281.10000000000002"/>
    <n v="167.7"/>
    <n v="448.8"/>
  </r>
  <r>
    <x v="46"/>
    <n v="25.5663812488066"/>
    <n v="50.594703537986803"/>
    <n v="33.326832495808297"/>
    <n v="86.4"/>
    <n v="4.4000000000000004"/>
    <n v="246.6"/>
    <n v="152.5"/>
    <n v="399.1"/>
  </r>
  <r>
    <x v="47"/>
    <n v="25.2171015682272"/>
    <n v="48.067809547820602"/>
    <n v="32.254728640774402"/>
    <n v="84.2"/>
    <n v="6.9"/>
    <n v="284"/>
    <n v="154.19999999999999"/>
    <n v="438.2"/>
  </r>
  <r>
    <x v="48"/>
    <n v="25.1760867267575"/>
    <n v="46.538330181149703"/>
    <n v="31.712035773478998"/>
    <n v="73.900000000000006"/>
    <n v="7.4"/>
    <n v="214.1"/>
    <n v="123.1"/>
    <n v="337.2"/>
  </r>
  <r>
    <x v="49"/>
    <n v="24.467489549228301"/>
    <n v="46.0272362580871"/>
    <n v="31.0805264023315"/>
    <n v="86.8"/>
    <n v="6.5"/>
    <n v="197.1"/>
    <n v="151.69999999999999"/>
    <n v="348.8"/>
  </r>
  <r>
    <x v="50"/>
    <n v="24.613359585370599"/>
    <n v="47.637556369072797"/>
    <n v="31.7026533238081"/>
    <n v="95.2"/>
    <n v="9"/>
    <n v="236.5"/>
    <n v="164.4"/>
    <n v="400.9"/>
  </r>
  <r>
    <x v="51"/>
    <n v="24.2782427464793"/>
    <n v="47.690026991226503"/>
    <n v="31.491654808668901"/>
    <n v="99.3"/>
    <n v="14.1"/>
    <n v="293.5"/>
    <n v="169.7"/>
    <n v="463.2"/>
  </r>
  <r>
    <x v="52"/>
    <n v="23.462452303300001"/>
    <n v="47.7013357171748"/>
    <n v="30.9383574732211"/>
    <n v="84.6"/>
    <n v="11.2"/>
    <n v="281.2"/>
    <n v="138.69999999999999"/>
    <n v="419.9"/>
  </r>
  <r>
    <x v="53"/>
    <n v="22.175436949827301"/>
    <n v="40.9416528391179"/>
    <n v="27.972496529055402"/>
    <n v="99.3"/>
    <n v="10.199999999999999"/>
    <n v="268.60000000000002"/>
    <n v="175.3"/>
    <n v="443.9"/>
  </r>
  <r>
    <x v="54"/>
    <n v="21.886955612074502"/>
    <n v="40.239207009755297"/>
    <n v="27.534575480477201"/>
    <n v="96.7"/>
    <n v="13.1"/>
    <n v="254.1"/>
    <n v="156.30000000000001"/>
    <n v="410.4"/>
  </r>
  <r>
    <x v="55"/>
    <n v="21.5974790082292"/>
    <n v="38.227824697152698"/>
    <n v="26.7182715149202"/>
    <n v="93.1"/>
    <n v="17.600000000000001"/>
    <n v="315.2"/>
    <n v="172.4"/>
    <n v="487.6"/>
  </r>
  <r>
    <x v="56"/>
    <n v="23.254907424629099"/>
    <n v="38.585216836206698"/>
    <n v="28.047771233319398"/>
    <n v="91.2"/>
    <n v="13.8"/>
    <n v="183.9"/>
    <n v="152.30000000000001"/>
    <n v="336.2"/>
  </r>
  <r>
    <x v="57"/>
    <n v="26.331130274635999"/>
    <n v="47.159078353715202"/>
    <n v="32.7924537393544"/>
    <n v="116.1"/>
    <n v="19.2"/>
    <n v="283"/>
    <n v="213.6"/>
    <n v="496.6"/>
  </r>
  <r>
    <x v="58"/>
    <n v="27.178250151819501"/>
    <n v="52.685531944006001"/>
    <n v="35.0126286586436"/>
    <n v="109.9"/>
    <n v="29.8"/>
    <n v="243.9"/>
    <n v="217.6"/>
    <n v="461.5"/>
  </r>
  <r>
    <x v="59"/>
    <n v="26.494789393506402"/>
    <n v="53.831177933283001"/>
    <n v="34.973934014234302"/>
    <n v="96.8"/>
    <n v="35.1"/>
    <n v="323.2"/>
    <n v="224.2"/>
    <n v="547.4"/>
  </r>
  <r>
    <x v="60"/>
    <n v="26.634458613804401"/>
    <n v="53.092591375910303"/>
    <n v="34.774795794935102"/>
    <n v="81.900000000000006"/>
    <n v="27.3"/>
    <n v="302.2"/>
    <n v="192.8"/>
    <n v="495"/>
  </r>
  <r>
    <x v="61"/>
    <n v="31.449968915658001"/>
    <n v="67.870843261231201"/>
    <n v="42.712487588132298"/>
    <n v="103.1"/>
    <n v="45.7"/>
    <n v="322.89999999999998"/>
    <n v="246.3"/>
    <n v="569.20000000000005"/>
  </r>
  <r>
    <x v="62"/>
    <n v="31.894414933488999"/>
    <n v="75.457993538116796"/>
    <n v="45.3728315917568"/>
    <n v="100"/>
    <n v="36.299999999999997"/>
    <n v="326.10000000000002"/>
    <n v="247.9"/>
    <n v="574"/>
  </r>
  <r>
    <x v="63"/>
    <n v="34.098557913074899"/>
    <n v="78.736902946787893"/>
    <n v="47.9055763643048"/>
    <n v="99.1"/>
    <n v="42.9"/>
    <n v="388.3"/>
    <n v="265.8"/>
    <n v="654.1"/>
  </r>
  <r>
    <x v="64"/>
    <n v="39.685670539514298"/>
    <n v="78.736626364714198"/>
    <n v="51.937068090650797"/>
    <n v="90"/>
    <n v="32.4"/>
    <n v="325.2"/>
    <n v="212.1"/>
    <n v="537.29999999999995"/>
  </r>
  <r>
    <x v="65"/>
    <n v="45.264796921684201"/>
    <n v="78.833611640513695"/>
    <n v="55.929135260159804"/>
    <n v="110.5"/>
    <n v="49.7"/>
    <n v="444.8"/>
    <n v="292.39999999999998"/>
    <n v="737.2"/>
  </r>
  <r>
    <x v="66"/>
    <n v="45.6894421716053"/>
    <n v="75.8510882727075"/>
    <n v="55.434406657687802"/>
    <n v="104.3"/>
    <n v="70.099999999999994"/>
    <n v="563.79999999999995"/>
    <n v="319.39999999999998"/>
    <n v="883.2"/>
  </r>
  <r>
    <x v="67"/>
    <n v="45.965940321735403"/>
    <n v="70.224770304391399"/>
    <n v="53.8211773067313"/>
    <n v="125"/>
    <n v="72.5"/>
    <n v="632.1"/>
    <n v="360.6"/>
    <n v="992.7"/>
  </r>
  <r>
    <x v="68"/>
    <n v="47.874486301291597"/>
    <n v="69.976824548799399"/>
    <n v="55.051573059485797"/>
    <n v="103.6"/>
    <n v="54"/>
    <n v="523.4"/>
    <n v="306.2"/>
    <n v="829.6"/>
  </r>
  <r>
    <x v="69"/>
    <n v="47.128116488956401"/>
    <n v="66.378940591757598"/>
    <n v="53.452411538193402"/>
    <n v="123"/>
    <n v="88.8"/>
    <n v="813.5"/>
    <n v="421.1"/>
    <n v="1234.5999999999999"/>
  </r>
  <r>
    <x v="70"/>
    <n v="47.215612930995697"/>
    <n v="68.296689157518202"/>
    <n v="54.117014357227902"/>
    <n v="129.6"/>
    <n v="112.8"/>
    <n v="798.4"/>
    <n v="463.3"/>
    <n v="1261.7"/>
  </r>
  <r>
    <x v="71"/>
    <n v="46.459893511698098"/>
    <n v="70.7714041087129"/>
    <n v="54.408724923387098"/>
    <n v="146.69999999999999"/>
    <n v="98.5"/>
    <n v="899.4"/>
    <n v="496.5"/>
    <n v="1395.9"/>
  </r>
  <r>
    <x v="72"/>
    <n v="46.070042933686899"/>
    <n v="75.826899553296798"/>
    <n v="55.745341217569703"/>
    <n v="142.4"/>
    <n v="91.9"/>
    <n v="812.7"/>
    <n v="440.7"/>
    <n v="1253.4000000000001"/>
  </r>
  <r>
    <x v="73"/>
    <n v="48.869127996595601"/>
    <n v="105.08973632752701"/>
    <n v="66.122722072887797"/>
    <n v="173.9"/>
    <n v="146.6"/>
    <n v="990.7"/>
    <n v="594.6"/>
    <n v="1585.3"/>
  </r>
  <r>
    <x v="74"/>
    <n v="55.6231490272732"/>
    <n v="141.63334795040501"/>
    <n v="81.609575561361197"/>
    <n v="133.19999999999999"/>
    <n v="162"/>
    <n v="906.5"/>
    <n v="562.5"/>
    <n v="1469"/>
  </r>
  <r>
    <x v="75"/>
    <n v="60.2129909886673"/>
    <n v="173.39236061163101"/>
    <n v="94.328909381476805"/>
    <n v="120.4"/>
    <n v="182.5"/>
    <n v="1148.2"/>
    <n v="513.70000000000005"/>
    <n v="1661.9"/>
  </r>
  <r>
    <x v="76"/>
    <n v="55.737899938943499"/>
    <n v="141.929080004404"/>
    <n v="82.017469659359406"/>
    <n v="85.6"/>
    <n v="105.6"/>
    <n v="1095.5"/>
    <n v="306.60000000000002"/>
    <n v="1402.1"/>
  </r>
  <r>
    <x v="77"/>
    <n v="45.0057265624895"/>
    <n v="95.906087357732503"/>
    <n v="60.962086025147102"/>
    <n v="98.8"/>
    <n v="138.6"/>
    <n v="1143"/>
    <n v="357.9"/>
    <n v="1500.9"/>
  </r>
  <r>
    <x v="78"/>
    <n v="44.267793148254803"/>
    <n v="85.859563344140795"/>
    <n v="57.362561818282501"/>
    <n v="133.4"/>
    <n v="140.5"/>
    <n v="933.7"/>
    <n v="421.4"/>
    <n v="1355.1"/>
  </r>
  <r>
    <x v="79"/>
    <n v="43.659929108704198"/>
    <n v="81.662628105720799"/>
    <n v="55.692591465966601"/>
    <n v="145.5"/>
    <n v="136.5"/>
    <n v="960.8"/>
    <n v="445"/>
    <n v="1405.8"/>
  </r>
  <r>
    <x v="80"/>
    <n v="49.356732145495798"/>
    <n v="86.975177114606495"/>
    <n v="61.405422768271301"/>
    <n v="130.80000000000001"/>
    <n v="96.3"/>
    <n v="947.6"/>
    <n v="375.2"/>
    <n v="1322.8"/>
  </r>
  <r>
    <x v="81"/>
    <n v="64.5571911376922"/>
    <n v="103.804148771279"/>
    <n v="77.293796241857294"/>
    <n v="165.7"/>
    <n v="150.80000000000001"/>
    <n v="1142.3"/>
    <n v="500.7"/>
    <n v="1643"/>
  </r>
  <r>
    <x v="82"/>
    <n v="67.605734236876799"/>
    <n v="110.323284571484"/>
    <n v="81.434998514093607"/>
    <n v="160.30000000000001"/>
    <n v="152"/>
    <n v="994.1"/>
    <n v="525.70000000000005"/>
    <n v="1519.8"/>
  </r>
  <r>
    <x v="83"/>
    <n v="63.776730034604597"/>
    <n v="101.539012775918"/>
    <n v="75.993504760098006"/>
    <n v="167.3"/>
    <n v="154.19999999999999"/>
    <n v="1037.2"/>
    <n v="536.79999999999995"/>
    <n v="1574"/>
  </r>
  <r>
    <x v="84"/>
    <n v="69.529796711125996"/>
    <n v="108.913141972088"/>
    <n v="82.235105726757894"/>
    <n v="146.4"/>
    <n v="144.1"/>
    <n v="919.1"/>
    <n v="497.1"/>
    <n v="1416.2"/>
  </r>
  <r>
    <x v="85"/>
    <n v="70.991116566136995"/>
    <n v="121.645055694281"/>
    <n v="86.965696177258295"/>
    <n v="178.2"/>
    <n v="214.7"/>
    <n v="1098.5999999999999"/>
    <n v="658.1"/>
    <n v="1756.7"/>
  </r>
  <r>
    <x v="86"/>
    <n v="71.173581512559096"/>
    <n v="126.499062021409"/>
    <n v="88.458277699687102"/>
    <n v="184.2"/>
    <n v="234.7"/>
    <n v="1061.5999999999999"/>
    <n v="702"/>
    <n v="1763.6"/>
  </r>
  <r>
    <x v="87"/>
    <n v="64.5584879332269"/>
    <n v="126.121504117139"/>
    <n v="83.509581059344896"/>
    <n v="200"/>
    <n v="311.8"/>
    <n v="1160.3"/>
    <n v="769.1"/>
    <n v="1929.4"/>
  </r>
  <r>
    <x v="88"/>
    <n v="60.047351704325003"/>
    <n v="114.68034319512699"/>
    <n v="76.986265151793603"/>
    <n v="168.8"/>
    <n v="267.89999999999998"/>
    <n v="802.8"/>
    <n v="669.3"/>
    <n v="1472.1"/>
  </r>
  <r>
    <x v="89"/>
    <n v="61.951617225083702"/>
    <n v="112.055211152246"/>
    <n v="77.629247582889903"/>
    <n v="215"/>
    <n v="336.2"/>
    <n v="1160.2"/>
    <n v="824.7"/>
    <n v="1984.9"/>
  </r>
  <r>
    <x v="90"/>
    <n v="54.741449708075102"/>
    <n v="105.84444848326901"/>
    <n v="70.520210948793903"/>
    <n v="194.4"/>
    <n v="280.5"/>
    <n v="1278.0999999999999"/>
    <n v="700.6"/>
    <n v="1978.7"/>
  </r>
  <r>
    <x v="91"/>
    <n v="53.3063740215796"/>
    <n v="94.259446683743207"/>
    <n v="66.142598185074505"/>
    <n v="162.69999999999999"/>
    <n v="278.39999999999998"/>
    <n v="1568.6"/>
    <n v="653.9"/>
    <n v="2222.5"/>
  </r>
  <r>
    <x v="92"/>
    <n v="59.0374122848174"/>
    <n v="95.647087256872993"/>
    <n v="70.685458366488703"/>
    <n v="154.69999999999999"/>
    <n v="248.2"/>
    <n v="1126.5999999999999"/>
    <n v="555.29999999999995"/>
    <n v="1681.9"/>
  </r>
  <r>
    <x v="93"/>
    <n v="56.255335106291497"/>
    <n v="97.768338454081402"/>
    <n v="69.143243716505694"/>
    <n v="150"/>
    <n v="204.2"/>
    <n v="1433.6"/>
    <n v="532.1"/>
    <n v="1965.7"/>
  </r>
  <r>
    <x v="94"/>
    <n v="59.735185797069299"/>
    <n v="100.823958217079"/>
    <n v="72.623326149184706"/>
    <n v="132.19999999999999"/>
    <n v="222.2"/>
    <n v="1241"/>
    <n v="512.70000000000005"/>
    <n v="1753.7"/>
  </r>
  <r>
    <x v="95"/>
    <n v="59.524454345776"/>
    <n v="98.447990008045593"/>
    <n v="71.798414884640707"/>
    <n v="116.5"/>
    <n v="184.2"/>
    <n v="1220.7"/>
    <n v="430"/>
    <n v="1650.7"/>
  </r>
  <r>
    <x v="96"/>
    <n v="58.908626763943701"/>
    <n v="102.21331014806699"/>
    <n v="72.278113758725596"/>
    <n v="81.7"/>
    <n v="115.2"/>
    <n v="1180.3"/>
    <n v="299.39999999999998"/>
    <n v="1479.7"/>
  </r>
  <r>
    <x v="97"/>
    <n v="50.895217716091103"/>
    <n v="93.775617953864199"/>
    <n v="63.9341335177022"/>
    <n v="103.9"/>
    <n v="189"/>
    <n v="1625.1"/>
    <n v="423.7"/>
    <n v="2048.8000000000002"/>
  </r>
  <r>
    <x v="98"/>
    <n v="46.796883058844699"/>
    <n v="89.939024862615696"/>
    <n v="59.676096265917501"/>
    <n v="90"/>
    <n v="142.9"/>
    <n v="1070.0999999999999"/>
    <n v="367.5"/>
    <n v="1437.6"/>
  </r>
  <r>
    <x v="99"/>
    <n v="43.663621930381197"/>
    <n v="92.667725419765503"/>
    <n v="57.969960398048599"/>
    <n v="101.7"/>
    <n v="145.1"/>
    <n v="1243.9000000000001"/>
    <n v="368.4"/>
    <n v="1612.3"/>
  </r>
  <r>
    <x v="100"/>
    <n v="43.2578385023997"/>
    <n v="89.580272001284499"/>
    <n v="56.872151763276399"/>
    <n v="91.6"/>
    <n v="82.5"/>
    <n v="1011.5"/>
    <n v="266.8"/>
    <n v="1278.3"/>
  </r>
  <r>
    <x v="101"/>
    <n v="41.949063110874299"/>
    <n v="79.540827074966003"/>
    <n v="53.241234564523197"/>
    <n v="112.4"/>
    <n v="77.2"/>
    <n v="758.3"/>
    <n v="283.60000000000002"/>
    <n v="1041.9000000000001"/>
  </r>
  <r>
    <x v="102"/>
    <n v="40.431793085765797"/>
    <n v="78.892509958504505"/>
    <n v="51.906618850454599"/>
    <n v="133.69999999999999"/>
    <n v="82.2"/>
    <n v="654.6"/>
    <n v="322.3"/>
    <n v="976.9"/>
  </r>
  <r>
    <x v="103"/>
    <n v="37.600481975991599"/>
    <n v="73.975712694678293"/>
    <n v="48.4642239552837"/>
    <n v="138.19999999999999"/>
    <n v="74.5"/>
    <n v="556.1"/>
    <n v="308.7"/>
    <n v="864.8"/>
  </r>
  <r>
    <x v="104"/>
    <n v="37.219264850140497"/>
    <n v="68.098913254441598"/>
    <n v="46.561307726824801"/>
    <n v="119.3"/>
    <n v="57.7"/>
    <n v="459.2"/>
    <n v="259.10000000000002"/>
    <n v="718.3"/>
  </r>
  <r>
    <x v="105"/>
    <n v="40.416594636795203"/>
    <n v="65.880959976620105"/>
    <n v="48.3250655439196"/>
    <n v="156.9"/>
    <n v="76.8"/>
    <n v="318"/>
    <n v="319.3"/>
    <n v="637.29999999999995"/>
  </r>
  <r>
    <x v="106"/>
    <n v="41.5114276701105"/>
    <n v="71.200080493891093"/>
    <n v="50.635032146610797"/>
    <n v="159.1"/>
    <n v="79.8"/>
    <n v="397.3"/>
    <n v="337.4"/>
    <n v="734.7"/>
  </r>
  <r>
    <x v="107"/>
    <n v="45.596632391559403"/>
    <n v="102.411202371017"/>
    <n v="62.426788286210801"/>
    <n v="182.3"/>
    <n v="73.7"/>
    <n v="374.8"/>
    <n v="363.5"/>
    <n v="738.3"/>
  </r>
  <r>
    <x v="108"/>
    <n v="51.341159794219301"/>
    <n v="105.696875107328"/>
    <n v="67.378992027487698"/>
    <n v="155.19999999999999"/>
    <n v="53.5"/>
    <n v="379"/>
    <n v="308.60000000000002"/>
    <n v="687.6"/>
  </r>
  <r>
    <x v="109"/>
    <n v="44.515278377884698"/>
    <n v="104.181557733095"/>
    <n v="61.984934516792599"/>
    <n v="192.6"/>
    <n v="84.3"/>
    <n v="366.8"/>
    <n v="413.7"/>
    <n v="780.5"/>
  </r>
  <r>
    <x v="110"/>
    <n v="44.954315418983803"/>
    <n v="95.938782373372405"/>
    <n v="60.082207814892698"/>
    <n v="192.9"/>
    <n v="83.8"/>
    <n v="325.2"/>
    <n v="433.5"/>
    <n v="758.7"/>
  </r>
  <r>
    <x v="111"/>
    <n v="44.530324582361203"/>
    <n v="104.012030998857"/>
    <n v="62.057442521691002"/>
    <n v="208.9"/>
    <n v="68.900000000000006"/>
    <n v="287"/>
    <n v="454.2"/>
    <n v="741.2"/>
  </r>
  <r>
    <x v="112"/>
    <n v="47.351985413405203"/>
    <n v="115.262694393367"/>
    <n v="67.295956033880401"/>
    <n v="187.4"/>
    <n v="50.1"/>
    <n v="221.6"/>
    <n v="400.4"/>
    <n v="622"/>
  </r>
  <r>
    <x v="113"/>
    <n v="46.560088702877401"/>
    <n v="119.966178987482"/>
    <n v="68.019506719614597"/>
    <n v="220.9"/>
    <n v="89"/>
    <n v="361.3"/>
    <n v="522.6"/>
    <n v="883.9"/>
  </r>
  <r>
    <x v="114"/>
    <n v="48.399986200382401"/>
    <n v="128.71385633412899"/>
    <n v="71.7940012604776"/>
    <n v="239.7"/>
    <n v="86.3"/>
    <n v="356.7"/>
    <n v="535.6"/>
    <n v="892.3"/>
  </r>
  <r>
    <x v="115"/>
    <n v="51.008823481299302"/>
    <n v="134.81329732576799"/>
    <n v="75.382520320619307"/>
    <n v="244.1"/>
    <n v="75.5"/>
    <n v="406.1"/>
    <n v="539.1"/>
    <n v="945.2"/>
  </r>
  <r>
    <x v="116"/>
    <n v="56.618684824021898"/>
    <n v="133.78592933165501"/>
    <n v="79.016328868912794"/>
    <n v="223"/>
    <n v="67.400000000000006"/>
    <n v="260.8"/>
    <n v="467.4"/>
    <n v="728.2"/>
  </r>
  <r>
    <x v="117"/>
    <n v="63.753710639641099"/>
    <n v="120.908607412294"/>
    <n v="80.291944518857903"/>
    <n v="259.8"/>
    <n v="94.8"/>
    <n v="433.3"/>
    <n v="609.20000000000005"/>
    <n v="1042.5"/>
  </r>
  <r>
    <x v="118"/>
    <n v="66.020541146445098"/>
    <n v="118.997765628312"/>
    <n v="81.376153573491706"/>
    <n v="281.3"/>
    <n v="102.8"/>
    <n v="436.1"/>
    <n v="659.1"/>
    <n v="1095.2"/>
  </r>
  <r>
    <x v="119"/>
    <n v="60.446537884423797"/>
    <n v="110.65313161862299"/>
    <n v="74.948383886256394"/>
    <n v="303.89999999999998"/>
    <n v="84.6"/>
    <n v="494.1"/>
    <n v="673.2"/>
    <n v="1167.3"/>
  </r>
  <r>
    <x v="120"/>
    <n v="64.988535311419696"/>
    <n v="111.63648375210499"/>
    <n v="78.305265097202906"/>
    <n v="272.3"/>
    <n v="75.2"/>
    <n v="317.7"/>
    <n v="534.4"/>
    <n v="852.1"/>
  </r>
  <r>
    <x v="121"/>
    <n v="63.602015935615697"/>
    <n v="95.7572595621847"/>
    <n v="72.713906910949106"/>
    <n v="304.39999999999998"/>
    <n v="98.7"/>
    <n v="325.8"/>
    <n v="594.5"/>
    <n v="920.3"/>
  </r>
  <r>
    <x v="122"/>
    <n v="73.216989390957295"/>
    <n v="71.269777335849795"/>
    <n v="72.6007241688867"/>
    <n v="356.1"/>
    <n v="111"/>
    <n v="298.8"/>
    <n v="670"/>
    <n v="968.8"/>
  </r>
  <r>
    <x v="123"/>
    <n v="80.426112285092302"/>
    <n v="74.408723484180001"/>
    <n v="78.687967622684496"/>
    <n v="383.5"/>
    <n v="110.2"/>
    <n v="350.7"/>
    <n v="711.6"/>
    <n v="1062.3"/>
  </r>
  <r>
    <x v="124"/>
    <n v="92.493190093947604"/>
    <n v="84.962684359180301"/>
    <n v="90.323839308178293"/>
    <n v="359"/>
    <n v="103.2"/>
    <n v="263.5"/>
    <n v="682.6"/>
    <n v="946.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
  <r>
    <x v="0"/>
    <n v="78"/>
    <n v="12"/>
    <n v="1886"/>
    <n v="1307"/>
    <n v="3283"/>
    <n v="100"/>
    <n v="100"/>
    <n v="100"/>
    <n v="100"/>
    <n v="2.3758757234236979E-2"/>
    <n v="3.6551934206518429E-3"/>
    <n v="0.57447456594578128"/>
    <n v="0.39811148339932989"/>
  </r>
  <r>
    <x v="1"/>
    <n v="61"/>
    <n v="14"/>
    <n v="1650"/>
    <n v="1320"/>
    <n v="3045"/>
    <n v="78.205128205128204"/>
    <n v="116.66666666666667"/>
    <n v="87.486744432661723"/>
    <n v="100.99464422341239"/>
    <n v="2.0032840722495896E-2"/>
    <n v="4.5977011494252873E-3"/>
    <n v="0.54187192118226601"/>
    <n v="0.43349753694581283"/>
  </r>
  <r>
    <x v="2"/>
    <n v="91"/>
    <n v="20"/>
    <n v="1386"/>
    <n v="1367"/>
    <n v="2864"/>
    <n v="116.66666666666667"/>
    <n v="166.66666666666669"/>
    <n v="73.488865323435846"/>
    <n v="104.59066564651876"/>
    <n v="3.1773743016759774E-2"/>
    <n v="6.9832402234636867E-3"/>
    <n v="0.48393854748603354"/>
    <n v="0.47730446927374304"/>
  </r>
  <r>
    <x v="3"/>
    <n v="108"/>
    <n v="25"/>
    <n v="1470"/>
    <n v="1806"/>
    <n v="3409"/>
    <n v="138.46153846153845"/>
    <n v="208.33333333333334"/>
    <n v="77.942735949098619"/>
    <n v="138.17903596021424"/>
    <n v="3.16808448225286E-2"/>
    <n v="7.3335288941038428E-3"/>
    <n v="0.43121149897330596"/>
    <n v="0.52977412731006157"/>
  </r>
  <r>
    <x v="4"/>
    <n v="109"/>
    <n v="48"/>
    <n v="1108"/>
    <n v="1377"/>
    <n v="2642"/>
    <n v="139.74358974358972"/>
    <n v="400"/>
    <n v="58.748674443266168"/>
    <n v="105.35577658760519"/>
    <n v="4.1256623769871312E-2"/>
    <n v="1.8168054504163512E-2"/>
    <n v="0.41937925813777444"/>
    <n v="0.52119606358819082"/>
  </r>
  <r>
    <x v="5"/>
    <n v="47"/>
    <n v="31"/>
    <n v="1125"/>
    <n v="1393"/>
    <n v="2596"/>
    <n v="60.256410256410255"/>
    <n v="258.33333333333337"/>
    <n v="59.650053022269354"/>
    <n v="106.57995409334353"/>
    <n v="1.810477657935285E-2"/>
    <n v="1.1941448382126348E-2"/>
    <n v="0.43335901386748843"/>
    <n v="0.53659476117103233"/>
  </r>
  <r>
    <x v="6"/>
    <n v="130"/>
    <n v="21"/>
    <n v="1332"/>
    <n v="1231"/>
    <n v="2714"/>
    <n v="166.66666666666669"/>
    <n v="175"/>
    <n v="70.625662778366916"/>
    <n v="94.185156847742917"/>
    <n v="4.7899778924097275E-2"/>
    <n v="7.7376565954310984E-3"/>
    <n v="0.49078850405305824"/>
    <n v="0.45357406042741344"/>
  </r>
  <r>
    <x v="7"/>
    <n v="89"/>
    <n v="15"/>
    <n v="1391"/>
    <n v="1368"/>
    <n v="2863"/>
    <n v="114.1025641025641"/>
    <n v="125"/>
    <n v="73.753976670201482"/>
    <n v="104.6671767406274"/>
    <n v="3.1086273140062872E-2"/>
    <n v="5.2392595179881242E-3"/>
    <n v="0.48585399930143208"/>
    <n v="0.47782046804051692"/>
  </r>
  <r>
    <x v="8"/>
    <n v="110"/>
    <n v="22"/>
    <n v="1540"/>
    <n v="1299"/>
    <n v="2971"/>
    <n v="141.02564102564102"/>
    <n v="183.33333333333331"/>
    <n v="81.654294803817606"/>
    <n v="99.38791124713083"/>
    <n v="3.7024570851565131E-2"/>
    <n v="7.4049141703130261E-3"/>
    <n v="0.51834399192191183"/>
    <n v="0.43722652305621001"/>
  </r>
  <r>
    <x v="9"/>
    <n v="126"/>
    <n v="25"/>
    <n v="1537"/>
    <n v="1181"/>
    <n v="2869"/>
    <n v="161.53846153846155"/>
    <n v="208.33333333333334"/>
    <n v="81.495227995758228"/>
    <n v="90.359602142310635"/>
    <n v="4.3917741373300803E-2"/>
    <n v="8.7138375740676201E-3"/>
    <n v="0.53572673405367721"/>
    <n v="0.41164168699895431"/>
  </r>
  <r>
    <x v="10"/>
    <n v="82"/>
    <n v="18"/>
    <n v="1722"/>
    <n v="1442"/>
    <n v="3264"/>
    <n v="105.12820512820514"/>
    <n v="150"/>
    <n v="91.304347826086953"/>
    <n v="110.32899770466717"/>
    <n v="2.5122549019607844E-2"/>
    <n v="5.5147058823529415E-3"/>
    <n v="0.52757352941176472"/>
    <n v="0.44178921568627449"/>
  </r>
  <r>
    <x v="11"/>
    <n v="108"/>
    <n v="31"/>
    <n v="1893"/>
    <n v="1161"/>
    <n v="3193"/>
    <n v="138.46153846153845"/>
    <n v="258.33333333333337"/>
    <n v="100.37115588547189"/>
    <n v="88.829380260137725"/>
    <n v="3.3823989978077042E-2"/>
    <n v="9.7087378640776691E-3"/>
    <n v="0.59285937989351711"/>
    <n v="0.36360789226432821"/>
  </r>
  <r>
    <x v="12"/>
    <n v="102"/>
    <n v="23"/>
    <n v="1947"/>
    <n v="1333"/>
    <n v="3405"/>
    <n v="130.76923076923077"/>
    <n v="191.66666666666669"/>
    <n v="103.23435843054082"/>
    <n v="101.9892884468248"/>
    <n v="2.9955947136563875E-2"/>
    <n v="6.7547723935389133E-3"/>
    <n v="0.57180616740088108"/>
    <n v="0.39148311306901618"/>
  </r>
  <r>
    <x v="13"/>
    <n v="77"/>
    <n v="26"/>
    <n v="2231"/>
    <n v="1374"/>
    <n v="3708"/>
    <n v="98.71794871794873"/>
    <n v="216.66666666666666"/>
    <n v="118.29268292682926"/>
    <n v="105.12624330527926"/>
    <n v="2.0765911542610573E-2"/>
    <n v="7.0118662351672063E-3"/>
    <n v="0.60167206040992449"/>
    <n v="0.37055016181229772"/>
  </r>
  <r>
    <x v="14"/>
    <n v="113"/>
    <n v="27"/>
    <n v="2260"/>
    <n v="1289"/>
    <n v="3689"/>
    <n v="144.87179487179486"/>
    <n v="225"/>
    <n v="119.83032873806998"/>
    <n v="98.622800306044383"/>
    <n v="3.0631607481702357E-2"/>
    <n v="7.3190566549200323E-3"/>
    <n v="0.61263214963404722"/>
    <n v="0.34941718622933043"/>
  </r>
  <r>
    <x v="15"/>
    <n v="115"/>
    <n v="22"/>
    <n v="2292"/>
    <n v="1200"/>
    <n v="3629"/>
    <n v="147.43589743589746"/>
    <n v="183.33333333333331"/>
    <n v="121.52704135737009"/>
    <n v="91.813312930374906"/>
    <n v="3.1689170570405073E-2"/>
    <n v="6.0622761091209702E-3"/>
    <n v="0.63157894736842102"/>
    <n v="0.33066960595205291"/>
  </r>
  <r>
    <x v="16"/>
    <n v="107"/>
    <n v="25"/>
    <n v="2618"/>
    <n v="1174"/>
    <n v="3924"/>
    <n v="137.17948717948718"/>
    <n v="208.33333333333334"/>
    <n v="138.81230116648993"/>
    <n v="89.824024483550119"/>
    <n v="2.7268093781855251E-2"/>
    <n v="6.3710499490316E-3"/>
    <n v="0.66717635066258918"/>
    <n v="0.29918450560652393"/>
  </r>
  <r>
    <x v="17"/>
    <n v="128"/>
    <n v="26"/>
    <n v="2913"/>
    <n v="1211"/>
    <n v="4278"/>
    <n v="164.10256410256409"/>
    <n v="216.66666666666666"/>
    <n v="154.45387062566277"/>
    <n v="92.654934965570007"/>
    <n v="2.9920523609163162E-2"/>
    <n v="6.0776063581112674E-3"/>
    <n v="0.68092566619915851"/>
    <n v="0.28307620383356707"/>
  </r>
  <r>
    <x v="18"/>
    <n v="162"/>
    <n v="29"/>
    <n v="3011"/>
    <n v="1189"/>
    <n v="4391"/>
    <n v="207.69230769230771"/>
    <n v="241.66666666666666"/>
    <n v="159.65005302226936"/>
    <n v="90.971690895179805"/>
    <n v="3.6893646094283764E-2"/>
    <n v="6.6044181279890689E-3"/>
    <n v="0.68572079253017537"/>
    <n v="0.27078114324755181"/>
  </r>
  <r>
    <x v="19"/>
    <n v="170"/>
    <n v="26"/>
    <n v="2993"/>
    <n v="1077"/>
    <n v="4266"/>
    <n v="217.94871794871793"/>
    <n v="216.66666666666666"/>
    <n v="158.69565217391303"/>
    <n v="82.402448355011487"/>
    <n v="3.9849976558837319E-2"/>
    <n v="6.0947022972339428E-3"/>
    <n v="0.70159399906235353"/>
    <n v="0.25246132208157523"/>
  </r>
  <r>
    <x v="20"/>
    <n v="174"/>
    <n v="16"/>
    <n v="3146"/>
    <n v="1256"/>
    <n v="4592"/>
    <n v="223.07692307692309"/>
    <n v="133.33333333333331"/>
    <n v="166.80805938494169"/>
    <n v="96.097934200459065"/>
    <n v="3.7891986062717771E-2"/>
    <n v="3.4843205574912892E-3"/>
    <n v="0.68510452961672474"/>
    <n v="0.27351916376306618"/>
  </r>
  <r>
    <x v="21"/>
    <n v="294"/>
    <n v="28"/>
    <n v="2972"/>
    <n v="1199"/>
    <n v="4493"/>
    <n v="376.92307692307691"/>
    <n v="233.33333333333334"/>
    <n v="157.58218451749735"/>
    <n v="91.736801836266253"/>
    <n v="6.5435121299799684E-2"/>
    <n v="6.2319163142666367E-3"/>
    <n v="0.66147340307144442"/>
    <n v="0.26685955931448918"/>
  </r>
  <r>
    <x v="22"/>
    <n v="164"/>
    <n v="41"/>
    <n v="2818"/>
    <n v="1427"/>
    <n v="4450"/>
    <n v="210.25641025641028"/>
    <n v="341.66666666666663"/>
    <n v="149.41675503711559"/>
    <n v="109.18133129303749"/>
    <n v="3.6853932584269666E-2"/>
    <n v="9.2134831460674166E-3"/>
    <n v="0.63325842696629209"/>
    <n v="0.32067415730337079"/>
  </r>
  <r>
    <x v="23"/>
    <n v="152"/>
    <n v="38"/>
    <n v="2708"/>
    <n v="1511"/>
    <n v="4409"/>
    <n v="194.87179487179486"/>
    <n v="316.66666666666663"/>
    <n v="143.58430540827146"/>
    <n v="115.60826319816373"/>
    <n v="3.447493762757995E-2"/>
    <n v="8.6187344068949876E-3"/>
    <n v="0.61419823089135861"/>
    <n v="0.3427080970741665"/>
  </r>
  <r>
    <x v="24"/>
    <n v="184"/>
    <n v="109"/>
    <n v="2630"/>
    <n v="1419"/>
    <n v="4342"/>
    <n v="235.89743589743591"/>
    <n v="908.33333333333337"/>
    <n v="139.44856839872745"/>
    <n v="108.56924254016833"/>
    <n v="4.2376784891754948E-2"/>
    <n v="2.5103638876093966E-2"/>
    <n v="0.60571165361584522"/>
    <n v="0.32680792261630587"/>
  </r>
  <r>
    <x v="25"/>
    <n v="184"/>
    <n v="89"/>
    <n v="1844"/>
    <n v="1716"/>
    <n v="3833"/>
    <n v="235.89743589743591"/>
    <n v="741.66666666666674"/>
    <n v="97.773064687168613"/>
    <n v="131.29303749043609"/>
    <n v="4.8004174276023999E-2"/>
    <n v="2.3219410383511611E-2"/>
    <n v="0.48108531176624053"/>
    <n v="0.44769110357422387"/>
  </r>
  <r>
    <x v="26"/>
    <n v="195"/>
    <n v="95"/>
    <n v="2262"/>
    <n v="1361"/>
    <n v="3913"/>
    <n v="250"/>
    <n v="791.66666666666674"/>
    <n v="119.93637327677624"/>
    <n v="104.13159908186687"/>
    <n v="4.9833887043189369E-2"/>
    <n v="2.4278047533861487E-2"/>
    <n v="0.57807308970099669"/>
    <n v="0.34781497572195247"/>
  </r>
  <r>
    <x v="27"/>
    <n v="249"/>
    <n v="67"/>
    <n v="2462"/>
    <n v="1829"/>
    <n v="4607"/>
    <n v="319.23076923076923"/>
    <n v="558.33333333333326"/>
    <n v="130.54082714740193"/>
    <n v="139.93879112471308"/>
    <n v="5.4048187540698935E-2"/>
    <n v="1.4543086607336662E-2"/>
    <n v="0.53440416757108744"/>
    <n v="0.39700455828087694"/>
  </r>
  <r>
    <x v="28"/>
    <n v="187"/>
    <n v="82"/>
    <n v="2297"/>
    <n v="1488"/>
    <n v="4054"/>
    <n v="239.74358974358972"/>
    <n v="683.33333333333326"/>
    <n v="121.79215270413575"/>
    <n v="113.84850803366488"/>
    <n v="4.6127281697089295E-2"/>
    <n v="2.0226936359151456E-2"/>
    <n v="0.56660088801184016"/>
    <n v="0.36704489393191908"/>
  </r>
  <r>
    <x v="29"/>
    <n v="397"/>
    <n v="96"/>
    <n v="2385"/>
    <n v="1264"/>
    <n v="4142"/>
    <n v="508.97435897435895"/>
    <n v="800"/>
    <n v="126.45811240721103"/>
    <n v="96.710022953328235"/>
    <n v="9.5847416706904873E-2"/>
    <n v="2.3177209077740221E-2"/>
    <n v="0.5758087880251086"/>
    <n v="0.30516658619024628"/>
  </r>
  <r>
    <x v="30"/>
    <n v="282"/>
    <n v="106"/>
    <n v="2626"/>
    <n v="1519"/>
    <n v="4533"/>
    <n v="361.53846153846155"/>
    <n v="883.33333333333337"/>
    <n v="139.23647932131496"/>
    <n v="116.22035195103291"/>
    <n v="6.2210456651224356E-2"/>
    <n v="2.3384072358261638E-2"/>
    <n v="0.57930730200750058"/>
    <n v="0.33509816898301348"/>
  </r>
  <r>
    <x v="31"/>
    <n v="246"/>
    <n v="137"/>
    <n v="2633"/>
    <n v="1152"/>
    <n v="4168"/>
    <n v="315.38461538461536"/>
    <n v="1141.6666666666665"/>
    <n v="139.60763520678685"/>
    <n v="88.140780413159902"/>
    <n v="5.9021113243761997E-2"/>
    <n v="3.2869481765834936E-2"/>
    <n v="0.63171785028790783"/>
    <n v="0.27639155470249521"/>
  </r>
  <r>
    <x v="32"/>
    <n v="345"/>
    <n v="95"/>
    <n v="2565"/>
    <n v="1518"/>
    <n v="4523"/>
    <n v="442.30769230769232"/>
    <n v="791.66666666666674"/>
    <n v="136.00212089077414"/>
    <n v="116.14384085692426"/>
    <n v="7.6276807428697774E-2"/>
    <n v="2.1003758567322575E-2"/>
    <n v="0.56710148131770943"/>
    <n v="0.33561795268627015"/>
  </r>
  <r>
    <x v="33"/>
    <n v="327"/>
    <n v="135"/>
    <n v="2847"/>
    <n v="1048"/>
    <n v="4357"/>
    <n v="419.23076923076923"/>
    <n v="1125"/>
    <n v="150.95440084835633"/>
    <n v="80.183626625860754"/>
    <n v="7.5051641037411063E-2"/>
    <n v="3.0984622446637595E-2"/>
    <n v="0.6534312600413128"/>
    <n v="0.24053247647463852"/>
  </r>
  <r>
    <x v="34"/>
    <n v="356"/>
    <n v="189"/>
    <n v="2593"/>
    <n v="1485"/>
    <n v="4623"/>
    <n v="456.41025641025641"/>
    <n v="1575"/>
    <n v="137.48674443266171"/>
    <n v="113.61897475133895"/>
    <n v="7.7006272982911531E-2"/>
    <n v="4.0882543802725504E-2"/>
    <n v="0.56089119619294825"/>
    <n v="0.32121998702141469"/>
  </r>
  <r>
    <x v="35"/>
    <n v="420"/>
    <n v="242"/>
    <n v="2704"/>
    <n v="1038"/>
    <n v="4404"/>
    <n v="538.46153846153845"/>
    <n v="2016.6666666666667"/>
    <n v="143.37221633085898"/>
    <n v="79.418515684774292"/>
    <n v="9.5367847411444148E-2"/>
    <n v="5.4950045413260672E-2"/>
    <n v="0.61398728428701177"/>
    <n v="0.23569482288828339"/>
  </r>
  <r>
    <x v="36"/>
    <n v="350"/>
    <n v="395"/>
    <n v="2565"/>
    <n v="1046"/>
    <n v="4356"/>
    <n v="448.71794871794873"/>
    <n v="3291.6666666666665"/>
    <n v="136.00212089077414"/>
    <n v="80.030604437643461"/>
    <n v="8.0348943985307619E-2"/>
    <n v="9.0679522497704321E-2"/>
    <n v="0.58884297520661155"/>
    <n v="0.24012855831037649"/>
  </r>
  <r>
    <x v="37"/>
    <n v="440"/>
    <n v="264"/>
    <n v="1624"/>
    <n v="1458"/>
    <n v="3786"/>
    <n v="564.10256410256409"/>
    <n v="2200"/>
    <n v="86.10816542948038"/>
    <n v="111.55317521040551"/>
    <n v="0.1162176439513999"/>
    <n v="6.9730586370839939E-2"/>
    <n v="0.42894875858425779"/>
    <n v="0.38510301109350237"/>
  </r>
  <r>
    <x v="38"/>
    <n v="467"/>
    <n v="220"/>
    <n v="2568"/>
    <n v="1817"/>
    <n v="5072"/>
    <n v="598.71794871794873"/>
    <n v="1833.3333333333333"/>
    <n v="136.16118769883352"/>
    <n v="139.02065799540932"/>
    <n v="9.2074132492113561E-2"/>
    <n v="4.3375394321766562E-2"/>
    <n v="0.50630914826498419"/>
    <n v="0.35824132492113564"/>
  </r>
  <r>
    <x v="39"/>
    <n v="409"/>
    <n v="307"/>
    <n v="3069"/>
    <n v="2606"/>
    <n v="6391"/>
    <n v="524.35897435897436"/>
    <n v="2558.333333333333"/>
    <n v="162.72534464475081"/>
    <n v="199.38791124713083"/>
    <n v="6.3996244719136286E-2"/>
    <n v="4.8036301048349238E-2"/>
    <n v="0.48020654044750433"/>
    <n v="0.40776091378501017"/>
  </r>
  <r>
    <x v="40"/>
    <n v="468"/>
    <n v="195"/>
    <n v="1839"/>
    <n v="2940"/>
    <n v="5442"/>
    <n v="600"/>
    <n v="1625"/>
    <n v="97.507953340402963"/>
    <n v="224.94261667941853"/>
    <n v="8.5997794928335175E-2"/>
    <n v="3.583241455347299E-2"/>
    <n v="0.33792723263506064"/>
    <n v="0.54024255788313125"/>
  </r>
  <r>
    <x v="41"/>
    <n v="472"/>
    <n v="235"/>
    <n v="2915"/>
    <n v="3419"/>
    <n v="7041"/>
    <n v="605.12820512820508"/>
    <n v="1958.3333333333333"/>
    <n v="154.55991516436904"/>
    <n v="261.59143075745982"/>
    <n v="6.7035932395966488E-2"/>
    <n v="3.3375940917483311E-2"/>
    <n v="0.41400369265729298"/>
    <n v="0.48558443402925722"/>
  </r>
  <r>
    <x v="42"/>
    <n v="425"/>
    <n v="251"/>
    <n v="2927"/>
    <n v="3452"/>
    <n v="7055"/>
    <n v="544.87179487179492"/>
    <n v="2091.666666666667"/>
    <n v="155.19618239660659"/>
    <n v="264.11629686304514"/>
    <n v="6.0240963855421686E-2"/>
    <n v="3.5577604535790217E-2"/>
    <n v="0.41488306165839828"/>
    <n v="0.48929836995038978"/>
  </r>
  <r>
    <x v="43"/>
    <n v="527"/>
    <n v="291"/>
    <n v="2391"/>
    <n v="3622"/>
    <n v="6831"/>
    <n v="675.64102564102564"/>
    <n v="2425"/>
    <n v="126.7762460233298"/>
    <n v="277.12318286151492"/>
    <n v="7.7148294539598886E-2"/>
    <n v="4.259991216512956E-2"/>
    <n v="0.35002195871761088"/>
    <n v="0.53022983457766071"/>
  </r>
  <r>
    <x v="44"/>
    <n v="1103"/>
    <n v="396"/>
    <n v="2713"/>
    <n v="3569"/>
    <n v="7781"/>
    <n v="1414.102564102564"/>
    <n v="3300"/>
    <n v="143.84941675503711"/>
    <n v="273.06809487375665"/>
    <n v="0.14175555841151524"/>
    <n v="5.0893201387996405E-2"/>
    <n v="0.34866983678190466"/>
    <n v="0.45868140341858371"/>
  </r>
  <r>
    <x v="45"/>
    <n v="1345"/>
    <n v="344"/>
    <n v="2675"/>
    <n v="4462"/>
    <n v="8826"/>
    <n v="1724.3589743589744"/>
    <n v="2866.666666666667"/>
    <n v="141.83457051961824"/>
    <n v="341.39250191277733"/>
    <n v="0.15239066394742806"/>
    <n v="3.8975753455699071E-2"/>
    <n v="0.30308180376161342"/>
    <n v="0.50555177883525948"/>
  </r>
  <r>
    <x v="46"/>
    <n v="1311"/>
    <n v="384"/>
    <n v="3000"/>
    <n v="3935"/>
    <n v="8630"/>
    <n v="1680.7692307692307"/>
    <n v="3200"/>
    <n v="159.06680805938493"/>
    <n v="301.071155317521"/>
    <n v="0.15191193511008111"/>
    <n v="4.4495944380069527E-2"/>
    <n v="0.34762456546929316"/>
    <n v="0.45596755504055619"/>
  </r>
  <r>
    <x v="47"/>
    <n v="1343"/>
    <n v="346"/>
    <n v="3107"/>
    <n v="3809"/>
    <n v="8605"/>
    <n v="1721.7948717948718"/>
    <n v="2883.333333333333"/>
    <n v="164.74019088016968"/>
    <n v="291.43075745983168"/>
    <n v="0.15607205113306216"/>
    <n v="4.020918070889018E-2"/>
    <n v="0.3610691458454387"/>
    <n v="0.44264962231260896"/>
  </r>
  <r>
    <x v="48"/>
    <n v="1503"/>
    <n v="528"/>
    <n v="3532"/>
    <n v="3784"/>
    <n v="9347"/>
    <n v="1926.9230769230769"/>
    <n v="4400"/>
    <n v="187.27465535524919"/>
    <n v="289.51798010711553"/>
    <n v="0.16080025676687706"/>
    <n v="5.6488712956028669E-2"/>
    <n v="0.37787525409222211"/>
    <n v="0.40483577618487215"/>
  </r>
  <r>
    <x v="49"/>
    <n v="1402"/>
    <n v="429"/>
    <n v="3870"/>
    <n v="3718"/>
    <n v="9419"/>
    <n v="1797.4358974358975"/>
    <n v="3575"/>
    <n v="205.19618239660659"/>
    <n v="284.4682478959449"/>
    <n v="0.14884807304384753"/>
    <n v="4.554623633082068E-2"/>
    <n v="0.41087164242488589"/>
    <n v="0.39473404820044589"/>
  </r>
  <r>
    <x v="50"/>
    <n v="1590"/>
    <n v="366"/>
    <n v="3593"/>
    <n v="3829"/>
    <n v="9378"/>
    <n v="2038.4615384615383"/>
    <n v="3050"/>
    <n v="190.50901378579005"/>
    <n v="292.96097934200458"/>
    <n v="0.16954574536148431"/>
    <n v="3.9027511196417147E-2"/>
    <n v="0.38313073149925359"/>
    <n v="0.40829601194284498"/>
  </r>
  <r>
    <x v="51"/>
    <n v="1912"/>
    <n v="390"/>
    <n v="4371"/>
    <n v="3226"/>
    <n v="9899"/>
    <n v="2451.2820512820513"/>
    <n v="3250"/>
    <n v="231.76033934252388"/>
    <n v="246.82478959449119"/>
    <n v="0.19315082331548641"/>
    <n v="3.9397918981715324E-2"/>
    <n v="0.44155975351045562"/>
    <n v="0.32589150419234264"/>
  </r>
  <r>
    <x v="52"/>
    <n v="1615"/>
    <n v="296"/>
    <n v="4723"/>
    <n v="4201"/>
    <n v="10835"/>
    <n v="2070.5128205128203"/>
    <n v="2466.666666666667"/>
    <n v="250.424178154825"/>
    <n v="321.42310635042077"/>
    <n v="0.1490539916935856"/>
    <n v="2.7318874019381635E-2"/>
    <n v="0.43590216889709277"/>
    <n v="0.38772496538994"/>
  </r>
  <r>
    <x v="53"/>
    <n v="1361"/>
    <n v="617"/>
    <n v="3620"/>
    <n v="4296"/>
    <n v="9894"/>
    <n v="1744.8717948717949"/>
    <n v="5141.6666666666661"/>
    <n v="191.94061505832448"/>
    <n v="328.69166029074216"/>
    <n v="0.13755811602991713"/>
    <n v="6.2361026884980797E-2"/>
    <n v="0.36587831008692134"/>
    <n v="0.43420254699818073"/>
  </r>
  <r>
    <x v="54"/>
    <n v="1465"/>
    <n v="525"/>
    <n v="4089"/>
    <n v="3235"/>
    <n v="9314"/>
    <n v="1878.2051282051282"/>
    <n v="4375"/>
    <n v="216.80805938494166"/>
    <n v="247.51338944146903"/>
    <n v="0.1572901009233412"/>
    <n v="5.636675971655572E-2"/>
    <n v="0.43901653424951687"/>
    <n v="0.34732660511058622"/>
  </r>
  <r>
    <x v="55"/>
    <n v="1500"/>
    <n v="443"/>
    <n v="4836"/>
    <n v="4269"/>
    <n v="11048"/>
    <n v="1923.0769230769231"/>
    <n v="3691.6666666666665"/>
    <n v="256.41569459172848"/>
    <n v="326.62586074980868"/>
    <n v="0.13577118030412744"/>
    <n v="4.009775524981897E-2"/>
    <n v="0.43772628530050689"/>
    <n v="0.38640477914554672"/>
  </r>
  <r>
    <x v="56"/>
    <n v="1586"/>
    <n v="507"/>
    <n v="4958"/>
    <n v="2631"/>
    <n v="9682"/>
    <n v="2033.3333333333333"/>
    <n v="4225"/>
    <n v="262.88441145281018"/>
    <n v="201.30068859984701"/>
    <n v="0.16380913034497005"/>
    <n v="5.23652137988019E-2"/>
    <n v="0.5120842801074158"/>
    <n v="0.27174137574881224"/>
  </r>
  <r>
    <x v="57"/>
    <n v="1708"/>
    <n v="428"/>
    <n v="5285"/>
    <n v="2476"/>
    <n v="9897"/>
    <n v="2189.7435897435898"/>
    <n v="3566.6666666666665"/>
    <n v="280.22269353128314"/>
    <n v="189.44146901300689"/>
    <n v="0.17257754875214712"/>
    <n v="4.3245427907446704E-2"/>
    <n v="0.53400020208143884"/>
    <n v="0.25017682125896734"/>
  </r>
  <r>
    <x v="58"/>
    <n v="1694"/>
    <n v="523"/>
    <n v="5657"/>
    <n v="5015"/>
    <n v="12889"/>
    <n v="2171.7948717948721"/>
    <n v="4358.3333333333339"/>
    <n v="299.94697773064689"/>
    <n v="383.70313695485845"/>
    <n v="0.13142990146636666"/>
    <n v="4.0577236403134459E-2"/>
    <n v="0.43890138878113122"/>
    <n v="0.38909147334936767"/>
  </r>
  <r>
    <x v="59"/>
    <n v="1706"/>
    <n v="473"/>
    <n v="5181"/>
    <n v="3027"/>
    <n v="10387"/>
    <n v="2187.1794871794873"/>
    <n v="3941.6666666666665"/>
    <n v="274.70837751855777"/>
    <n v="231.59908186687068"/>
    <n v="0.16424376624626938"/>
    <n v="4.5537691344950421E-2"/>
    <n v="0.4987965726388755"/>
    <n v="0.2914219697699047"/>
  </r>
  <r>
    <x v="60"/>
    <n v="1810"/>
    <n v="411"/>
    <n v="5517"/>
    <n v="4501"/>
    <n v="12239"/>
    <n v="2320.5128205128203"/>
    <n v="3425"/>
    <n v="292.52386002120892"/>
    <n v="344.37643458301454"/>
    <n v="0.14788789933818122"/>
    <n v="3.3581174932592529E-2"/>
    <n v="0.4507721219053844"/>
    <n v="0.3677588038238418"/>
  </r>
  <r>
    <x v="61"/>
    <n v="1692"/>
    <n v="495"/>
    <n v="5502"/>
    <n v="5766"/>
    <n v="13455"/>
    <n v="2169.2307692307695"/>
    <n v="4125"/>
    <n v="291.72852598091197"/>
    <n v="441.16296863045142"/>
    <n v="0.12575250836120402"/>
    <n v="3.678929765886288E-2"/>
    <n v="0.40891861761426979"/>
    <n v="0.42853957636566331"/>
  </r>
  <r>
    <x v="62"/>
    <n v="1736"/>
    <n v="469"/>
    <n v="5652"/>
    <n v="8822"/>
    <n v="16679"/>
    <n v="2225.6410256410254"/>
    <n v="3908.3333333333335"/>
    <n v="299.68186638388119"/>
    <n v="674.98087222647291"/>
    <n v="0.10408297859583908"/>
    <n v="2.8119191798069428E-2"/>
    <n v="0.33886923676479408"/>
    <n v="0.52892859284129745"/>
  </r>
  <r>
    <x v="63"/>
    <n v="2134"/>
    <n v="683"/>
    <n v="5383"/>
    <n v="8544"/>
    <n v="16744"/>
    <n v="2735.8974358974356"/>
    <n v="5691.6666666666661"/>
    <n v="285.4188759278897"/>
    <n v="653.71078806426931"/>
    <n v="0.12744863831820352"/>
    <n v="4.0790731008122312E-2"/>
    <n v="0.32148829431438125"/>
    <n v="0.51027233635929292"/>
  </r>
  <r>
    <x v="64"/>
    <n v="1819"/>
    <n v="550"/>
    <n v="5491"/>
    <n v="8337"/>
    <n v="16197"/>
    <n v="2332.0512820512822"/>
    <n v="4583.3333333333339"/>
    <n v="291.14528101802762"/>
    <n v="637.87299158377971"/>
    <n v="0.11230474779280114"/>
    <n v="3.3956905599802432E-2"/>
    <n v="0.33901339754275484"/>
    <n v="0.51472494906464161"/>
  </r>
  <r>
    <x v="65"/>
    <n v="1892"/>
    <n v="676"/>
    <n v="5444"/>
    <n v="10837"/>
    <n v="18849"/>
    <n v="2425.6410256410254"/>
    <n v="5633.3333333333339"/>
    <n v="288.65323435843055"/>
    <n v="829.15072685539405"/>
    <n v="0.10037667780784126"/>
    <n v="3.5863971563478168E-2"/>
    <n v="0.28882168815321768"/>
    <n v="0.57493766247546285"/>
  </r>
  <r>
    <x v="66"/>
    <n v="1653"/>
    <n v="519"/>
    <n v="5810"/>
    <n v="11025"/>
    <n v="19007"/>
    <n v="2119.2307692307695"/>
    <n v="4325"/>
    <n v="308.05938494167549"/>
    <n v="843.53481254781946"/>
    <n v="8.6967959172936288E-2"/>
    <n v="2.7305729468090702E-2"/>
    <n v="0.3056768558951965"/>
    <n v="0.58004945546377651"/>
  </r>
  <r>
    <x v="67"/>
    <n v="1964"/>
    <n v="435"/>
    <n v="6027"/>
    <n v="10299"/>
    <n v="18725"/>
    <n v="2517.9487179487178"/>
    <n v="3625"/>
    <n v="319.56521739130437"/>
    <n v="787.98775822494258"/>
    <n v="0.10488651535380507"/>
    <n v="2.3230974632843793E-2"/>
    <n v="0.32186915887850465"/>
    <n v="0.55001335113484651"/>
  </r>
  <r>
    <x v="68"/>
    <n v="1988"/>
    <n v="452"/>
    <n v="6237"/>
    <n v="8666"/>
    <n v="17343"/>
    <n v="2548.7179487179487"/>
    <n v="3766.6666666666665"/>
    <n v="330.69989395546128"/>
    <n v="663.04514154552407"/>
    <n v="0.11462838032635646"/>
    <n v="2.6062388283457302E-2"/>
    <n v="0.35962636222106903"/>
    <n v="0.49968286916911725"/>
  </r>
  <r>
    <x v="69"/>
    <n v="2447"/>
    <n v="124"/>
    <n v="6115"/>
    <n v="10246"/>
    <n v="18932"/>
    <n v="3137.1794871794873"/>
    <n v="1033.3333333333335"/>
    <n v="324.23117709437963"/>
    <n v="783.93267023718442"/>
    <n v="0.12925206000422565"/>
    <n v="6.5497570251426161E-3"/>
    <n v="0.32299809845763788"/>
    <n v="0.54120008451299384"/>
  </r>
  <r>
    <x v="70"/>
    <n v="2413"/>
    <n v="973"/>
    <n v="5667"/>
    <n v="8318"/>
    <n v="17371"/>
    <n v="3093.5897435897436"/>
    <n v="8108.333333333333"/>
    <n v="300.47720042417814"/>
    <n v="636.41928079571539"/>
    <n v="0.13890967704795348"/>
    <n v="5.6012895054976683E-2"/>
    <n v="0.32623337746819414"/>
    <n v="0.47884405042887573"/>
  </r>
  <r>
    <x v="71"/>
    <n v="2957"/>
    <n v="847"/>
    <n v="6853"/>
    <n v="8687"/>
    <n v="19344"/>
    <n v="3791.0256410256407"/>
    <n v="7058.333333333333"/>
    <n v="363.36161187698832"/>
    <n v="664.65187452180567"/>
    <n v="0.15286393713813068"/>
    <n v="4.3786186931348219E-2"/>
    <n v="0.35427005789909016"/>
    <n v="0.44907981803143093"/>
  </r>
  <r>
    <x v="72"/>
    <n v="2651"/>
    <n v="926"/>
    <n v="6757"/>
    <n v="9698"/>
    <n v="20032"/>
    <n v="3398.7179487179487"/>
    <n v="7716.666666666667"/>
    <n v="358.27147401908803"/>
    <n v="742.00459066564656"/>
    <n v="0.13233825878594249"/>
    <n v="4.6226038338658147E-2"/>
    <n v="0.33731030351437702"/>
    <n v="0.48412539936102239"/>
  </r>
  <r>
    <x v="73"/>
    <n v="3070"/>
    <n v="784"/>
    <n v="7209"/>
    <n v="13327"/>
    <n v="24390"/>
    <n v="3935.8974358974356"/>
    <n v="6533.333333333333"/>
    <n v="382.23753976670201"/>
    <n v="1019.663351185922"/>
    <n v="0.12587125871258711"/>
    <n v="3.2144321443214434E-2"/>
    <n v="0.29557195571955719"/>
    <n v="0.54641246412464128"/>
  </r>
  <r>
    <x v="74"/>
    <n v="3280"/>
    <n v="920"/>
    <n v="5944"/>
    <n v="20612"/>
    <n v="30756"/>
    <n v="4205.1282051282051"/>
    <n v="7666.666666666667"/>
    <n v="315.16436903499471"/>
    <n v="1577.0466717674062"/>
    <n v="0.1066458577188191"/>
    <n v="2.9912862530888283E-2"/>
    <n v="0.19326310313434777"/>
    <n v="0.67017817661594481"/>
  </r>
  <r>
    <x v="75"/>
    <n v="2736"/>
    <n v="971"/>
    <n v="4079"/>
    <n v="18582"/>
    <n v="26368"/>
    <n v="3507.6923076923081"/>
    <n v="8091.666666666667"/>
    <n v="216.27783669141039"/>
    <n v="1421.7291507268553"/>
    <n v="0.10376213592233009"/>
    <n v="3.6824939320388349E-2"/>
    <n v="0.15469508495145631"/>
    <n v="0.70471783980582525"/>
  </r>
  <r>
    <x v="76"/>
    <n v="3602"/>
    <n v="1191"/>
    <n v="2103"/>
    <n v="15977"/>
    <n v="22873"/>
    <n v="4617.9487179487187"/>
    <n v="9925"/>
    <n v="111.50583244962884"/>
    <n v="1222.4177505738332"/>
    <n v="0.15747824946443406"/>
    <n v="5.2070126349844793E-2"/>
    <n v="9.1942464914965244E-2"/>
    <n v="0.69850915927075596"/>
  </r>
  <r>
    <x v="77"/>
    <n v="2469"/>
    <n v="1125"/>
    <n v="4253"/>
    <n v="12206"/>
    <n v="20053"/>
    <n v="3165.3846153846152"/>
    <n v="9375"/>
    <n v="225.50371155885475"/>
    <n v="933.89441469013013"/>
    <n v="0.12312372213633871"/>
    <n v="5.6101331471600256E-2"/>
    <n v="0.21208796688774748"/>
    <n v="0.60868697950431361"/>
  </r>
  <r>
    <x v="78"/>
    <n v="3089"/>
    <n v="991"/>
    <n v="4254"/>
    <n v="9477"/>
    <n v="17811"/>
    <n v="3960.2564102564102"/>
    <n v="8258.3333333333321"/>
    <n v="225.55673382820785"/>
    <n v="725.09563886763578"/>
    <n v="0.17343214867216888"/>
    <n v="5.5639773173881309E-2"/>
    <n v="0.23884116557183763"/>
    <n v="0.53208691258211216"/>
  </r>
  <r>
    <x v="79"/>
    <n v="3189"/>
    <n v="1237"/>
    <n v="5374"/>
    <n v="10952"/>
    <n v="20752"/>
    <n v="4088.4615384615386"/>
    <n v="10308.333333333332"/>
    <n v="284.94167550371156"/>
    <n v="837.9495026778884"/>
    <n v="0.15367193523515807"/>
    <n v="5.9608712413261371E-2"/>
    <n v="0.25896299151888974"/>
    <n v="0.52775636083269084"/>
  </r>
  <r>
    <x v="80"/>
    <n v="3423"/>
    <n v="1075"/>
    <n v="6215"/>
    <n v="11165"/>
    <n v="21878"/>
    <n v="4388.461538461539"/>
    <n v="8958.3333333333321"/>
    <n v="329.53340402969246"/>
    <n v="854.24636572302984"/>
    <n v="0.15645854282841209"/>
    <n v="4.9136118475180547E-2"/>
    <n v="0.28407532681232289"/>
    <n v="0.51033001188408444"/>
  </r>
  <r>
    <x v="81"/>
    <n v="4706"/>
    <n v="1083"/>
    <n v="6068"/>
    <n v="17887"/>
    <n v="29744"/>
    <n v="6033.3333333333339"/>
    <n v="9025"/>
    <n v="321.73913043478262"/>
    <n v="1368.5539403213465"/>
    <n v="0.15821678321678323"/>
    <n v="3.641070467993545E-2"/>
    <n v="0.20400753093060786"/>
    <n v="0.60136498117267345"/>
  </r>
  <r>
    <x v="82"/>
    <n v="3087"/>
    <n v="917"/>
    <n v="5543"/>
    <n v="19589"/>
    <n v="29136"/>
    <n v="3957.6923076923081"/>
    <n v="7641.666666666667"/>
    <n v="293.90243902439022"/>
    <n v="1498.7758224942618"/>
    <n v="0.1059514003294893"/>
    <n v="3.1473091707852827E-2"/>
    <n v="0.19024574409665018"/>
    <n v="0.67232976386600773"/>
  </r>
  <r>
    <x v="83"/>
    <n v="2754"/>
    <n v="1215"/>
    <n v="4734"/>
    <n v="20116"/>
    <n v="28819"/>
    <n v="3530.7692307692305"/>
    <n v="10125"/>
    <n v="251.00742311770944"/>
    <n v="1539.097169089518"/>
    <n v="9.5561955654255876E-2"/>
    <n v="4.2159686318054064E-2"/>
    <n v="0.16426662965404767"/>
    <n v="0.69801172837364234"/>
  </r>
  <r>
    <x v="84"/>
    <n v="2881"/>
    <n v="778"/>
    <n v="5226"/>
    <n v="17646"/>
    <n v="26531"/>
    <n v="3693.5897435897436"/>
    <n v="6483.333333333333"/>
    <n v="277.09437963944856"/>
    <n v="1350.114766641163"/>
    <n v="0.10858995137763371"/>
    <n v="2.9324186800346763E-2"/>
    <n v="0.19697712110361465"/>
    <n v="0.66510874071840487"/>
  </r>
  <r>
    <x v="85"/>
    <n v="3036"/>
    <n v="1178"/>
    <n v="4860"/>
    <n v="19273"/>
    <n v="28347"/>
    <n v="3892.3076923076919"/>
    <n v="9816.6666666666679"/>
    <n v="257.68822905620362"/>
    <n v="1474.5983167559298"/>
    <n v="0.10710128055878929"/>
    <n v="4.1556425724062512E-2"/>
    <n v="0.17144671393798286"/>
    <n v="0.67989557977916537"/>
  </r>
  <r>
    <x v="86"/>
    <n v="3554"/>
    <n v="1350"/>
    <n v="2200"/>
    <n v="21064"/>
    <n v="28168"/>
    <n v="4556.4102564102559"/>
    <n v="11250"/>
    <n v="116.64899257688228"/>
    <n v="1611.6296863045143"/>
    <n v="0.12617154217551832"/>
    <n v="4.7926725362113037E-2"/>
    <n v="7.8102811701221242E-2"/>
    <n v="0.7477989207611474"/>
  </r>
  <r>
    <x v="87"/>
    <n v="3570"/>
    <n v="1026"/>
    <n v="4071"/>
    <n v="19113"/>
    <n v="27780"/>
    <n v="4576.9230769230762"/>
    <n v="8550"/>
    <n v="215.85365853658539"/>
    <n v="1462.3565416985462"/>
    <n v="0.12850971922246221"/>
    <n v="3.6933045356371492E-2"/>
    <n v="0.14654427645788337"/>
    <n v="0.68801295896328296"/>
  </r>
  <r>
    <x v="88"/>
    <n v="2909"/>
    <n v="1354"/>
    <n v="3428"/>
    <n v="14396"/>
    <n v="22087"/>
    <n v="3729.4871794871797"/>
    <n v="11283.333333333332"/>
    <n v="181.76033934252388"/>
    <n v="1101.4537107880642"/>
    <n v="0.13170643364875265"/>
    <n v="6.130302893104541E-2"/>
    <n v="0.15520441888893918"/>
    <n v="0.65178611853126278"/>
  </r>
  <r>
    <x v="89"/>
    <n v="3532"/>
    <n v="1168"/>
    <n v="2922"/>
    <n v="15237"/>
    <n v="22859"/>
    <n v="4528.2051282051289"/>
    <n v="9733.3333333333321"/>
    <n v="154.93107104984094"/>
    <n v="1165.7995409334353"/>
    <n v="0.15451244586377358"/>
    <n v="5.1095848462312438E-2"/>
    <n v="0.12782711404698369"/>
    <n v="0.66656459162693027"/>
  </r>
  <r>
    <x v="90"/>
    <n v="3433"/>
    <n v="1139"/>
    <n v="3631"/>
    <n v="11745"/>
    <n v="19948"/>
    <n v="4401.2820512820508"/>
    <n v="9491.6666666666679"/>
    <n v="192.52386002120892"/>
    <n v="898.62280030604427"/>
    <n v="0.17209745337878485"/>
    <n v="5.7098455985562464E-2"/>
    <n v="0.18202326047724082"/>
    <n v="0.58878083015841187"/>
  </r>
  <r>
    <x v="91"/>
    <n v="3519"/>
    <n v="1581"/>
    <n v="3028"/>
    <n v="9622"/>
    <n v="17750"/>
    <n v="4511.538461538461"/>
    <n v="13175"/>
    <n v="160.55143160127255"/>
    <n v="736.18974751338953"/>
    <n v="0.19825352112676056"/>
    <n v="8.9070422535211274E-2"/>
    <n v="0.17059154929577464"/>
    <n v="0.54208450704225353"/>
  </r>
  <r>
    <x v="92"/>
    <n v="3838"/>
    <n v="1094"/>
    <n v="2684"/>
    <n v="12461"/>
    <n v="20077"/>
    <n v="4920.5128205128203"/>
    <n v="9116.6666666666679"/>
    <n v="142.31177094379638"/>
    <n v="953.40474368783475"/>
    <n v="0.19116401852866463"/>
    <n v="5.4490212681177465E-2"/>
    <n v="0.13368531155053046"/>
    <n v="0.62066045723962748"/>
  </r>
  <r>
    <x v="93"/>
    <n v="3960"/>
    <n v="1212"/>
    <n v="1259"/>
    <n v="13899"/>
    <n v="20330"/>
    <n v="5076.9230769230762"/>
    <n v="10100"/>
    <n v="66.75503711558855"/>
    <n v="1063.4276970160674"/>
    <n v="0.19478603049680276"/>
    <n v="5.9616330545991143E-2"/>
    <n v="6.1928184948352186E-2"/>
    <n v="0.68366945400885393"/>
  </r>
  <r>
    <x v="94"/>
    <n v="3598"/>
    <n v="1273"/>
    <n v="5002"/>
    <n v="12961"/>
    <n v="22834"/>
    <n v="4612.8205128205127"/>
    <n v="10608.333333333332"/>
    <n v="265.21739130434781"/>
    <n v="991.66029074215749"/>
    <n v="0.15757204169221337"/>
    <n v="5.5750197074537967E-2"/>
    <n v="0.219059297538758"/>
    <n v="0.56761846369449065"/>
  </r>
  <r>
    <x v="95"/>
    <n v="4118"/>
    <n v="846"/>
    <n v="3809"/>
    <n v="17405"/>
    <n v="26178"/>
    <n v="5279.4871794871797"/>
    <n v="7050"/>
    <n v="201.96182396606574"/>
    <n v="1331.6755929609794"/>
    <n v="0.15730766292306517"/>
    <n v="3.2317212926885171E-2"/>
    <n v="0.14550385820154327"/>
    <n v="0.66487126594850643"/>
  </r>
  <r>
    <x v="96"/>
    <n v="3834"/>
    <n v="1534"/>
    <n v="5165"/>
    <n v="13751"/>
    <n v="24284"/>
    <n v="4915.3846153846152"/>
    <n v="12783.333333333332"/>
    <n v="273.86002120890771"/>
    <n v="1052.1040550879877"/>
    <n v="0.15788173282819964"/>
    <n v="6.3169164882226986E-2"/>
    <n v="0.21269148410476033"/>
    <n v="0.56625761818481302"/>
  </r>
  <r>
    <x v="97"/>
    <n v="4313"/>
    <n v="1356"/>
    <n v="3353"/>
    <n v="10149"/>
    <n v="19171"/>
    <n v="5529.4871794871797"/>
    <n v="11300"/>
    <n v="177.78366914103924"/>
    <n v="776.51109410864581"/>
    <n v="0.22497522299306244"/>
    <n v="7.0731834541755773E-2"/>
    <n v="0.17489958791925303"/>
    <n v="0.52939335454592873"/>
  </r>
  <r>
    <x v="98"/>
    <n v="4678"/>
    <n v="1377"/>
    <n v="4238"/>
    <n v="10118"/>
    <n v="20411"/>
    <n v="5997.4358974358975"/>
    <n v="11475"/>
    <n v="224.7083775185578"/>
    <n v="774.13925019127771"/>
    <n v="0.22919014257018275"/>
    <n v="6.7463622556464653E-2"/>
    <n v="0.20763313899367988"/>
    <n v="0.49571309587967272"/>
  </r>
  <r>
    <x v="99"/>
    <n v="4127"/>
    <n v="1602"/>
    <n v="3581"/>
    <n v="4452"/>
    <n v="13762"/>
    <n v="5291.0256410256407"/>
    <n v="13350"/>
    <n v="189.87274655355247"/>
    <n v="340.62739097169089"/>
    <n v="0.29988373782880395"/>
    <n v="0.11640749891004215"/>
    <n v="0.26020927190815291"/>
    <n v="0.32349949135300099"/>
  </r>
  <r>
    <x v="100"/>
    <n v="4466"/>
    <n v="1375"/>
    <n v="3855"/>
    <n v="8071"/>
    <n v="17767"/>
    <n v="5725.6410256410254"/>
    <n v="11458.333333333332"/>
    <n v="204.40084835630964"/>
    <n v="617.52104055087989"/>
    <n v="0.25136488996454098"/>
    <n v="7.7390668092531104E-2"/>
    <n v="0.21697529127033263"/>
    <n v="0.45426915067259527"/>
  </r>
  <r>
    <x v="101"/>
    <n v="4381"/>
    <n v="1296"/>
    <n v="4273"/>
    <n v="6848"/>
    <n v="16798"/>
    <n v="5616.6666666666661"/>
    <n v="10800"/>
    <n v="226.56415694591726"/>
    <n v="523.94797245600614"/>
    <n v="0.2608048577211573"/>
    <n v="7.7152041909751154E-2"/>
    <n v="0.25437552089534471"/>
    <n v="0.40766757947374688"/>
  </r>
  <r>
    <x v="102"/>
    <n v="3719"/>
    <n v="1518"/>
    <n v="4597"/>
    <n v="6319"/>
    <n v="16153"/>
    <n v="4767.9487179487187"/>
    <n v="12650"/>
    <n v="243.74337221633087"/>
    <n v="483.47360367253253"/>
    <n v="0.23023586949792607"/>
    <n v="9.3976351142202694E-2"/>
    <n v="0.28459109762892343"/>
    <n v="0.39119668173094779"/>
  </r>
  <r>
    <x v="103"/>
    <n v="3506"/>
    <n v="954"/>
    <n v="4723"/>
    <n v="2791"/>
    <n v="11974"/>
    <n v="4494.8717948717949"/>
    <n v="7950"/>
    <n v="250.424178154825"/>
    <n v="213.54246365723029"/>
    <n v="0.29280106898279606"/>
    <n v="7.96726240187072E-2"/>
    <n v="0.39443794888926004"/>
    <n v="0.23308835810923667"/>
  </r>
  <r>
    <x v="104"/>
    <n v="3616"/>
    <n v="1262"/>
    <n v="3464"/>
    <n v="3272"/>
    <n v="11614"/>
    <n v="4635.8974358974356"/>
    <n v="10516.666666666668"/>
    <n v="183.66914103923648"/>
    <n v="250.34429992348893"/>
    <n v="0.31134837265369381"/>
    <n v="0.10866195970380575"/>
    <n v="0.2982607198209058"/>
    <n v="0.28172894782159463"/>
  </r>
  <r>
    <x v="105"/>
    <n v="3332"/>
    <n v="1545"/>
    <n v="4408"/>
    <n v="4959"/>
    <n v="14244"/>
    <n v="4271.7948717948711"/>
    <n v="12875"/>
    <n v="233.72216330858961"/>
    <n v="379.41851568477432"/>
    <n v="0.2339230553215389"/>
    <n v="0.10846672283066554"/>
    <n v="0.30946363381072733"/>
    <n v="0.34814658803706822"/>
  </r>
  <r>
    <x v="106"/>
    <n v="2857"/>
    <n v="1262"/>
    <n v="4614"/>
    <n v="5374"/>
    <n v="14107"/>
    <n v="3662.8205128205132"/>
    <n v="10516.666666666668"/>
    <n v="244.64475079533403"/>
    <n v="411.17061973986227"/>
    <n v="0.20252356985893527"/>
    <n v="8.9459133763379883E-2"/>
    <n v="0.32707166654852199"/>
    <n v="0.3809456298291628"/>
  </r>
  <r>
    <x v="107"/>
    <n v="3751"/>
    <n v="1294"/>
    <n v="5290"/>
    <n v="15844"/>
    <n v="26179"/>
    <n v="4808.9743589743593"/>
    <n v="10783.333333333332"/>
    <n v="280.48780487804879"/>
    <n v="1212.2417750573834"/>
    <n v="0.14328278391076818"/>
    <n v="4.9428931586386032E-2"/>
    <n v="0.20207036174032622"/>
    <n v="0.60521792276251962"/>
  </r>
  <r>
    <x v="108"/>
    <n v="3636"/>
    <n v="1500"/>
    <n v="5492"/>
    <n v="18241"/>
    <n v="28869"/>
    <n v="4661.538461538461"/>
    <n v="12500"/>
    <n v="291.19830328738072"/>
    <n v="1395.6388676358072"/>
    <n v="0.12594824898680246"/>
    <n v="5.1958848591915206E-2"/>
    <n v="0.19023866431119887"/>
    <n v="0.63185423811008345"/>
  </r>
  <r>
    <x v="109"/>
    <n v="3367"/>
    <n v="1629"/>
    <n v="5455"/>
    <n v="14119"/>
    <n v="24570"/>
    <n v="4316.6666666666661"/>
    <n v="13575"/>
    <n v="289.23647932131496"/>
    <n v="1080.2601377199694"/>
    <n v="0.13703703703703704"/>
    <n v="6.6300366300366301E-2"/>
    <n v="0.22201872201872203"/>
    <n v="0.57464387464387467"/>
  </r>
  <r>
    <x v="110"/>
    <n v="2980"/>
    <n v="1837"/>
    <n v="5260"/>
    <n v="14767"/>
    <n v="24844"/>
    <n v="3820.5128205128203"/>
    <n v="15308.333333333334"/>
    <n v="278.89713679745489"/>
    <n v="1129.8393267023719"/>
    <n v="0.11994847850587667"/>
    <n v="7.3941394300434712E-2"/>
    <n v="0.21172113991305747"/>
    <n v="0.59438898728063116"/>
  </r>
  <r>
    <x v="111"/>
    <n v="3403"/>
    <n v="2006"/>
    <n v="5866"/>
    <n v="17320"/>
    <n v="28595"/>
    <n v="4362.8205128205127"/>
    <n v="16716.666666666664"/>
    <n v="311.02863202545069"/>
    <n v="1325.1721499617445"/>
    <n v="0.11900681937401644"/>
    <n v="7.0152124497289733E-2"/>
    <n v="0.20514075887392902"/>
    <n v="0.60570029725476482"/>
  </r>
  <r>
    <x v="112"/>
    <n v="3617"/>
    <n v="2053"/>
    <n v="6310"/>
    <n v="18134"/>
    <n v="30114"/>
    <n v="4637.1794871794873"/>
    <n v="17108.333333333336"/>
    <n v="334.57051961823964"/>
    <n v="1387.4521805661821"/>
    <n v="0.12011024772531048"/>
    <n v="6.8174271103141393E-2"/>
    <n v="0.20953709238228066"/>
    <n v="0.60217838878926744"/>
  </r>
  <r>
    <x v="113"/>
    <n v="3904"/>
    <n v="2428"/>
    <n v="5758"/>
    <n v="16798"/>
    <n v="28888"/>
    <n v="5005.1282051282051"/>
    <n v="20233.333333333336"/>
    <n v="305.30222693531283"/>
    <n v="1285.2333588370313"/>
    <n v="0.13514261977291608"/>
    <n v="8.4048739961229579E-2"/>
    <n v="0.19932151758515645"/>
    <n v="0.58148712268069791"/>
  </r>
  <r>
    <x v="114"/>
    <n v="4726"/>
    <n v="2470"/>
    <n v="5747"/>
    <n v="20049"/>
    <n v="32992"/>
    <n v="6058.9743589743593"/>
    <n v="20583.333333333336"/>
    <n v="304.71898197242842"/>
    <n v="1533.9709257842387"/>
    <n v="0.14324684772065954"/>
    <n v="7.486663433559651E-2"/>
    <n v="0.17419374393792433"/>
    <n v="0.60769277400581956"/>
  </r>
  <r>
    <x v="115"/>
    <n v="4660"/>
    <n v="2912"/>
    <n v="5963"/>
    <n v="27423"/>
    <n v="40958"/>
    <n v="5974.3589743589746"/>
    <n v="24266.666666666664"/>
    <n v="316.17179215270414"/>
    <n v="2098.1637337413927"/>
    <n v="0.11377508667415401"/>
    <n v="7.1097221544020706E-2"/>
    <n v="0.14558816348454515"/>
    <n v="0.66953952829728014"/>
  </r>
  <r>
    <x v="116"/>
    <n v="4363"/>
    <n v="2387"/>
    <n v="5639"/>
    <n v="23944"/>
    <n v="36333"/>
    <n v="5593.5897435897441"/>
    <n v="19891.666666666664"/>
    <n v="298.99257688229056"/>
    <n v="1831.9816373374138"/>
    <n v="0.12008367049238984"/>
    <n v="6.5697850438994856E-2"/>
    <n v="0.15520325874549307"/>
    <n v="0.65901522032312221"/>
  </r>
  <r>
    <x v="117"/>
    <n v="4487"/>
    <n v="733"/>
    <n v="5678"/>
    <n v="29606"/>
    <n v="40504"/>
    <n v="5752.5641025641025"/>
    <n v="6108.3333333333339"/>
    <n v="301.0604453870626"/>
    <n v="2265.1874521805662"/>
    <n v="0.11077918230298242"/>
    <n v="1.8096978076239383E-2"/>
    <n v="0.14018368556191982"/>
    <n v="0.73094015405885837"/>
  </r>
  <r>
    <x v="118"/>
    <n v="4561"/>
    <n v="2453"/>
    <n v="5297"/>
    <n v="29410"/>
    <n v="41721"/>
    <n v="5847.4358974358975"/>
    <n v="20441.666666666664"/>
    <n v="280.85896076352066"/>
    <n v="2250.1912777352713"/>
    <n v="0.10932144483593394"/>
    <n v="5.8795330888521367E-2"/>
    <n v="0.12696244097696605"/>
    <n v="0.70492078329857866"/>
  </r>
  <r>
    <x v="119"/>
    <n v="4490"/>
    <n v="2446"/>
    <n v="5606"/>
    <n v="26919"/>
    <n v="39461"/>
    <n v="5756.4102564102559"/>
    <n v="20383.333333333336"/>
    <n v="297.24284199363728"/>
    <n v="2059.6021423106349"/>
    <n v="0.11378322901092218"/>
    <n v="6.198525126073845E-2"/>
    <n v="0.14206431666708902"/>
    <n v="0.68216720306125034"/>
  </r>
  <r>
    <x v="120"/>
    <n v="4827"/>
    <n v="2461"/>
    <n v="4544"/>
    <n v="26023"/>
    <n v="37855"/>
    <n v="6188.461538461539"/>
    <n v="20508.333333333336"/>
    <n v="240.93319194061507"/>
    <n v="1991.0482019892886"/>
    <n v="0.12751287808743891"/>
    <n v="6.5011227050587775E-2"/>
    <n v="0.12003698322546559"/>
    <n v="0.68743891163650772"/>
  </r>
  <r>
    <x v="121"/>
    <n v="6342"/>
    <n v="2608"/>
    <n v="6311"/>
    <n v="25475"/>
    <n v="40736"/>
    <n v="8130.7692307692305"/>
    <n v="21733.333333333336"/>
    <n v="334.62354188759275"/>
    <n v="1949.1201224177505"/>
    <n v="0.15568538884524744"/>
    <n v="6.4021995286724268E-2"/>
    <n v="0.15492439120188531"/>
    <n v="0.62536822466614295"/>
  </r>
  <r>
    <x v="122"/>
    <n v="6245"/>
    <n v="2261"/>
    <n v="7550"/>
    <n v="20118"/>
    <n v="36174"/>
    <n v="8006.4102564102568"/>
    <n v="18841.666666666664"/>
    <n v="400.31813361611876"/>
    <n v="1539.2501912777354"/>
    <n v="0.17263780615911981"/>
    <n v="6.2503455520539611E-2"/>
    <n v="0.2087134405926909"/>
    <n v="0.55614529772764965"/>
  </r>
  <r>
    <x v="123"/>
    <n v="5672"/>
    <n v="1919"/>
    <n v="6441"/>
    <n v="29077"/>
    <n v="43109"/>
    <n v="7271.7948717948711"/>
    <n v="15991.666666666666"/>
    <n v="341.51643690349948"/>
    <n v="2224.7130833970923"/>
    <n v="0.13157345333920992"/>
    <n v="4.4515066459440027E-2"/>
    <n v="0.14941195574010069"/>
    <n v="0.67449952446124939"/>
  </r>
  <r>
    <x v="124"/>
    <n v="7194"/>
    <n v="2084"/>
    <n v="6550"/>
    <n v="32064"/>
    <n v="47892"/>
    <n v="9223.076923076922"/>
    <n v="17366.666666666664"/>
    <n v="347.29586426299045"/>
    <n v="2453.2517214996178"/>
    <n v="0.15021297920320723"/>
    <n v="4.3514574459199866E-2"/>
    <n v="0.13676605696149671"/>
    <n v="0.6695063893760961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
  <r>
    <n v="8.2250380090029648E-2"/>
    <m/>
    <x v="0"/>
    <n v="530.02698849936098"/>
  </r>
  <r>
    <n v="0.12112664439320195"/>
    <m/>
    <x v="1"/>
    <n v="474.91279765406603"/>
  </r>
  <r>
    <n v="9.0415254321916633E-2"/>
    <m/>
    <x v="2"/>
    <n v="472.55767303903798"/>
  </r>
  <r>
    <n v="7.6605852371582212E-2"/>
    <n v="77.75"/>
    <x v="3"/>
    <n v="485.638490820784"/>
  </r>
  <r>
    <n v="6.1626791272398222E-2"/>
    <n v="76.575000000000003"/>
    <x v="4"/>
    <n v="475.08891399439801"/>
  </r>
  <r>
    <n v="0.11531614076884489"/>
    <n v="76.45"/>
    <x v="5"/>
    <n v="467.53487017908998"/>
  </r>
  <r>
    <n v="7.602072665857311E-2"/>
    <n v="79.550000000000011"/>
    <x v="6"/>
    <n v="456.75083319592801"/>
  </r>
  <r>
    <n v="9.1759160632500295E-2"/>
    <n v="77.550000000000011"/>
    <x v="7"/>
    <n v="459.57960330909498"/>
  </r>
  <r>
    <n v="6.6868059849872319E-2"/>
    <n v="78.7"/>
    <x v="8"/>
    <n v="466.02308339607401"/>
  </r>
  <r>
    <n v="7.1042948691709074E-2"/>
    <n v="76.175000000000011"/>
    <x v="9"/>
    <n v="446.88140502435499"/>
  </r>
  <r>
    <n v="6.6931081375783893E-2"/>
    <n v="75.199999999999989"/>
    <x v="10"/>
    <n v="475.877293858766"/>
  </r>
  <r>
    <n v="6.7867934506633323E-2"/>
    <n v="76.3"/>
    <x v="11"/>
    <n v="486.49589145504098"/>
  </r>
  <r>
    <n v="6.4818638008830962E-2"/>
    <n v="76.774999999999991"/>
    <x v="12"/>
    <n v="481.71959523326097"/>
  </r>
  <r>
    <n v="0.1039061764865227"/>
    <n v="80.025000000000006"/>
    <x v="13"/>
    <n v="521.55781145817195"/>
  </r>
  <r>
    <n v="6.7169892856975097E-2"/>
    <n v="86.174999999999997"/>
    <x v="14"/>
    <n v="560.79036942921198"/>
  </r>
  <r>
    <n v="8.9935304603462662E-2"/>
    <n v="93.125"/>
    <x v="15"/>
    <n v="565.41777556366196"/>
  </r>
  <r>
    <n v="7.4992693726530321E-2"/>
    <n v="102.89999999999999"/>
    <x v="16"/>
    <n v="546.44028115786398"/>
  </r>
  <r>
    <n v="0.12276770307517451"/>
    <n v="113.47499999999999"/>
    <x v="17"/>
    <n v="530.53772800787203"/>
  </r>
  <r>
    <n v="0.13560173515273838"/>
    <n v="122.99999999999999"/>
    <x v="18"/>
    <n v="525.22911740234304"/>
  </r>
  <r>
    <n v="0.12856579701834861"/>
    <n v="130.97499999999999"/>
    <x v="19"/>
    <n v="512.15153174944805"/>
  </r>
  <r>
    <n v="8.8117351942401195E-2"/>
    <n v="132.32500000000002"/>
    <x v="20"/>
    <n v="509.314514838798"/>
  </r>
  <r>
    <n v="0.12506288628739862"/>
    <n v="138.625"/>
    <x v="21"/>
    <n v="536.09955823777"/>
  </r>
  <r>
    <n v="9.7122339016246576E-2"/>
    <n v="137.25"/>
    <x v="22"/>
    <n v="522.26865087804504"/>
  </r>
  <r>
    <n v="0.10783981172684784"/>
    <n v="137.30000000000001"/>
    <x v="23"/>
    <n v="517.89461022720297"/>
  </r>
  <r>
    <n v="8.2603324499087541E-2"/>
    <n v="139.57499999999999"/>
    <x v="24"/>
    <n v="532.56322910142399"/>
  </r>
  <r>
    <n v="0.10887830965316275"/>
    <n v="136.77500000000001"/>
    <x v="25"/>
    <n v="494.778039902687"/>
  </r>
  <r>
    <n v="0.13535783950894958"/>
    <n v="144.97499999999999"/>
    <x v="26"/>
    <n v="490.13743234474401"/>
  </r>
  <r>
    <n v="0.16017753295729917"/>
    <n v="155.75"/>
    <x v="27"/>
    <n v="474.94736915562402"/>
  </r>
  <r>
    <n v="0.13035828118133611"/>
    <n v="162.44999999999999"/>
    <x v="28"/>
    <n v="453.118245233675"/>
  </r>
  <r>
    <n v="0.19200155029140206"/>
    <n v="182.07499999999999"/>
    <x v="29"/>
    <n v="447.27323938260503"/>
  </r>
  <r>
    <n v="0.16885294170667658"/>
    <n v="189.875"/>
    <x v="30"/>
    <n v="441.45023318821501"/>
  </r>
  <r>
    <n v="0.11456162877419057"/>
    <n v="184.15"/>
    <x v="31"/>
    <n v="442.783692238458"/>
  </r>
  <r>
    <n v="8.3389089447512055E-2"/>
    <n v="180.65"/>
    <x v="32"/>
    <n v="443.61506515510501"/>
  </r>
  <r>
    <n v="7.4536737226800986E-2"/>
    <n v="162.10000000000002"/>
    <x v="33"/>
    <n v="478.112451102965"/>
  </r>
  <r>
    <n v="6.4864123426332618E-2"/>
    <n v="146.5"/>
    <x v="34"/>
    <n v="483.52033476124302"/>
  </r>
  <r>
    <n v="7.3423097183714786E-2"/>
    <n v="140.47499999999999"/>
    <x v="35"/>
    <n v="472.17284885935402"/>
  </r>
  <r>
    <n v="8.108527005310516E-2"/>
    <n v="131.30000000000001"/>
    <x v="36"/>
    <n v="453.947196835716"/>
  </r>
  <r>
    <n v="9.9286056608028861E-2"/>
    <n v="121.55"/>
    <x v="37"/>
    <n v="420.12459723458602"/>
  </r>
  <r>
    <n v="8.2288112164777286E-2"/>
    <n v="113.35000000000001"/>
    <x v="38"/>
    <n v="398.59180581874898"/>
  </r>
  <r>
    <n v="7.547238213413815E-2"/>
    <n v="101.30000000000001"/>
    <x v="39"/>
    <n v="459.44669570555999"/>
  </r>
  <r>
    <n v="5.482013050088369E-2"/>
    <n v="94.424999999999983"/>
    <x v="40"/>
    <n v="459.33415367646103"/>
  </r>
  <r>
    <n v="8.6277887087547689E-2"/>
    <n v="93.7"/>
    <x v="41"/>
    <n v="474.87106734597398"/>
  </r>
  <r>
    <n v="7.6752529929337884E-2"/>
    <n v="91.45"/>
    <x v="42"/>
    <n v="481.152538969006"/>
  </r>
  <r>
    <n v="8.3801403566072047E-2"/>
    <n v="92.924999999999997"/>
    <x v="43"/>
    <n v="505.85039485966399"/>
  </r>
  <r>
    <n v="6.1740290542543728E-2"/>
    <n v="95.775000000000006"/>
    <x v="44"/>
    <n v="495.59407941350202"/>
  </r>
  <r>
    <n v="6.9516158916237331E-2"/>
    <n v="92.525000000000006"/>
    <x v="45"/>
    <n v="522.34808475401996"/>
  </r>
  <r>
    <n v="6.9096728221934856E-2"/>
    <n v="91"/>
    <x v="46"/>
    <n v="534.29115518447202"/>
  </r>
  <r>
    <n v="7.2252041205974102E-2"/>
    <n v="87.674999999999997"/>
    <x v="47"/>
    <n v="544.00197769747899"/>
  </r>
  <r>
    <n v="5.5952590968388685E-2"/>
    <n v="85.324999999999989"/>
    <x v="48"/>
    <n v="561.79167854541902"/>
  </r>
  <r>
    <n v="6.2355784289215899E-2"/>
    <n v="82.825000000000003"/>
    <x v="49"/>
    <n v="568.46880362428499"/>
  </r>
  <r>
    <n v="7.2490639798427292E-2"/>
    <n v="85.025000000000006"/>
    <x v="50"/>
    <n v="574.01739875297903"/>
  </r>
  <r>
    <n v="7.7522466291779571E-2"/>
    <n v="88.8"/>
    <x v="51"/>
    <n v="579.37884755160701"/>
  </r>
  <r>
    <n v="5.3293822830166572E-2"/>
    <n v="91.474999999999994"/>
    <x v="52"/>
    <n v="593.97100018147"/>
  </r>
  <r>
    <n v="7.081895380507458E-2"/>
    <n v="94.600000000000009"/>
    <x v="53"/>
    <n v="543.56402145645495"/>
  </r>
  <r>
    <n v="6.8453295314736498E-2"/>
    <n v="94.974999999999994"/>
    <x v="54"/>
    <n v="553.24172826275299"/>
  </r>
  <r>
    <n v="6.3772539585553845E-2"/>
    <n v="93.424999999999983"/>
    <x v="55"/>
    <n v="549.63149162073205"/>
  </r>
  <r>
    <n v="6.5217950954956708E-2"/>
    <n v="95.075000000000003"/>
    <x v="56"/>
    <n v="534.97500745409798"/>
  </r>
  <r>
    <n v="8.4093628585749425E-2"/>
    <n v="99.275000000000006"/>
    <x v="57"/>
    <n v="551.49201363944496"/>
  </r>
  <r>
    <n v="8.0465955725419994E-2"/>
    <n v="102.57499999999999"/>
    <x v="58"/>
    <n v="567.92770299034203"/>
  </r>
  <r>
    <n v="6.470627162863947E-2"/>
    <n v="103.50000000000001"/>
    <x v="59"/>
    <n v="575.38569618859799"/>
  </r>
  <r>
    <n v="6.0684602338024349E-2"/>
    <n v="101.17500000000001"/>
    <x v="60"/>
    <n v="550.67194955353898"/>
  </r>
  <r>
    <n v="7.2088475143460257E-2"/>
    <n v="97.925000000000011"/>
    <x v="61"/>
    <n v="557.41615100462104"/>
  </r>
  <r>
    <n v="6.790253812897272E-2"/>
    <n v="95.449999999999989"/>
    <x v="62"/>
    <n v="579.97060436567699"/>
  </r>
  <r>
    <n v="6.3152716140330301E-2"/>
    <n v="96.025000000000006"/>
    <x v="63"/>
    <n v="654.49467875845198"/>
  </r>
  <r>
    <n v="5.3246750173347755E-2"/>
    <n v="98.05"/>
    <x v="64"/>
    <n v="754.29872780421397"/>
  </r>
  <r>
    <n v="4.3961237725664369E-2"/>
    <n v="99.9"/>
    <x v="65"/>
    <n v="841.09967527933304"/>
  </r>
  <r>
    <n v="4.1432705619236211E-2"/>
    <n v="100.97500000000001"/>
    <x v="66"/>
    <n v="821.62196201388099"/>
  </r>
  <r>
    <n v="5.137474713349461E-2"/>
    <n v="107.45"/>
    <x v="67"/>
    <n v="799.77797986069299"/>
  </r>
  <r>
    <n v="4.0535538633576722E-2"/>
    <n v="110.85"/>
    <x v="68"/>
    <n v="828.47916591216494"/>
  </r>
  <r>
    <n v="4.0291025681761822E-2"/>
    <n v="113.97499999999999"/>
    <x v="69"/>
    <n v="804.84777325142295"/>
  </r>
  <r>
    <n v="4.4609604007154052E-2"/>
    <n v="120.30000000000001"/>
    <x v="70"/>
    <n v="805.72964198966599"/>
  </r>
  <r>
    <n v="5.1527906031645219E-2"/>
    <n v="125.72499999999999"/>
    <x v="71"/>
    <n v="888.70950946339406"/>
  </r>
  <r>
    <n v="4.324707808891648E-2"/>
    <n v="135.42499999999998"/>
    <x v="72"/>
    <n v="1022.6023139415501"/>
  </r>
  <r>
    <n v="5.7947833620739929E-2"/>
    <n v="148.14999999999998"/>
    <x v="73"/>
    <n v="952.49644665457799"/>
  </r>
  <r>
    <n v="3.3619961170459262E-2"/>
    <n v="149.05000000000001"/>
    <x v="74"/>
    <n v="977.66643138289203"/>
  </r>
  <r>
    <n v="2.9769116272629723E-2"/>
    <n v="142.47499999999999"/>
    <x v="75"/>
    <n v="1184.1587689842199"/>
  </r>
  <r>
    <n v="1.537905139639451E-2"/>
    <n v="128.27500000000001"/>
    <x v="76"/>
    <n v="1368.8391226169499"/>
  </r>
  <r>
    <n v="2.9755666225752743E-2"/>
    <n v="109.5"/>
    <x v="77"/>
    <n v="1214.6219774476299"/>
  </r>
  <r>
    <n v="4.5409937014987661E-2"/>
    <n v="109.55000000000001"/>
    <x v="78"/>
    <n v="1153.2383217546401"/>
  </r>
  <r>
    <n v="4.5097387110081946E-2"/>
    <n v="115.82499999999999"/>
    <x v="79"/>
    <n v="1208.9586398393899"/>
  </r>
  <r>
    <n v="4.0096882406082709E-2"/>
    <n v="127.125"/>
    <x v="80"/>
    <n v="1227.3971302915099"/>
  </r>
  <r>
    <n v="3.7906031474130561E-2"/>
    <n v="143.85"/>
    <x v="81"/>
    <n v="1356.33362176474"/>
  </r>
  <r>
    <n v="5.2348104773278496E-2"/>
    <n v="150.57499999999999"/>
    <x v="82"/>
    <n v="1359.85609078168"/>
  </r>
  <r>
    <n v="4.4703527169751026E-2"/>
    <n v="156.02500000000001"/>
    <x v="83"/>
    <n v="1390.69868587259"/>
  </r>
  <r>
    <n v="4.1534141830583259E-2"/>
    <n v="159.92500000000001"/>
    <x v="84"/>
    <n v="1382.0455813185299"/>
  </r>
  <r>
    <n v="5.4358353326246209E-2"/>
    <n v="163.05000000000001"/>
    <x v="85"/>
    <n v="1425.68354793771"/>
  </r>
  <r>
    <n v="4.6316784679755391E-2"/>
    <n v="169.02500000000001"/>
    <x v="86"/>
    <n v="1624.1742678509499"/>
  </r>
  <r>
    <n v="4.6544717954136228E-2"/>
    <n v="177.2"/>
    <x v="87"/>
    <n v="1665.52536514813"/>
  </r>
  <r>
    <n v="5.2437961356204738E-2"/>
    <n v="182.8"/>
    <x v="88"/>
    <n v="1603.02644960881"/>
  </r>
  <r>
    <n v="4.9752510187694235E-2"/>
    <n v="192"/>
    <x v="89"/>
    <n v="1596.0750355047901"/>
  </r>
  <r>
    <n v="5.0452646402212448E-2"/>
    <n v="194.54999999999998"/>
    <x v="90"/>
    <n v="1595.0094523855601"/>
  </r>
  <r>
    <n v="3.9374547295559094E-2"/>
    <n v="185.22500000000002"/>
    <x v="91"/>
    <n v="1653.3095458161999"/>
  </r>
  <r>
    <n v="4.1997290129605208E-2"/>
    <n v="181.7"/>
    <x v="92"/>
    <n v="1570.0248280957201"/>
  </r>
  <r>
    <n v="4.1310603688375941E-2"/>
    <n v="165.45"/>
    <x v="93"/>
    <n v="1425.1865067647"/>
  </r>
  <r>
    <n v="4.1625550153120305E-2"/>
    <n v="149.89999999999998"/>
    <x v="94"/>
    <n v="1452.8803734113999"/>
  </r>
  <r>
    <n v="3.4193221934849145E-2"/>
    <n v="138.35"/>
    <x v="95"/>
    <n v="1370.08878473764"/>
  </r>
  <r>
    <n v="2.2245723484295665E-2"/>
    <n v="120.1"/>
    <x v="96"/>
    <n v="1443.6526603575501"/>
  </r>
  <r>
    <n v="3.4567850302244116E-2"/>
    <n v="108.57499999999999"/>
    <x v="97"/>
    <n v="1382.8328512062999"/>
  </r>
  <r>
    <n v="2.5409401930436962E-2"/>
    <n v="98.025000000000006"/>
    <x v="98"/>
    <n v="1385.2256077900399"/>
  </r>
  <r>
    <n v="3.1391669570730495E-2"/>
    <n v="94.325000000000003"/>
    <x v="99"/>
    <n v="1402.3102281351601"/>
  </r>
  <r>
    <n v="2.3200005065503286E-2"/>
    <n v="96.800000000000011"/>
    <x v="100"/>
    <n v="1551.26412100587"/>
  </r>
  <r>
    <n v="4.0491955646178121E-2"/>
    <n v="98.924999999999983"/>
    <x v="101"/>
    <n v="1533.9341770936001"/>
  </r>
  <r>
    <n v="3.1379179480222778E-2"/>
    <n v="109.85000000000001"/>
    <x v="102"/>
    <n v="1551.21813318302"/>
  </r>
  <r>
    <n v="3.9271337663599783E-2"/>
    <n v="118.97499999999999"/>
    <x v="103"/>
    <n v="1532.61734833329"/>
  </r>
  <r>
    <n v="3.1024944002966744E-2"/>
    <n v="125.89999999999999"/>
    <x v="104"/>
    <n v="1638.9799318313301"/>
  </r>
  <r>
    <n v="3.1633121914938958E-2"/>
    <n v="137.02500000000001"/>
    <x v="105"/>
    <n v="1687.2965010909199"/>
  </r>
  <r>
    <n v="2.9122659296004098E-2"/>
    <n v="143.375"/>
    <x v="106"/>
    <n v="1760.81770930835"/>
  </r>
  <r>
    <n v="3.9731586218740803E-2"/>
    <n v="154.39999999999998"/>
    <x v="107"/>
    <n v="1622.8109269934801"/>
  </r>
  <r>
    <n v="3.7656247952805463E-2"/>
    <n v="163.375"/>
    <x v="108"/>
    <n v="1608.0858253517399"/>
  </r>
  <r>
    <n v="4.0075440039151582E-2"/>
    <n v="172.29999999999998"/>
    <x v="109"/>
    <n v="1677.1141730460899"/>
  </r>
  <r>
    <n v="4.6085305357554118E-2"/>
    <n v="180.75"/>
    <x v="110"/>
    <n v="1619.72863163391"/>
  </r>
  <r>
    <n v="4.6355850944969239E-2"/>
    <n v="187.39999999999998"/>
    <x v="111"/>
    <n v="1661.0282022613401"/>
  </r>
  <r>
    <n v="3.3981699567322658E-2"/>
    <n v="195.45"/>
    <x v="112"/>
    <n v="1692.1217859988601"/>
  </r>
  <r>
    <n v="4.3435421320637366E-2"/>
    <n v="202.52500000000001"/>
    <x v="113"/>
    <n v="1726.2358961336699"/>
  </r>
  <r>
    <n v="4.7597649148732823E-2"/>
    <n v="214.22500000000002"/>
    <x v="114"/>
    <n v="1657.82809261796"/>
  </r>
  <r>
    <n v="6.9729230059039887E-2"/>
    <n v="223.02500000000001"/>
    <x v="115"/>
    <n v="1715.45573387384"/>
  </r>
  <r>
    <n v="4.1124654174853184E-2"/>
    <n v="231.92500000000001"/>
    <x v="116"/>
    <n v="1830.8237707958299"/>
  </r>
  <r>
    <n v="5.2936595488204598E-2"/>
    <n v="241.64999999999998"/>
    <x v="117"/>
    <n v="1872.4402026487301"/>
  </r>
  <r>
    <n v="3.8375320180861941E-2"/>
    <n v="252.05"/>
    <x v="118"/>
    <n v="2155.1977303171102"/>
  </r>
  <r>
    <n v="5.3207311899721631E-2"/>
    <n v="267"/>
    <x v="119"/>
    <n v="2168.4941705044298"/>
  </r>
  <r>
    <n v="4.6470616358695559E-2"/>
    <n v="279.32499999999999"/>
    <x v="120"/>
    <n v="2411.20731137044"/>
  </r>
  <r>
    <n v="5.5422304644745915E-2"/>
    <n v="290.47500000000002"/>
    <x v="121"/>
    <n v="2617.9928888313102"/>
  </r>
  <r>
    <n v="5.1098438853568511E-2"/>
    <n v="309.17500000000001"/>
    <x v="122"/>
    <n v="2673.5653985031199"/>
  </r>
  <r>
    <n v="5.3481791460281626E-2"/>
    <n v="329.07500000000005"/>
    <x v="123"/>
    <n v="2566.8220958410702"/>
  </r>
  <r>
    <n v="5.2228731946065858E-2"/>
    <n v="350.75"/>
    <x v="124"/>
    <n v="2328.5630885509599"/>
  </r>
  <r>
    <m/>
    <m/>
    <x v="125"/>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
  <r>
    <x v="0"/>
    <n v="46.811999999999998"/>
    <n v="38.667000000000002"/>
    <n v="14.754854"/>
    <n v="11.330602000000001"/>
    <n v="901.68528800000001"/>
    <n v="556.15479500000004"/>
    <n v="61.11109523686239"/>
  </r>
  <r>
    <x v="1"/>
    <n v="49.515000000000001"/>
    <n v="39.328000000000003"/>
    <n v="16.027611"/>
    <n v="11.050592"/>
    <n v="988.59457499999996"/>
    <n v="553.06308799999999"/>
    <n v="61.680719291228115"/>
  </r>
  <r>
    <x v="2"/>
    <n v="53.852184999999999"/>
    <n v="43.783000000000001"/>
    <n v="13.938955"/>
    <n v="13.082280000000001"/>
    <n v="835.60689000000002"/>
    <n v="630.44462499999997"/>
    <n v="59.947599371688909"/>
  </r>
  <r>
    <x v="3"/>
    <n v="50.039028999999999"/>
    <n v="40.939"/>
    <n v="13.976955"/>
    <n v="12.051925000000001"/>
    <n v="872.60790299999996"/>
    <n v="601.83721200000002"/>
    <n v="62.431903300826249"/>
  </r>
  <r>
    <x v="4"/>
    <n v="46.036217000000001"/>
    <n v="36.875"/>
    <n v="16.324815000000001"/>
    <n v="13.589354999999999"/>
    <n v="1015.31593"/>
    <n v="675.47679600000004"/>
    <n v="62.194636202615463"/>
  </r>
  <r>
    <x v="5"/>
    <n v="54.753568999999999"/>
    <n v="44.965093000000003"/>
    <n v="17.662891999999999"/>
    <n v="13.001440000000001"/>
    <n v="1103.63625"/>
    <n v="634.28761199999997"/>
    <n v="62.483326626239922"/>
  </r>
  <r>
    <x v="6"/>
    <n v="54.106833000000002"/>
    <n v="44.231625999999999"/>
    <n v="15.944341"/>
    <n v="14.989106"/>
    <n v="969.41400399999998"/>
    <n v="723.32049600000005"/>
    <n v="60.799879029180325"/>
  </r>
  <r>
    <x v="7"/>
    <n v="52.304704999999998"/>
    <n v="42.333888000000002"/>
    <n v="16.570475999999999"/>
    <n v="12.744533000000001"/>
    <n v="1007.80795"/>
    <n v="611.95542799999998"/>
    <n v="60.819493054997338"/>
  </r>
  <r>
    <x v="8"/>
    <n v="55.544041999999997"/>
    <n v="44.259256000000001"/>
    <n v="15.534924999999999"/>
    <n v="15.68876"/>
    <n v="975.26917900000001"/>
    <n v="770.93122100000005"/>
    <n v="62.779136622803136"/>
  </r>
  <r>
    <x v="9"/>
    <n v="56.292319999999997"/>
    <n v="45.689371999999999"/>
    <n v="17.027242999999999"/>
    <n v="15.189472"/>
    <n v="1052.77757"/>
    <n v="736.540524"/>
    <n v="61.829009546642403"/>
  </r>
  <r>
    <x v="10"/>
    <n v="58.485379000000002"/>
    <n v="47.407707000000002"/>
    <n v="17.364038000000001"/>
    <n v="14.429251000000001"/>
    <n v="1108.3057799999999"/>
    <n v="728.86508900000001"/>
    <n v="63.827652300691803"/>
  </r>
  <r>
    <x v="11"/>
    <n v="53.798923000000002"/>
    <n v="42.456747999999997"/>
    <n v="16.490552000000001"/>
    <n v="15.313814000000001"/>
    <n v="1097.80996"/>
    <n v="777.476989"/>
    <n v="66.572056532734621"/>
  </r>
  <r>
    <x v="12"/>
    <n v="54.559547999999999"/>
    <n v="43.747805999999997"/>
    <n v="16.826999000000001"/>
    <n v="15.575951"/>
    <n v="1132.6803299999999"/>
    <n v="793.02184599999998"/>
    <n v="67.313270179667796"/>
  </r>
  <r>
    <x v="13"/>
    <n v="55.660761000000001"/>
    <n v="44.380809999999997"/>
    <n v="18.851310999999999"/>
    <n v="14.504797"/>
    <n v="1207.1250600000001"/>
    <n v="692.76220799999999"/>
    <n v="64.034011215453404"/>
  </r>
  <r>
    <x v="14"/>
    <n v="56.501652"/>
    <n v="45.580167000000003"/>
    <n v="17.499808000000002"/>
    <n v="14.744019"/>
    <n v="1138.2002500000001"/>
    <n v="718.15161599999999"/>
    <n v="65.040727875414404"/>
  </r>
  <r>
    <x v="15"/>
    <n v="57.446609000000002"/>
    <n v="46.198470999999998"/>
    <n v="19.285404"/>
    <n v="15.776825000000001"/>
    <n v="1246.72966"/>
    <n v="782.84664799999996"/>
    <n v="64.64628171647324"/>
  </r>
  <r>
    <x v="16"/>
    <n v="51.827356000000002"/>
    <n v="41.895015999999998"/>
    <n v="16.156841"/>
    <n v="14.738356"/>
    <n v="982.12386200000003"/>
    <n v="696.71095800000001"/>
    <n v="60.786874241072248"/>
  </r>
  <r>
    <x v="17"/>
    <n v="55.720058000000002"/>
    <n v="44.302447000000001"/>
    <n v="16.946717"/>
    <n v="14.19713"/>
    <n v="964.09156299999995"/>
    <n v="646.76031899999998"/>
    <n v="56.889577078557458"/>
  </r>
  <r>
    <x v="18"/>
    <n v="62.476818999999999"/>
    <n v="51.137141999999997"/>
    <n v="18.613871"/>
    <n v="15.654311"/>
    <n v="1027.95858"/>
    <n v="688.65844100000004"/>
    <n v="55.225405827729226"/>
  </r>
  <r>
    <x v="19"/>
    <n v="57.825761999999997"/>
    <n v="46.434221999999998"/>
    <n v="18.040619"/>
    <n v="16.783852"/>
    <n v="971.30204700000002"/>
    <n v="717.70129899999995"/>
    <n v="53.839729501520985"/>
  </r>
  <r>
    <x v="20"/>
    <n v="58.075516"/>
    <n v="47.081380000000003"/>
    <n v="17.940261"/>
    <n v="15.943921"/>
    <n v="976.638015"/>
    <n v="690.67645600000003"/>
    <n v="54.438339274997169"/>
  </r>
  <r>
    <x v="21"/>
    <n v="58.850676"/>
    <n v="47.695701"/>
    <n v="18.740317000000001"/>
    <n v="14.846864999999999"/>
    <n v="1121.9855700000001"/>
    <n v="693.40937599999995"/>
    <n v="59.870148941450672"/>
  </r>
  <r>
    <x v="22"/>
    <n v="65.125658000000001"/>
    <n v="52.816361999999998"/>
    <n v="19.097456999999999"/>
    <n v="15.560523"/>
    <n v="1189.1096"/>
    <n v="768.95670099999995"/>
    <n v="62.26533721217438"/>
  </r>
  <r>
    <x v="23"/>
    <n v="57.679217000000001"/>
    <n v="45.562564999999999"/>
    <n v="19.181204999999999"/>
    <n v="15.087128"/>
    <n v="1185.6253999999999"/>
    <n v="751.81918099999996"/>
    <n v="61.811830904262791"/>
  </r>
  <r>
    <x v="24"/>
    <n v="59.698493999999997"/>
    <n v="47.706609999999998"/>
    <n v="18.805645999999999"/>
    <n v="15.385043"/>
    <n v="1159.3170500000001"/>
    <n v="770.78377799999998"/>
    <n v="61.647286671247571"/>
  </r>
  <r>
    <x v="25"/>
    <n v="60.515290999999998"/>
    <n v="48.442762999999999"/>
    <n v="20.327316"/>
    <n v="15.413575"/>
    <n v="1211.2654600000001"/>
    <n v="738.05926099999999"/>
    <n v="59.588066619321509"/>
  </r>
  <r>
    <x v="26"/>
    <n v="65.241370000000003"/>
    <n v="50.569766000000001"/>
    <n v="19.013971999999999"/>
    <n v="15.037494000000001"/>
    <n v="1157.69613"/>
    <n v="725.35600599999998"/>
    <n v="60.886601179385352"/>
  </r>
  <r>
    <x v="27"/>
    <n v="64.722228000000001"/>
    <n v="51.812556999999998"/>
    <n v="19.688167"/>
    <n v="17.114495999999999"/>
    <n v="1193.8786399999999"/>
    <n v="802.159403"/>
    <n v="60.639400305777571"/>
  </r>
  <r>
    <x v="28"/>
    <n v="62.627102000000001"/>
    <n v="50.133063"/>
    <n v="19.442924999999999"/>
    <n v="17.890620999999999"/>
    <n v="1197.68454"/>
    <n v="823.55807800000002"/>
    <n v="61.600018515732586"/>
  </r>
  <r>
    <x v="29"/>
    <n v="68.7453"/>
    <n v="54.983614000000003"/>
    <n v="20.542811"/>
    <n v="17.505998000000002"/>
    <n v="1264.7961600000001"/>
    <n v="791.65332000000001"/>
    <n v="61.568796986936214"/>
  </r>
  <r>
    <x v="30"/>
    <n v="72.943543000000005"/>
    <n v="58.592520999999998"/>
    <n v="22.271891"/>
    <n v="19.236260999999999"/>
    <n v="1418.43968"/>
    <n v="888.31811200000004"/>
    <n v="63.68743812548292"/>
  </r>
  <r>
    <x v="31"/>
    <n v="65.664529999999999"/>
    <n v="52.954099999999997"/>
    <n v="21.113091000000001"/>
    <n v="19.735658999999998"/>
    <n v="1448.86869"/>
    <n v="947.92538400000001"/>
    <n v="68.624186292760257"/>
  </r>
  <r>
    <x v="32"/>
    <n v="68.827070000000006"/>
    <n v="54.211647999999997"/>
    <n v="19.654813000000001"/>
    <n v="19.495643000000001"/>
    <n v="1386.39275"/>
    <n v="955.05480499999999"/>
    <n v="70.537061329456549"/>
  </r>
  <r>
    <x v="33"/>
    <n v="71.202856999999995"/>
    <n v="56.610731000000001"/>
    <n v="21.033294000000001"/>
    <n v="20.535829"/>
    <n v="1488.2230099999999"/>
    <n v="1024.082169"/>
    <n v="70.755584455768073"/>
  </r>
  <r>
    <x v="34"/>
    <n v="70.305947000000003"/>
    <n v="55.384419000000001"/>
    <n v="20.772798999999999"/>
    <n v="22.366309000000001"/>
    <n v="1477.3779"/>
    <n v="1079.2272399999999"/>
    <n v="71.120791184664142"/>
  </r>
  <r>
    <x v="35"/>
    <n v="74.069646000000006"/>
    <n v="55.829515999999998"/>
    <n v="21.201753"/>
    <n v="21.954222999999999"/>
    <n v="1428.3574699999999"/>
    <n v="985.24705500000005"/>
    <n v="67.369781640225682"/>
  </r>
  <r>
    <x v="36"/>
    <n v="71.326104999999998"/>
    <n v="57.040107999999996"/>
    <n v="20.933872999999998"/>
    <n v="20.661819000000001"/>
    <n v="1347.51442"/>
    <n v="910.53693999999996"/>
    <n v="64.370048485533474"/>
  </r>
  <r>
    <x v="37"/>
    <n v="68.585102000000006"/>
    <n v="56.759456999999998"/>
    <n v="22.351551000000001"/>
    <n v="19.845856000000001"/>
    <n v="1218.9695099999999"/>
    <n v="822.62384699999996"/>
    <n v="54.536238223468246"/>
  </r>
  <r>
    <x v="38"/>
    <n v="79.388392999999994"/>
    <n v="62.911138999999999"/>
    <n v="24.631782999999999"/>
    <n v="19.908031000000001"/>
    <n v="1294.43462"/>
    <n v="797.30188299999998"/>
    <n v="52.551397517589372"/>
  </r>
  <r>
    <x v="39"/>
    <n v="73.933869999999999"/>
    <n v="59.280293"/>
    <n v="24.039528000000001"/>
    <n v="18.990041999999999"/>
    <n v="1272.8092200000001"/>
    <n v="728.16862100000003"/>
    <n v="52.946514590469498"/>
  </r>
  <r>
    <x v="40"/>
    <n v="69.462456000000003"/>
    <n v="56.900483000000001"/>
    <n v="23.398547000000001"/>
    <n v="19.070008999999999"/>
    <n v="1250.25146"/>
    <n v="734.37973499999998"/>
    <n v="53.432867434033398"/>
  </r>
  <r>
    <x v="41"/>
    <n v="75.878159999999994"/>
    <n v="60.338000999999998"/>
    <n v="24.737833999999999"/>
    <n v="21.686140999999999"/>
    <n v="1366.03783"/>
    <n v="879.27002300000004"/>
    <n v="55.22059166538186"/>
  </r>
  <r>
    <x v="42"/>
    <n v="81.065646999999998"/>
    <n v="63.866391"/>
    <n v="26.485627000000001"/>
    <n v="23.922101999999999"/>
    <n v="1495.2594200000001"/>
    <n v="1019.743399"/>
    <n v="56.45550396069536"/>
  </r>
  <r>
    <x v="43"/>
    <n v="77.826434000000006"/>
    <n v="63.629637000000002"/>
    <n v="26.138577000000002"/>
    <n v="21.300732"/>
    <n v="1610.60463"/>
    <n v="977.015806"/>
    <n v="61.617915542992257"/>
  </r>
  <r>
    <x v="44"/>
    <n v="78.267128"/>
    <n v="61.789560000000002"/>
    <n v="25.754676"/>
    <n v="20.571252000000001"/>
    <n v="1582.9382599999999"/>
    <n v="976.34671500000002"/>
    <n v="61.462169432843957"/>
  </r>
  <r>
    <x v="45"/>
    <n v="84.324208999999996"/>
    <n v="68.932531999999995"/>
    <n v="27.147870999999999"/>
    <n v="22.772918000000001"/>
    <n v="1907.7776899999999"/>
    <n v="1259.4614329999999"/>
    <n v="70.273565466699026"/>
  </r>
  <r>
    <x v="46"/>
    <n v="89.758775"/>
    <n v="71.366240000000005"/>
    <n v="27.459893999999998"/>
    <n v="22.805689000000001"/>
    <n v="2098.5645100000002"/>
    <n v="1356.9740409999999"/>
    <n v="76.422891872779999"/>
  </r>
  <r>
    <x v="47"/>
    <n v="81.660612"/>
    <n v="64.317577"/>
    <n v="25.717497999999999"/>
    <n v="21.671804000000002"/>
    <n v="2009.4567"/>
    <n v="1299.277362"/>
    <n v="78.135777438380671"/>
  </r>
  <r>
    <x v="48"/>
    <n v="84.883684000000002"/>
    <n v="67.131578000000005"/>
    <n v="26.386490999999999"/>
    <n v="25.293654"/>
    <n v="2031.9930199999999"/>
    <n v="1449.150482"/>
    <n v="77.008838348380607"/>
  </r>
  <r>
    <x v="49"/>
    <n v="88.838047000000003"/>
    <n v="69.776858000000004"/>
    <n v="26.268984"/>
    <n v="23.575306000000001"/>
    <n v="1897.97639"/>
    <n v="1260.0131240000001"/>
    <n v="72.251610111757657"/>
  </r>
  <r>
    <x v="50"/>
    <n v="86.455476018970202"/>
    <n v="67.651027999999997"/>
    <n v="25.277933000000001"/>
    <n v="25.125153999999998"/>
    <n v="1852.27764"/>
    <n v="1257.3991880000001"/>
    <n v="73.276467660548036"/>
  </r>
  <r>
    <x v="51"/>
    <n v="86.990656018970199"/>
    <n v="68.650300999999999"/>
    <n v="26.423093000000001"/>
    <n v="25.514818999999999"/>
    <n v="1933.80259"/>
    <n v="1168.0860150000001"/>
    <n v="73.186079691730257"/>
  </r>
  <r>
    <x v="52"/>
    <n v="89.585493018970197"/>
    <n v="68.395926000000003"/>
    <n v="27.682148000000002"/>
    <n v="26.094781000000001"/>
    <n v="1890.3509200000001"/>
    <n v="1120.862852"/>
    <n v="68.287725360040696"/>
  </r>
  <r>
    <x v="53"/>
    <n v="87.462078018970203"/>
    <n v="70.156195999999994"/>
    <n v="28.410523999999999"/>
    <n v="24.195592000000001"/>
    <n v="1771.33161"/>
    <n v="946.16402600000004"/>
    <n v="62.347727553353117"/>
  </r>
  <r>
    <x v="54"/>
    <n v="92.460207981707299"/>
    <n v="72.175955999999999"/>
    <n v="27.127127999999999"/>
    <n v="26.06109"/>
    <n v="1608.1047900000001"/>
    <n v="994.74183800000003"/>
    <n v="59.280318579983849"/>
  </r>
  <r>
    <x v="55"/>
    <n v="90.057200168430697"/>
    <n v="70.525852490442105"/>
    <n v="28.275509"/>
    <n v="27.601618999999999"/>
    <n v="1528.26298"/>
    <n v="987.52536799999996"/>
    <n v="54.048999789888839"/>
  </r>
  <r>
    <x v="56"/>
    <n v="88.212402981707299"/>
    <n v="65.688635509557997"/>
    <n v="26.504956"/>
    <n v="26.849031"/>
    <n v="1374.4350199999999"/>
    <n v="1029.564474"/>
    <n v="51.855774444598204"/>
  </r>
  <r>
    <x v="57"/>
    <n v="92.137991981707302"/>
    <n v="75.570794000000006"/>
    <n v="29.824345999999998"/>
    <n v="27.098924"/>
    <n v="1999.1021499999999"/>
    <n v="1394.651683"/>
    <n v="67.029203255622107"/>
  </r>
  <r>
    <x v="58"/>
    <n v="99.210224604674806"/>
    <n v="77.605317695300897"/>
    <n v="29.505132"/>
    <n v="27.226178000000001"/>
    <n v="2174.6549300000001"/>
    <n v="1560.3320779999999"/>
    <n v="73.7042942224424"/>
  </r>
  <r>
    <x v="59"/>
    <n v="96.362480604674801"/>
    <n v="74.243125000000006"/>
    <n v="30.895325"/>
    <n v="26.767644000000001"/>
    <n v="2295.5428700000002"/>
    <n v="1550.999018"/>
    <n v="74.30065454886784"/>
  </r>
  <r>
    <x v="60"/>
    <n v="95.052565354674798"/>
    <n v="72.494791000000006"/>
    <n v="31.212330999999999"/>
    <n v="26.646933000000001"/>
    <n v="2324.74251"/>
    <n v="1578.9765749999999"/>
    <n v="74.481540965331945"/>
  </r>
  <r>
    <x v="61"/>
    <n v="101.74901635467501"/>
    <n v="79.07159"/>
    <n v="33.302585000000001"/>
    <n v="26.773474"/>
    <n v="3963.3945399999998"/>
    <n v="1695.8563019999999"/>
    <n v="119.01161846745529"/>
  </r>
  <r>
    <x v="62"/>
    <n v="102.472241804539"/>
    <n v="78.202867999999995"/>
    <n v="29.994947"/>
    <n v="28.941348999999999"/>
    <n v="4105.9264400000002"/>
    <n v="1921.1113809999999"/>
    <n v="136.88727104601986"/>
  </r>
  <r>
    <x v="63"/>
    <n v="101.96495980453901"/>
    <n v="78.118786999999998"/>
    <n v="30.424447000000001"/>
    <n v="26.459696000000001"/>
    <n v="4471.7509600000003"/>
    <n v="1763.6633979999999"/>
    <n v="146.97887392990251"/>
  </r>
  <r>
    <x v="64"/>
    <n v="93.778403554539295"/>
    <n v="72.036997"/>
    <n v="29.601327000000001"/>
    <n v="27.095421000000002"/>
    <n v="4295.0000600000003"/>
    <n v="1736.2117390000001"/>
    <n v="145.09484861945549"/>
  </r>
  <r>
    <x v="65"/>
    <n v="102.727565554539"/>
    <n v="78.521662000000006"/>
    <n v="30.458286999999999"/>
    <n v="29.489535"/>
    <n v="4130.7471400000004"/>
    <n v="1865.215631"/>
    <n v="135.61981144901551"/>
  </r>
  <r>
    <x v="66"/>
    <n v="104.302443934282"/>
    <n v="81.532212999999999"/>
    <n v="32.767381"/>
    <n v="27.686979000000001"/>
    <n v="4062.9453100000001"/>
    <n v="1727.420333"/>
    <n v="123.99359320172705"/>
  </r>
  <r>
    <x v="67"/>
    <n v="105.472838934282"/>
    <n v="83.348350999999994"/>
    <n v="31.564620999999999"/>
    <n v="28.491796000000001"/>
    <n v="3739.2296200000001"/>
    <n v="1718.7980050000001"/>
    <n v="118.46268073359728"/>
  </r>
  <r>
    <x v="68"/>
    <n v="99.844601934281798"/>
    <n v="78.492759000000007"/>
    <n v="32.554225000000002"/>
    <n v="28.583742000000001"/>
    <n v="3715.89392"/>
    <n v="1714.6992210000001"/>
    <n v="114.14475141091516"/>
  </r>
  <r>
    <x v="69"/>
    <n v="106.972668934282"/>
    <n v="81.897810000000007"/>
    <n v="35.079255000000003"/>
    <n v="27.662106999999999"/>
    <n v="3521.3590899999999"/>
    <n v="1644.9532400000001"/>
    <n v="100.38294969491227"/>
  </r>
  <r>
    <x v="70"/>
    <n v="114.726257408875"/>
    <n v="86.430513004999995"/>
    <n v="34.709687000000002"/>
    <n v="27.789256999999999"/>
    <n v="3357.5912800000001"/>
    <n v="1706.506363"/>
    <n v="96.733551068899004"/>
  </r>
  <r>
    <x v="71"/>
    <n v="103.53440940887501"/>
    <n v="79.992472004999996"/>
    <n v="35.856985999999999"/>
    <n v="28.546780999999999"/>
    <n v="3297.47696"/>
    <n v="1801.548487"/>
    <n v="91.961911132184952"/>
  </r>
  <r>
    <x v="72"/>
    <n v="92.235523658875294"/>
    <n v="73.425991005"/>
    <n v="29.606739000000001"/>
    <n v="29.424367"/>
    <n v="2896.9438300000002"/>
    <n v="2115.4879139999998"/>
    <n v="97.847447163971694"/>
  </r>
  <r>
    <x v="73"/>
    <n v="112.110151658875"/>
    <n v="86.188778005000003"/>
    <n v="36.748057000000003"/>
    <n v="29.506758000000001"/>
    <n v="6486.4639699999998"/>
    <n v="2754.0632310000001"/>
    <n v="176.51175326085945"/>
  </r>
  <r>
    <x v="74"/>
    <n v="114.75961668021699"/>
    <n v="87.011384524999997"/>
    <n v="36.307127999999999"/>
    <n v="32.454604400000001"/>
    <n v="10365.4535"/>
    <n v="3775.0274159999999"/>
    <n v="285.49362262969407"/>
  </r>
  <r>
    <x v="75"/>
    <n v="118.25210268021701"/>
    <n v="90.531057524999994"/>
    <n v="32.144269000000001"/>
    <n v="35.015195759999997"/>
    <n v="12517.7672"/>
    <n v="5709.1590900000001"/>
    <n v="389.42454096560726"/>
  </r>
  <r>
    <x v="76"/>
    <n v="98.679469180216799"/>
    <n v="73.496938525000004"/>
    <n v="23.743264"/>
    <n v="34.309487900000001"/>
    <n v="7690.1312330000001"/>
    <n v="4970.8704349999998"/>
    <n v="323.88686041649538"/>
  </r>
  <r>
    <x v="77"/>
    <n v="113.93705818021699"/>
    <n v="88.191101524999993"/>
    <n v="33.043512999999997"/>
    <n v="34.725343299999999"/>
    <n v="6239.6874260000004"/>
    <n v="3444.4021160000002"/>
    <n v="188.83244726430877"/>
  </r>
  <r>
    <x v="78"/>
    <n v="121.17964615740399"/>
    <n v="94.642491152949205"/>
    <n v="38.795220999999998"/>
    <n v="34.679038120000001"/>
    <n v="5711.5790340000003"/>
    <n v="3143.2498129999999"/>
    <n v="147.2237787741949"/>
  </r>
  <r>
    <x v="79"/>
    <n v="121.605821776423"/>
    <n v="93.980379255000003"/>
    <n v="39.450104000000003"/>
    <n v="35.79839612"/>
    <n v="5344.1326419999996"/>
    <n v="2894.9423529999999"/>
    <n v="135.46561606022632"/>
  </r>
  <r>
    <x v="80"/>
    <n v="109.675860151423"/>
    <n v="84.366212755000006"/>
    <n v="35.428054000000003"/>
    <n v="30.938133570000002"/>
    <n v="4987.5878489999996"/>
    <n v="2615.9063550000001"/>
    <n v="140.78074536636981"/>
  </r>
  <r>
    <x v="81"/>
    <n v="123.28498215142299"/>
    <n v="94.135620755000005"/>
    <n v="43.591267999999999"/>
    <n v="33.93644974"/>
    <n v="8482.3729980000007"/>
    <n v="3267.2258870000001"/>
    <n v="194.58881072236764"/>
  </r>
  <r>
    <x v="82"/>
    <n v="125.37418339939001"/>
    <n v="95.107579852499995"/>
    <n v="39.954791"/>
    <n v="39.255606110000002"/>
    <n v="8579.4267899999995"/>
    <n v="3881.4631559999998"/>
    <n v="214.72836111193772"/>
  </r>
  <r>
    <x v="83"/>
    <n v="114.06167039939"/>
    <n v="89.317490852500001"/>
    <n v="39.983583000000003"/>
    <n v="37.929787089999998"/>
    <n v="7649.1355780000004"/>
    <n v="3503.748525"/>
    <n v="191.30690658713601"/>
  </r>
  <r>
    <x v="84"/>
    <n v="101.87640014938999"/>
    <n v="77.443596852499994"/>
    <n v="27.474921999999999"/>
    <n v="30.281915210000001"/>
    <n v="5417.4287619999996"/>
    <n v="3010.4120619999999"/>
    <n v="197.17722081249218"/>
  </r>
  <r>
    <x v="85"/>
    <n v="117.10272514939"/>
    <n v="86.202008852500001"/>
    <n v="33.041952000000002"/>
    <n v="36.588416969999997"/>
    <n v="8146.8234380000004"/>
    <n v="3664.7921289999999"/>
    <n v="246.55999252102296"/>
  </r>
  <r>
    <x v="86"/>
    <n v="126.055186151084"/>
    <n v="95.449302812499994"/>
    <n v="35.332751999999999"/>
    <n v="39.818038729999998"/>
    <n v="8836.0211029999991"/>
    <n v="4278.7001440000004"/>
    <n v="250.08018347962252"/>
  </r>
  <r>
    <x v="87"/>
    <n v="123.832503151084"/>
    <n v="92.949471812499993"/>
    <n v="36.857627999999998"/>
    <n v="41.393504980000003"/>
    <n v="8636.0102999999999"/>
    <n v="4700.8409250000004"/>
    <n v="234.30727283915286"/>
  </r>
  <r>
    <x v="88"/>
    <n v="109.341406401084"/>
    <n v="85.118320812500002"/>
    <n v="34.348756000000002"/>
    <n v="37.109497609999998"/>
    <n v="6608.9993290000002"/>
    <n v="4011.0790470000002"/>
    <n v="192.40869535420728"/>
  </r>
  <r>
    <x v="89"/>
    <n v="123.991683401084"/>
    <n v="92.0586528125"/>
    <n v="35.857197999999997"/>
    <n v="40.831126019999999"/>
    <n v="6619.0006999999996"/>
    <n v="4221.094486"/>
    <n v="184.59336114327729"/>
  </r>
  <r>
    <x v="90"/>
    <n v="133.98565431808899"/>
    <n v="101.06083262"/>
    <n v="34.380894810000001"/>
    <n v="44.917738370000002"/>
    <n v="5841.9214030000003"/>
    <n v="4247.1486850000001"/>
    <n v="169.917666055068"/>
  </r>
  <r>
    <x v="91"/>
    <n v="136.542915318089"/>
    <n v="102.80685362"/>
    <n v="39.990206839999999"/>
    <n v="48.594481020000003"/>
    <n v="5402.3899959999999"/>
    <n v="4321.8000920000004"/>
    <n v="135.09282454113958"/>
  </r>
  <r>
    <x v="92"/>
    <n v="120.992736068089"/>
    <n v="91.590327619999997"/>
    <n v="37.56467688"/>
    <n v="41.711303880000003"/>
    <n v="5191.219239"/>
    <n v="3582.4840629999999"/>
    <n v="138.19416723810244"/>
  </r>
  <r>
    <x v="93"/>
    <n v="141.72784306808899"/>
    <n v="103.11796062000001"/>
    <n v="42.25725516"/>
    <n v="46.779895430000003"/>
    <n v="5998.8132370000003"/>
    <n v="4054.0471389999998"/>
    <n v="141.95936802536042"/>
  </r>
  <r>
    <x v="94"/>
    <n v="145.53862812906499"/>
    <n v="111.6784565"/>
    <n v="42.838147309999997"/>
    <n v="48.831865090000001"/>
    <n v="5789.3012989999997"/>
    <n v="4382.5964029999996"/>
    <n v="135.14359659640473"/>
  </r>
  <r>
    <x v="95"/>
    <n v="134.57407612906499"/>
    <n v="104.9273015"/>
    <n v="47.349518590000002"/>
    <n v="51.085578599999998"/>
    <n v="6410.0207490000003"/>
    <n v="4396.601952"/>
    <n v="135.37668259110382"/>
  </r>
  <r>
    <x v="96"/>
    <n v="139.61764222971399"/>
    <n v="105.8823525"/>
    <n v="42.904034619999997"/>
    <n v="46.961275260000001"/>
    <n v="5700.9816309999997"/>
    <n v="4141.4664439999997"/>
    <n v="132.87751796523233"/>
  </r>
  <r>
    <x v="97"/>
    <n v="142.31261987906501"/>
    <n v="107.70534050000001"/>
    <n v="47.366073909999997"/>
    <n v="47.707894850000002"/>
    <n v="5353.9523680000002"/>
    <n v="3784.7143339999998"/>
    <n v="113.03348422275856"/>
  </r>
  <r>
    <x v="98"/>
    <n v="151.033255074187"/>
    <n v="118.7663755"/>
    <n v="46.766991560000001"/>
    <n v="53.088887759999999"/>
    <n v="5040.9914390000004"/>
    <n v="4050.1467259999999"/>
    <n v="107.78951715405147"/>
  </r>
  <r>
    <x v="99"/>
    <n v="137.83778007418701"/>
    <n v="109.16577150000001"/>
    <n v="49.327880460000003"/>
    <n v="53.28664414"/>
    <n v="5755.0964480000002"/>
    <n v="4172.0729549999996"/>
    <n v="116.67025613773959"/>
  </r>
  <r>
    <x v="100"/>
    <n v="131.845499781504"/>
    <n v="104.92378072"/>
    <n v="45.124525650000002"/>
    <n v="49.866542559999999"/>
    <n v="5733.5367070000002"/>
    <n v="4095.6156070000002"/>
    <n v="127.06032084350564"/>
  </r>
  <r>
    <x v="101"/>
    <n v="146.62710086686999"/>
    <n v="112.90600153"/>
    <n v="46.444744880000002"/>
    <n v="48.442464209999997"/>
    <n v="5283.6489920000004"/>
    <n v="3751.2633879999998"/>
    <n v="113.76204144627008"/>
  </r>
  <r>
    <x v="102"/>
    <n v="145.83680872052801"/>
    <n v="112.97369372"/>
    <n v="47.612857939999998"/>
    <n v="52.183090739999997"/>
    <n v="5325.4193139999998"/>
    <n v="4142.8025889999999"/>
    <n v="111.84834400637955"/>
  </r>
  <r>
    <x v="103"/>
    <n v="147.61501983028501"/>
    <n v="109.17525017"/>
    <n v="46.918716439999997"/>
    <n v="51.754795340000001"/>
    <n v="4820.5739210000002"/>
    <n v="3881.348027"/>
    <n v="102.74309032227227"/>
  </r>
  <r>
    <x v="104"/>
    <n v="132.37149941869899"/>
    <n v="106.03545517000001"/>
    <n v="44.104618600000002"/>
    <n v="48.818056300000002"/>
    <n v="4420.8307779999996"/>
    <n v="3420.5335700000001"/>
    <n v="100.23509823526734"/>
  </r>
  <r>
    <x v="105"/>
    <n v="141.91867560162601"/>
    <n v="108.8571007"/>
    <n v="49.361570810000003"/>
    <n v="48.546497479999999"/>
    <n v="5223.1507659999997"/>
    <n v="3306.532197"/>
    <n v="105.81411167210786"/>
  </r>
  <r>
    <x v="106"/>
    <n v="147.927317176016"/>
    <n v="114.36283303099999"/>
    <n v="46.267215980000003"/>
    <n v="52.683618869999997"/>
    <n v="5498.134583"/>
    <n v="3885.0851419999999"/>
    <n v="118.8343509878936"/>
  </r>
  <r>
    <x v="107"/>
    <n v="144.887962284553"/>
    <n v="114.1933745"/>
    <n v="49.494650640000003"/>
    <n v="51.876062750000003"/>
    <n v="11289.338765"/>
    <n v="5226.8073750000003"/>
    <n v="228.09209922731156"/>
  </r>
  <r>
    <x v="108"/>
    <n v="137.465416138211"/>
    <n v="108.95577714"/>
    <n v="42.94855476"/>
    <n v="48.530078529999997"/>
    <n v="10008.620981"/>
    <n v="4884.3809520000004"/>
    <n v="233.03743366753511"/>
  </r>
  <r>
    <x v="109"/>
    <n v="137.14536339430899"/>
    <n v="105.49001455"/>
    <n v="38.488994060000003"/>
    <n v="48.6494073"/>
    <n v="8538.5251509999998"/>
    <n v="4905.2805580000004"/>
    <n v="221.84329207693509"/>
  </r>
  <r>
    <x v="110"/>
    <n v="145.04981793089399"/>
    <n v="111.40501979"/>
    <n v="47.242117520000001"/>
    <n v="52.551064089999997"/>
    <n v="8819.91518"/>
    <n v="5346.6470870000003"/>
    <n v="186.69601709250395"/>
  </r>
  <r>
    <x v="111"/>
    <n v="139.551601162602"/>
    <n v="110.0381847"/>
    <n v="43.995107709999999"/>
    <n v="50.611162530000001"/>
    <n v="8933.1661789999998"/>
    <n v="5695.0366709999998"/>
    <n v="203.04908077244028"/>
  </r>
  <r>
    <x v="112"/>
    <n v="137.35142726016301"/>
    <n v="109.616876"/>
    <n v="43.325854990000003"/>
    <n v="47.843069210000003"/>
    <n v="9936.1602989999992"/>
    <n v="5538.0301939999999"/>
    <n v="229.33558498253188"/>
  </r>
  <r>
    <x v="113"/>
    <n v="152.708468308943"/>
    <n v="118.878184"/>
    <n v="44.680063130000001"/>
    <n v="51.695816460000003"/>
    <n v="10103.603824"/>
    <n v="6006.2503550000001"/>
    <n v="226.13226383773912"/>
  </r>
  <r>
    <x v="114"/>
    <n v="144.144235623344"/>
    <n v="111.262702569173"/>
    <n v="43.961688090000003"/>
    <n v="54.846951140000002"/>
    <n v="9906.3914769999992"/>
    <n v="7199.5123830000002"/>
    <n v="225.3414713447597"/>
  </r>
  <r>
    <x v="115"/>
    <n v="149.77841509629999"/>
    <n v="117.566980573443"/>
    <n v="46.885203490000002"/>
    <n v="53.267707940000001"/>
    <n v="11297.756991"/>
    <n v="6860.9911760000005"/>
    <n v="240.96636358653458"/>
  </r>
  <r>
    <x v="116"/>
    <n v="142.69750651944099"/>
    <n v="111.770160081233"/>
    <n v="43.887837789999999"/>
    <n v="49.296735720000001"/>
    <n v="10573.010976"/>
    <n v="6128.041725"/>
    <n v="240.90981712498714"/>
  </r>
  <r>
    <x v="117"/>
    <n v="153.01503477341399"/>
    <n v="119.853986882353"/>
    <n v="48.78518167"/>
    <n v="52.366610299999998"/>
    <n v="11859.866526"/>
    <n v="5769.8932999999997"/>
    <n v="243.10387129895872"/>
  </r>
  <r>
    <x v="118"/>
    <n v="146.718406506392"/>
    <n v="115.14365720708"/>
    <n v="45.60653387"/>
    <n v="55.275150539999999"/>
    <n v="10245.165145000001"/>
    <n v="5544.078743"/>
    <n v="224.64248596930264"/>
  </r>
  <r>
    <x v="119"/>
    <n v="147.55104206109999"/>
    <n v="116.226344242842"/>
    <n v="46.075140670000003"/>
    <n v="55.336536789999997"/>
    <n v="8602.0879939999995"/>
    <n v="5218.1583790000004"/>
    <n v="186.69694479307162"/>
  </r>
  <r>
    <x v="120"/>
    <n v="137.09188305417001"/>
    <n v="106.829253543417"/>
    <n v="42.838048030000003"/>
    <n v="51.997151604999999"/>
    <n v="8052.9854679999999"/>
    <n v="5135.2252639999997"/>
    <n v="187.98675099202458"/>
  </r>
  <r>
    <x v="121"/>
    <n v="144.50132104129301"/>
    <n v="113.068880658263"/>
    <n v="42.784313539999999"/>
    <n v="50.080997029999999"/>
    <n v="7344.5838659999999"/>
    <n v="4478.1410980000001"/>
    <n v="171.66534316679841"/>
  </r>
  <r>
    <x v="122"/>
    <n v="133.252931098142"/>
    <n v="108.992183306667"/>
    <n v="42.791311790000002"/>
    <n v="47.408657239999997"/>
    <n v="5633.5595439999997"/>
    <n v="3432.7175670000001"/>
    <n v="131.65194775161154"/>
  </r>
  <r>
    <x v="123"/>
    <n v="127.214271498553"/>
    <n v="104.91548595507101"/>
    <n v="43.407281990000001"/>
    <n v="50.033744089999999"/>
    <n v="5712.083404"/>
    <n v="3577.8691079999999"/>
    <n v="131.59274532130178"/>
  </r>
  <r>
    <x v="124"/>
    <n v="133.981563566506"/>
    <n v="104.91548595507101"/>
    <n v="41.352924250000001"/>
    <n v="45.937830480000002"/>
    <n v="5696.1860139999999"/>
    <n v="4018.9657309999998"/>
    <n v="137.7456641170908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
  <r>
    <x v="0"/>
    <n v="407.33"/>
    <n v="530.02698849936098"/>
    <n v="57.826000000000001"/>
    <n v="53.136142"/>
    <m/>
    <n v="825.52809999999999"/>
    <n v="97.896320000000003"/>
    <n v="0"/>
    <n v="2.6548370000000001"/>
    <n v="6.2632659999999998"/>
    <n v="13.606643"/>
    <n v="75.660888"/>
    <n v="67.900000000000006"/>
    <n v="8.2250380090029648E-2"/>
  </r>
  <r>
    <x v="1"/>
    <n v="366.52666666666698"/>
    <n v="474.91279765406603"/>
    <n v="61.55"/>
    <n v="50.912255999999999"/>
    <m/>
    <n v="732.29139999999995"/>
    <n v="73.485310999999996"/>
    <n v="0"/>
    <n v="6.5639409999999998"/>
    <n v="0.80667"/>
    <n v="14.474522"/>
    <n v="72.757389000000003"/>
    <n v="88.7"/>
    <n v="0.12112664439320195"/>
  </r>
  <r>
    <x v="2"/>
    <n v="382.46"/>
    <n v="472.55767303903798"/>
    <n v="58.289000000000001"/>
    <n v="50.173718999999998"/>
    <m/>
    <n v="741.02539999999999"/>
    <n v="97.387635000000003"/>
    <n v="0"/>
    <n v="1.4808269999999999"/>
    <n v="1.2863290000000001"/>
    <n v="16.380264"/>
    <n v="69.321139000000002"/>
    <n v="67"/>
    <n v="9.0415254321916633E-2"/>
  </r>
  <r>
    <x v="3"/>
    <n v="381.09666666666698"/>
    <n v="485.638490820784"/>
    <n v="71.787999999999997"/>
    <n v="77.018878000000001"/>
    <n v="62.363250000000008"/>
    <n v="1140.905"/>
    <n v="157.48228399999999"/>
    <n v="0"/>
    <n v="6.865075"/>
    <n v="4.0824199999999999"/>
    <n v="9.5428929999999994"/>
    <n v="97.509265999999997"/>
    <n v="87.4"/>
    <n v="7.6605852371582212E-2"/>
  </r>
  <r>
    <x v="4"/>
    <n v="370.66333333333301"/>
    <n v="475.08891399439801"/>
    <n v="57.304000000000002"/>
    <n v="70.553276999999994"/>
    <n v="62.232750000000003"/>
    <n v="1025.528"/>
    <n v="165.657478"/>
    <n v="0"/>
    <n v="6.5477480000000003"/>
    <n v="3.8841359999999998"/>
    <n v="26.364788999999998"/>
    <n v="107.34994999999999"/>
    <n v="63.2"/>
    <n v="6.1626791272398222E-2"/>
  </r>
  <r>
    <x v="5"/>
    <n v="360.57333333333298"/>
    <n v="467.53487017908998"/>
    <n v="67.936999999999998"/>
    <n v="52.235591999999997"/>
    <n v="63.829499999999996"/>
    <n v="764.85389999999995"/>
    <n v="199.23747800000001"/>
    <n v="0"/>
    <n v="12.092654"/>
    <n v="0"/>
    <n v="15.013211"/>
    <n v="79.341456999999991"/>
    <n v="88.2"/>
    <n v="0.11531614076884489"/>
  </r>
  <r>
    <x v="6"/>
    <n v="357.72333333333302"/>
    <n v="456.75083319592801"/>
    <n v="66.567999999999998"/>
    <n v="72.638503"/>
    <n v="65.899249999999995"/>
    <n v="1044.452"/>
    <n v="239.25300799999999"/>
    <n v="0"/>
    <n v="16.085678000000001"/>
    <n v="2.2280000000000002"/>
    <n v="18.423262999999999"/>
    <n v="109.375444"/>
    <n v="79.400000000000006"/>
    <n v="7.602072665857311E-2"/>
  </r>
  <r>
    <x v="7"/>
    <n v="360.21333333333303"/>
    <n v="459.57960330909498"/>
    <n v="69.831000000000003"/>
    <n v="59.787812000000002"/>
    <n v="65.41"/>
    <n v="865.30870000000004"/>
    <n v="257.80852700000003"/>
    <n v="0"/>
    <n v="4.6333089999999997"/>
    <n v="0.17339399999999999"/>
    <n v="24.175377000000001"/>
    <n v="88.769891999999999"/>
    <n v="79.400000000000006"/>
    <n v="9.1759160632500295E-2"/>
  </r>
  <r>
    <x v="8"/>
    <n v="350.84666666666698"/>
    <n v="466.02308339607401"/>
    <n v="73.072999999999993"/>
    <n v="67.665963000000005"/>
    <n v="69.352249999999998"/>
    <n v="1013.937"/>
    <n v="260.62281100000001"/>
    <n v="0"/>
    <n v="9.8839009999999998"/>
    <n v="0"/>
    <n v="32.640447999999999"/>
    <n v="110.19031200000001"/>
    <n v="67.8"/>
    <n v="6.6868059849872319E-2"/>
  </r>
  <r>
    <x v="9"/>
    <n v="338.95"/>
    <n v="446.88140502435499"/>
    <n v="72.363"/>
    <n v="76.590846999999997"/>
    <n v="70.458749999999995"/>
    <n v="1099.335"/>
    <n v="277.92824999999999"/>
    <n v="0"/>
    <n v="11.617508000000001"/>
    <n v="0.126"/>
    <n v="34.766373999999999"/>
    <n v="123.100729"/>
    <n v="78.099999999999994"/>
    <n v="7.1042948691709074E-2"/>
  </r>
  <r>
    <x v="10"/>
    <n v="347.25714285714298"/>
    <n v="475.877293858766"/>
    <n v="75.608000000000004"/>
    <n v="74.006236000000001"/>
    <n v="72.71875"/>
    <n v="1128.0260000000001"/>
    <n v="294.82422800000001"/>
    <n v="0"/>
    <n v="11.331735999999999"/>
    <n v="0"/>
    <n v="35.767677999999997"/>
    <n v="121.10565"/>
    <n v="75.5"/>
    <n v="6.6931081375783893E-2"/>
  </r>
  <r>
    <x v="11"/>
    <n v="338.27619047618998"/>
    <n v="486.49589145504098"/>
    <n v="69.504999999999995"/>
    <n v="79.652051999999998"/>
    <n v="72.637249999999995"/>
    <n v="1234.751"/>
    <n v="267.83277199999998"/>
    <n v="0"/>
    <n v="10.121873000000001"/>
    <n v="4"/>
    <n v="34.662706999999997"/>
    <n v="128.436632"/>
    <n v="83.8"/>
    <n v="6.7867934506633323E-2"/>
  </r>
  <r>
    <x v="12"/>
    <n v="329.84643211289102"/>
    <n v="481.71959523326097"/>
    <n v="69.676000000000002"/>
    <n v="69.580940999999996"/>
    <n v="71.787999999999997"/>
    <n v="1075.308"/>
    <n v="222.584767"/>
    <n v="0"/>
    <n v="12.103878"/>
    <n v="0"/>
    <n v="36.77243"/>
    <n v="118.45724899999999"/>
    <n v="69.7"/>
    <n v="6.4818638008830962E-2"/>
  </r>
  <r>
    <x v="13"/>
    <n v="360.64557226399302"/>
    <n v="521.55781145817195"/>
    <n v="73.399000000000001"/>
    <n v="52.368855000000003"/>
    <n v="72.046999999999997"/>
    <n v="876.75250000000005"/>
    <n v="233.989352"/>
    <n v="0"/>
    <n v="5.4502680000000003"/>
    <n v="3"/>
    <n v="15.511967"/>
    <n v="76.331090000000003"/>
    <n v="91.1"/>
    <n v="0.1039061764865227"/>
  </r>
  <r>
    <x v="14"/>
    <n v="375.15515873015897"/>
    <n v="560.79036942921198"/>
    <n v="80.212000000000003"/>
    <n v="82.506466000000003"/>
    <n v="73.197999999999993"/>
    <n v="1490.251"/>
    <n v="305.13015000000001"/>
    <n v="0"/>
    <n v="7.2882199999999999"/>
    <n v="22.295000000000002"/>
    <n v="9.8954039999999992"/>
    <n v="121.98509000000001"/>
    <n v="100.1"/>
    <n v="6.7169892856975097E-2"/>
  </r>
  <r>
    <x v="15"/>
    <n v="373.667715311005"/>
    <n v="565.41777556366196"/>
    <n v="73.549000000000007"/>
    <n v="68.677864"/>
    <n v="74.209000000000003"/>
    <n v="1240.8920000000001"/>
    <n v="239.04283699999999"/>
    <n v="0"/>
    <n v="13.337607999999999"/>
    <n v="4.2410189999999997"/>
    <n v="16.202939000000001"/>
    <n v="102.45943"/>
    <n v="111.6"/>
    <n v="8.9935304603462662E-2"/>
  </r>
  <r>
    <x v="16"/>
    <n v="384.31094202898601"/>
    <n v="546.44028115786398"/>
    <n v="74.878"/>
    <n v="82.845219999999998"/>
    <n v="75.509500000000003"/>
    <n v="1450.808"/>
    <n v="231.628421"/>
    <n v="0"/>
    <n v="9.1359069999999996"/>
    <n v="6.25"/>
    <n v="24.737310999999998"/>
    <n v="122.96843799999999"/>
    <n v="108.8"/>
    <n v="7.4992693726530321E-2"/>
  </r>
  <r>
    <x v="17"/>
    <n v="381.92434761145302"/>
    <n v="530.53772800787203"/>
    <n v="78.697000000000003"/>
    <n v="63.965327000000002"/>
    <n v="76.834000000000003"/>
    <n v="1086.605"/>
    <n v="202.9008"/>
    <n v="0"/>
    <n v="7.1727939999999997"/>
    <n v="2"/>
    <n v="16.998477999999999"/>
    <n v="90.136599000000004"/>
    <n v="133.4"/>
    <n v="0.12276770307517451"/>
  </r>
  <r>
    <x v="18"/>
    <n v="385.64545454545498"/>
    <n v="525.22911740234304"/>
    <n v="77.846000000000004"/>
    <n v="60.840690000000002"/>
    <n v="76.242500000000007"/>
    <n v="1019.1609999999999"/>
    <n v="160.559819"/>
    <n v="0"/>
    <n v="4.2275900000000002"/>
    <n v="0"/>
    <n v="17.211369999999999"/>
    <n v="82.279650000000004"/>
    <n v="138.19999999999999"/>
    <n v="0.13560173515273838"/>
  </r>
  <r>
    <x v="19"/>
    <n v="384.47809042809001"/>
    <n v="512.15153174944805"/>
    <n v="71.191000000000003"/>
    <n v="67.790689999999998"/>
    <n v="75.652999999999992"/>
    <n v="1116.1600000000001"/>
    <n v="176.29175799999999"/>
    <n v="0"/>
    <n v="3.1535000000000002"/>
    <n v="2.2200000000000002E-3"/>
    <n v="23.88"/>
    <n v="94.826409999999996"/>
    <n v="143.5"/>
    <n v="0.12856579701834861"/>
  </r>
  <r>
    <x v="20"/>
    <n v="379.110262249828"/>
    <n v="509.314514838798"/>
    <n v="73.994"/>
    <n v="79.425726999999995"/>
    <n v="75.432000000000002"/>
    <n v="1295.999"/>
    <n v="213.16770500000001"/>
    <n v="0"/>
    <n v="3.1445880000000002"/>
    <n v="0"/>
    <n v="33.780999999999999"/>
    <n v="116.351315"/>
    <n v="114.2"/>
    <n v="8.8117351942401195E-2"/>
  </r>
  <r>
    <x v="21"/>
    <n v="387.93604617604598"/>
    <n v="536.09955823777"/>
    <n v="73.593000000000004"/>
    <n v="73.560693999999998"/>
    <n v="74.156000000000006"/>
    <n v="1268.162"/>
    <n v="158.14933400000001"/>
    <n v="0"/>
    <n v="3.7394500000000002"/>
    <n v="0"/>
    <n v="17.703982"/>
    <n v="95.004125999999999"/>
    <n v="158.6"/>
    <n v="0.12506288628739862"/>
  </r>
  <r>
    <x v="22"/>
    <n v="384.32135642135597"/>
    <n v="522.26865087804504"/>
    <n v="75.094999999999999"/>
    <n v="81.703619000000003"/>
    <n v="73.468250000000012"/>
    <n v="1366.318"/>
    <n v="183.66022100000001"/>
    <n v="0"/>
    <n v="1.066117"/>
    <n v="4.1628100000000003"/>
    <n v="21.931080999999999"/>
    <n v="108.86362700000001"/>
    <n v="132.69999999999999"/>
    <n v="9.7122339016246576E-2"/>
  </r>
  <r>
    <x v="23"/>
    <n v="385.302450980392"/>
    <n v="517.89461022720297"/>
    <n v="75.069000000000003"/>
    <n v="80.266080000000002"/>
    <n v="74.437749999999994"/>
    <n v="1332.5319999999999"/>
    <n v="171.75124099999999"/>
    <n v="0"/>
    <n v="3.0881409999999998"/>
    <n v="2.4885700000000002"/>
    <n v="19.374855"/>
    <n v="105.217646"/>
    <n v="143.69999999999999"/>
    <n v="0.10783981172684784"/>
  </r>
  <r>
    <x v="24"/>
    <n v="400.13853535353599"/>
    <n v="532.56322910142399"/>
    <n v="84.600999999999999"/>
    <n v="87.387950000000004"/>
    <n v="77.089500000000001"/>
    <n v="1492.6759999999999"/>
    <n v="185.79283000000001"/>
    <n v="0"/>
    <n v="3.5410699999999999"/>
    <n v="9.8036999999999992"/>
    <n v="16.470133000000001"/>
    <n v="117.202853"/>
    <n v="123.3"/>
    <n v="8.2603324499087541E-2"/>
  </r>
  <r>
    <x v="25"/>
    <n v="390.06194444444401"/>
    <n v="494.778039902687"/>
    <n v="83.186000000000007"/>
    <n v="84.897081999999997"/>
    <n v="79.487750000000005"/>
    <n v="1353.8050000000001"/>
    <n v="161.892582"/>
    <n v="0"/>
    <n v="3.3266550000000001"/>
    <n v="0"/>
    <n v="12.755404"/>
    <n v="100.979141"/>
    <n v="147.4"/>
    <n v="0.10887830965316275"/>
  </r>
  <r>
    <x v="26"/>
    <n v="383.50921325051797"/>
    <n v="490.13743234474401"/>
    <n v="80.635000000000005"/>
    <n v="77.621088"/>
    <n v="80.872750000000011"/>
    <n v="1222.6849999999999"/>
    <n v="140.90320500000001"/>
    <n v="0"/>
    <n v="4.6660769999999996"/>
    <n v="4.8000000000000001E-2"/>
    <n v="10.857049999999999"/>
    <n v="93.192215000000004"/>
    <n v="165.5"/>
    <n v="0.13535783950894958"/>
  </r>
  <r>
    <x v="27"/>
    <n v="375.96988727858297"/>
    <n v="474.94736915562402"/>
    <n v="80.789000000000001"/>
    <n v="75.893806999999995"/>
    <n v="82.302750000000003"/>
    <n v="1166.2059999999999"/>
    <n v="151.34481500000001"/>
    <n v="0"/>
    <n v="1.777164"/>
    <n v="0"/>
    <n v="9.5245300000000004"/>
    <n v="87.195500999999993"/>
    <n v="186.8"/>
    <n v="0.16017753295729917"/>
  </r>
  <r>
    <x v="28"/>
    <n v="351.17861642743202"/>
    <n v="453.118245233675"/>
    <n v="84.936000000000007"/>
    <n v="78.005352999999999"/>
    <n v="82.386500000000012"/>
    <n v="1151.442"/>
    <n v="149.60360900000001"/>
    <n v="0"/>
    <n v="10.500080000000001"/>
    <n v="0"/>
    <n v="24.708601000000002"/>
    <n v="113.214034"/>
    <n v="150.1"/>
    <n v="0.13035828118133611"/>
  </r>
  <r>
    <x v="29"/>
    <n v="343.02329004328999"/>
    <n v="447.27323938260503"/>
    <n v="80.120999999999995"/>
    <n v="81.177774999999997"/>
    <n v="81.620249999999999"/>
    <n v="1176.5530000000001"/>
    <n v="146.976651"/>
    <n v="0"/>
    <n v="7.1269200000000001"/>
    <n v="0.66020100000000004"/>
    <n v="26.978224000000001"/>
    <n v="115.94311999999999"/>
    <n v="225.9"/>
    <n v="0.19200155029140206"/>
  </r>
  <r>
    <x v="30"/>
    <n v="323.64569169960498"/>
    <n v="441.45023318821501"/>
    <n v="85.099000000000004"/>
    <n v="81.907769999999999"/>
    <n v="82.736249999999998"/>
    <n v="1164.9190000000001"/>
    <n v="164.72250500000001"/>
    <n v="0"/>
    <n v="10.049950000000001"/>
    <n v="0.5"/>
    <n v="21.917128999999999"/>
    <n v="114.374849"/>
    <n v="196.7"/>
    <n v="0.16885294170667658"/>
  </r>
  <r>
    <x v="31"/>
    <n v="306.583781464531"/>
    <n v="442.783692238458"/>
    <n v="91.582999999999998"/>
    <n v="99.694289999999995"/>
    <n v="85.434750000000008"/>
    <n v="1430.671"/>
    <n v="333.629707"/>
    <n v="0"/>
    <n v="21.987732000000001"/>
    <n v="0"/>
    <n v="26.202969"/>
    <n v="147.88499100000001"/>
    <n v="163.9"/>
    <n v="0.11456162877419057"/>
  </r>
  <r>
    <x v="32"/>
    <n v="294.17621572871599"/>
    <n v="443.61506515510501"/>
    <n v="82.683999999999997"/>
    <n v="114.860935"/>
    <n v="84.871749999999992"/>
    <n v="1632.1079999999999"/>
    <n v="685.73576700000001"/>
    <n v="0"/>
    <n v="20.52168"/>
    <n v="5.6328500000000004"/>
    <n v="22.975809999999999"/>
    <n v="163.991275"/>
    <n v="136.1"/>
    <n v="8.3389089447512055E-2"/>
  </r>
  <r>
    <x v="33"/>
    <n v="299.90106060606098"/>
    <n v="478.112451102965"/>
    <n v="88.847999999999999"/>
    <n v="132.43796800000001"/>
    <n v="87.0535"/>
    <n v="2035.2380000000001"/>
    <n v="807.31113900000003"/>
    <n v="3.0000000000000001E-3"/>
    <n v="10.139265"/>
    <n v="15.190379999999999"/>
    <n v="17.433291000000001"/>
    <n v="175.20390400000002"/>
    <n v="151.69999999999999"/>
    <n v="7.4536737226800986E-2"/>
  </r>
  <r>
    <x v="34"/>
    <n v="288.66176548089601"/>
    <n v="483.52033476124302"/>
    <n v="130.75200000000001"/>
    <n v="133.19992999999999"/>
    <n v="98.466750000000005"/>
    <n v="2070.482"/>
    <n v="874.73431300000004"/>
    <n v="0"/>
    <n v="5.4121439999999996"/>
    <n v="55.082566"/>
    <n v="7.0457890000000001"/>
    <n v="200.74042900000001"/>
    <n v="134.30000000000001"/>
    <n v="6.4864123426332618E-2"/>
  </r>
  <r>
    <x v="35"/>
    <n v="294.27827080327103"/>
    <n v="472.17284885935402"/>
    <n v="105.907"/>
    <n v="124.477417"/>
    <n v="102.04774999999999"/>
    <n v="1904.0329999999999"/>
    <n v="791.05271100000004"/>
    <n v="0"/>
    <n v="5.4522760000000003"/>
    <n v="46.259180999999998"/>
    <n v="14.327769999999999"/>
    <n v="190.51664399999999"/>
    <n v="139.80000000000001"/>
    <n v="7.3423097183714786E-2"/>
  </r>
  <r>
    <x v="36"/>
    <n v="286.76514492753603"/>
    <n v="453.947196835716"/>
    <n v="96.332999999999998"/>
    <n v="82.255961999999997"/>
    <n v="105.46000000000001"/>
    <n v="1225.8699999999999"/>
    <n v="381.477172"/>
    <n v="4.9163790000000001"/>
    <n v="16.117349999999998"/>
    <n v="5.3384"/>
    <n v="23.477025000000001"/>
    <n v="132.10511600000001"/>
    <n v="99.4"/>
    <n v="8.108527005310516E-2"/>
  </r>
  <r>
    <x v="37"/>
    <n v="273.60487878787899"/>
    <n v="420.12459723458602"/>
    <n v="85.757999999999996"/>
    <n v="81.854257000000004"/>
    <n v="104.68749999999999"/>
    <n v="1135.104"/>
    <n v="303.62977899999998"/>
    <n v="0.5"/>
    <n v="3.6175000000000002"/>
    <n v="0"/>
    <n v="44.445194999999998"/>
    <n v="130.41695200000001"/>
    <n v="112.7"/>
    <n v="9.9286056608028861E-2"/>
  </r>
  <r>
    <x v="38"/>
    <n v="259.20064935064897"/>
    <n v="398.59180581874898"/>
    <n v="78.334000000000003"/>
    <n v="94.834678999999994"/>
    <n v="91.582999999999998"/>
    <n v="1233.471"/>
    <n v="389.585219"/>
    <n v="0"/>
    <n v="4.1096979999999999"/>
    <n v="4.70634"/>
    <n v="48.082286000000003"/>
    <n v="151.733003"/>
    <n v="101.5"/>
    <n v="8.2288112164777286E-2"/>
  </r>
  <r>
    <x v="39"/>
    <n v="295.65794410268097"/>
    <n v="459.44669570555999"/>
    <n v="115.354"/>
    <n v="75.862423000000007"/>
    <n v="93.944749999999999"/>
    <n v="1213.6890000000001"/>
    <n v="925.03414899999996"/>
    <n v="0"/>
    <n v="7.8004150000000001"/>
    <n v="30.332053999999999"/>
    <n v="20.371493000000001"/>
    <n v="134.36638500000001"/>
    <n v="91.6"/>
    <n v="7.547238213413815E-2"/>
  </r>
  <r>
    <x v="40"/>
    <n v="290.15124819624799"/>
    <n v="459.33415367646103"/>
    <n v="88.48"/>
    <n v="83.268743999999998"/>
    <n v="91.981499999999997"/>
    <n v="1311.5619999999999"/>
    <n v="537.38985000000002"/>
    <n v="0"/>
    <n v="10.77277"/>
    <n v="9.5558259999999997"/>
    <n v="33.042941999999996"/>
    <n v="136.64028199999998"/>
    <n v="71.900000000000006"/>
    <n v="5.482013050088369E-2"/>
  </r>
  <r>
    <x v="41"/>
    <n v="280.20399230399198"/>
    <n v="474.87106734597398"/>
    <n v="100.798"/>
    <n v="75.861706999999996"/>
    <n v="95.741500000000002"/>
    <n v="1272.6320000000001"/>
    <n v="538.38815299999999"/>
    <n v="0"/>
    <n v="2.776621"/>
    <n v="7.0430000000000001"/>
    <n v="31.423103000000001"/>
    <n v="117.10443100000001"/>
    <n v="109.8"/>
    <n v="8.6277887087547689E-2"/>
  </r>
  <r>
    <x v="42"/>
    <n v="276.52539682539702"/>
    <n v="481.152538969006"/>
    <n v="78.338999999999999"/>
    <n v="71.131009000000006"/>
    <n v="95.742750000000001"/>
    <n v="1205.172"/>
    <n v="228.02058700000001"/>
    <n v="0"/>
    <n v="4.6873199999999997"/>
    <n v="8.0086600000000008"/>
    <n v="23.771668999999999"/>
    <n v="107.598658"/>
    <n v="92.5"/>
    <n v="7.6752529929337884E-2"/>
  </r>
  <r>
    <x v="43"/>
    <n v="269.15909090909099"/>
    <n v="505.85039485966399"/>
    <n v="81.650000000000006"/>
    <n v="66.115875000000003"/>
    <n v="87.316750000000013"/>
    <n v="1163.4649999999999"/>
    <n v="339.53910200000001"/>
    <n v="0"/>
    <n v="7.2506000000000004"/>
    <n v="2"/>
    <n v="29.631665000000002"/>
    <n v="104.99814000000001"/>
    <n v="97.5"/>
    <n v="8.3801403566072047E-2"/>
  </r>
  <r>
    <x v="44"/>
    <n v="263.459545454546"/>
    <n v="495.59407941350202"/>
    <n v="92.111999999999995"/>
    <n v="81.278976"/>
    <n v="88.22475"/>
    <n v="1349.2"/>
    <n v="350.819298"/>
    <n v="0"/>
    <n v="10.635961"/>
    <n v="3.9078940000000002"/>
    <n v="26.780546999999999"/>
    <n v="122.60337799999999"/>
    <n v="83.3"/>
    <n v="6.1740290542543728E-2"/>
  </r>
  <r>
    <x v="45"/>
    <n v="267.76548245613998"/>
    <n v="522.34808475401996"/>
    <n v="108.467"/>
    <n v="83.231200999999999"/>
    <n v="90.141999999999996"/>
    <n v="1392.482"/>
    <n v="767.58378100000004"/>
    <n v="0"/>
    <n v="12.961"/>
    <n v="28.677700999999999"/>
    <n v="13.32755"/>
    <n v="138.197452"/>
    <n v="96.8"/>
    <n v="6.9516158916237331E-2"/>
  </r>
  <r>
    <x v="46"/>
    <n v="274.39159090909101"/>
    <n v="534.29115518447202"/>
    <n v="84.674999999999997"/>
    <n v="73.190904000000003"/>
    <n v="91.725999999999999"/>
    <n v="1250.421"/>
    <n v="395.17595299999999"/>
    <n v="0"/>
    <n v="10.030507999999999"/>
    <n v="15.6365"/>
    <n v="18.104700000000001"/>
    <n v="116.96261200000001"/>
    <n v="86.4"/>
    <n v="6.9096728221934856E-2"/>
  </r>
  <r>
    <x v="47"/>
    <n v="278.41366106719403"/>
    <n v="544.00197769747899"/>
    <n v="87.828446999999997"/>
    <n v="65.938713000000007"/>
    <n v="93.27061175"/>
    <n v="1165.365"/>
    <n v="631.97441800000001"/>
    <n v="0"/>
    <n v="15.428121000000001"/>
    <n v="6.4238999999999997"/>
    <n v="8.5533999999999999"/>
    <n v="96.344134000000011"/>
    <n v="84.2"/>
    <n v="7.2252041205974102E-2"/>
  </r>
  <r>
    <x v="48"/>
    <n v="290.35378787878801"/>
    <n v="561.79167854541902"/>
    <n v="85.957299000000006"/>
    <n v="69.268219000000002"/>
    <n v="91.731936499999989"/>
    <n v="1320.761"/>
    <n v="581.85057200000006"/>
    <n v="0"/>
    <n v="12.156000000000001"/>
    <n v="12.6075"/>
    <n v="10.686"/>
    <n v="104.717719"/>
    <n v="73.900000000000006"/>
    <n v="5.5952590968388685E-2"/>
  </r>
  <r>
    <x v="49"/>
    <n v="312.784764309764"/>
    <n v="568.46880362428499"/>
    <n v="87.650710000000004"/>
    <n v="72.237775999999997"/>
    <n v="86.527863999999994"/>
    <n v="1392.0119999999999"/>
    <n v="597.53365599999995"/>
    <n v="0"/>
    <n v="6.8655900000000001"/>
    <n v="31.511175999999999"/>
    <n v="9.1496999999999993"/>
    <n v="119.764242"/>
    <n v="86.8"/>
    <n v="6.2355784289215899E-2"/>
  </r>
  <r>
    <x v="50"/>
    <n v="314.22170462387902"/>
    <n v="574.01739875297903"/>
    <n v="83.752774000000002"/>
    <n v="64.892259999999993"/>
    <n v="86.297307500000002"/>
    <n v="1313.2729999999999"/>
    <n v="503.006415"/>
    <n v="0.153"/>
    <n v="7.3063459999999996"/>
    <n v="10.711499999999999"/>
    <n v="9.6585000000000001"/>
    <n v="92.72160599999998"/>
    <n v="95.2"/>
    <n v="7.2490639798427292E-2"/>
  </r>
  <r>
    <x v="51"/>
    <n v="322.51421095007998"/>
    <n v="579.37884755160701"/>
    <n v="91.935282000000001"/>
    <n v="63.310462000000001"/>
    <n v="87.32401625"/>
    <n v="1280.9190000000001"/>
    <n v="821.37787800000001"/>
    <n v="1.6032000000000001E-2"/>
    <n v="3.256297"/>
    <n v="14.926410000000001"/>
    <n v="7.019444"/>
    <n v="88.528644999999997"/>
    <n v="99.3"/>
    <n v="7.7522466291779571E-2"/>
  </r>
  <r>
    <x v="52"/>
    <n v="352.12484848484797"/>
    <n v="593.97100018147"/>
    <n v="114.207579"/>
    <n v="78.112359999999995"/>
    <n v="94.386586249999993"/>
    <n v="1587.4259999999999"/>
    <n v="1056.6414600000001"/>
    <n v="3.2000000000000001E-2"/>
    <n v="3.5450910000000002"/>
    <n v="50.837546000000003"/>
    <n v="3.3723000000000001"/>
    <n v="135.89929699999999"/>
    <n v="84.6"/>
    <n v="5.3293822830166572E-2"/>
  </r>
  <r>
    <x v="53"/>
    <n v="346.81320593149502"/>
    <n v="543.56402145645495"/>
    <n v="96.245322999999999"/>
    <n v="76.209389999999999"/>
    <n v="96.535239500000003"/>
    <n v="1402.1669999999999"/>
    <n v="576.21080199999994"/>
    <n v="0"/>
    <n v="3.645"/>
    <n v="39.728000000000002"/>
    <n v="3.6536"/>
    <n v="123.23599"/>
    <n v="99.3"/>
    <n v="7.081895380507458E-2"/>
  </r>
  <r>
    <x v="54"/>
    <n v="363.24417325428198"/>
    <n v="553.24172826275299"/>
    <n v="100.963544"/>
    <n v="78.996542000000005"/>
    <n v="100.837932"/>
    <n v="1412.6420000000001"/>
    <n v="672.26798699999995"/>
    <n v="0"/>
    <n v="2.2909999999999999"/>
    <n v="36.672415000000001"/>
    <n v="3.3877999999999999"/>
    <n v="121.347757"/>
    <n v="96.7"/>
    <n v="6.8453295314736498E-2"/>
  </r>
  <r>
    <x v="55"/>
    <n v="391.92739893211302"/>
    <n v="549.63149162073205"/>
    <n v="99.910495999999995"/>
    <n v="79.941897999999995"/>
    <n v="102.83173550000001"/>
    <n v="1459.876"/>
    <n v="605.29536599999994"/>
    <n v="0"/>
    <n v="2.1850000000000001"/>
    <n v="21.695281000000001"/>
    <n v="3.703389"/>
    <n v="107.52556799999999"/>
    <n v="93.1"/>
    <n v="6.3772539585553845E-2"/>
  </r>
  <r>
    <x v="56"/>
    <n v="408.44432884748102"/>
    <n v="534.97500745409798"/>
    <n v="102.890047"/>
    <n v="80.697075999999996"/>
    <n v="100.0023525"/>
    <n v="1398.3879999999999"/>
    <n v="681.24575600000003"/>
    <n v="0"/>
    <n v="0.502"/>
    <n v="8.0749999999999993"/>
    <n v="1.6838"/>
    <n v="90.957875999999999"/>
    <n v="91.2"/>
    <n v="6.5217950954956708E-2"/>
  </r>
  <r>
    <x v="57"/>
    <n v="393.30389154704898"/>
    <n v="551.49201363944496"/>
    <n v="92.771456000000001"/>
    <n v="75.963493"/>
    <n v="99.13388574999999"/>
    <n v="1380.604"/>
    <n v="600.46759499999996"/>
    <n v="0"/>
    <n v="0.15629999999999999"/>
    <n v="4.6493729999999998"/>
    <n v="6.6588000000000003"/>
    <n v="87.427965999999998"/>
    <n v="116.1"/>
    <n v="8.4093628585749425E-2"/>
  </r>
  <r>
    <x v="58"/>
    <n v="401.44196969696998"/>
    <n v="567.92770299034203"/>
    <n v="87.574467999999996"/>
    <n v="74.093041999999997"/>
    <n v="95.786616750000007"/>
    <n v="1365.7950000000001"/>
    <n v="625.75274999999999"/>
    <n v="0"/>
    <n v="1.2494999999999999E-2"/>
    <n v="32.178637999999999"/>
    <n v="2.9485999999999999"/>
    <n v="109.232775"/>
    <n v="109.9"/>
    <n v="8.0465955725419994E-2"/>
  </r>
  <r>
    <x v="59"/>
    <n v="433.71906470722303"/>
    <n v="575.38569618859799"/>
    <n v="87.011105999999998"/>
    <n v="80.690630999999996"/>
    <n v="92.561769249999983"/>
    <n v="1495.991"/>
    <n v="541.05649400000004"/>
    <n v="0"/>
    <n v="0.53908999999999996"/>
    <n v="11.707269999999999"/>
    <n v="3.351842"/>
    <n v="96.288832999999997"/>
    <n v="96.8"/>
    <n v="6.470627162863947E-2"/>
  </r>
  <r>
    <x v="60"/>
    <n v="427.24214285714299"/>
    <n v="550.67194955353898"/>
    <n v="86.631941999999995"/>
    <n v="75.493360999999993"/>
    <n v="88.497242999999997"/>
    <n v="1349.6010000000001"/>
    <n v="555.52208800000005"/>
    <n v="2.0009999999999999"/>
    <n v="0.60433999999999999"/>
    <n v="6.3E-2"/>
    <n v="2.0971109999999999"/>
    <n v="80.258811999999992"/>
    <n v="81.900000000000006"/>
    <n v="6.0684602338024349E-2"/>
  </r>
  <r>
    <x v="61"/>
    <n v="427.25421717171702"/>
    <n v="557.41615100462104"/>
    <n v="84.179608999999999"/>
    <n v="78.460565000000003"/>
    <n v="86.34928124999999"/>
    <n v="1430.1869999999999"/>
    <n v="739.93849899999998"/>
    <n v="2.5019999999999998"/>
    <n v="3.3799999999999997E-2"/>
    <n v="0"/>
    <n v="4.4538450000000003"/>
    <n v="85.450209999999998"/>
    <n v="103.1"/>
    <n v="7.2088475143460257E-2"/>
  </r>
  <r>
    <x v="62"/>
    <n v="439.48528138528098"/>
    <n v="579.97060436567699"/>
    <n v="82.057665999999998"/>
    <n v="79.185760999999999"/>
    <n v="84.970080749999994"/>
    <n v="1472.6990000000001"/>
    <n v="764.896164"/>
    <n v="1"/>
    <n v="0.54157999999999995"/>
    <n v="2.9645999999999999"/>
    <n v="3.8181530000000001"/>
    <n v="87.510093999999995"/>
    <n v="100"/>
    <n v="6.790253812897272E-2"/>
  </r>
  <r>
    <x v="63"/>
    <n v="485.692228677755"/>
    <n v="654.49467875845198"/>
    <n v="88.216164000000006"/>
    <n v="72.748783000000003"/>
    <n v="85.271345249999996"/>
    <n v="1569.212"/>
    <n v="731.65111300000001"/>
    <n v="0.04"/>
    <n v="5.1000000000000004E-3"/>
    <n v="26.126515999999999"/>
    <n v="3.9438499999999999"/>
    <n v="102.864249"/>
    <n v="99.1"/>
    <n v="6.3152716140330301E-2"/>
  </r>
  <r>
    <x v="64"/>
    <n v="553.984254658385"/>
    <n v="754.29872780421397"/>
    <n v="99.462080999999998"/>
    <n v="69.942211999999998"/>
    <n v="88.478880000000004"/>
    <n v="1690.2439999999999"/>
    <n v="1357.62058"/>
    <n v="1.6000000000000001E-3"/>
    <n v="8.4270000000000005E-3"/>
    <n v="30.294560000000001"/>
    <n v="2.6491099999999999"/>
    <n v="102.89590899999999"/>
    <n v="90"/>
    <n v="5.3246750173347755E-2"/>
  </r>
  <r>
    <x v="65"/>
    <n v="627.39702982203005"/>
    <n v="841.09967527933304"/>
    <n v="110.429654"/>
    <n v="93.462922000000006"/>
    <n v="95.041391250000004"/>
    <n v="2513.578"/>
    <n v="1945.6429900000001"/>
    <n v="1.4E-3"/>
    <n v="2.0300000000000001E-3"/>
    <n v="41.256870999999997"/>
    <n v="3.0694900000000001"/>
    <n v="137.79271299999999"/>
    <n v="110.5"/>
    <n v="4.3961237725664369E-2"/>
  </r>
  <r>
    <x v="66"/>
    <n v="621.49613997114"/>
    <n v="821.62196201388099"/>
    <n v="82.811193000000003"/>
    <n v="93.017475000000005"/>
    <n v="95.229772999999994"/>
    <n v="2517.335"/>
    <n v="1162.72433"/>
    <n v="0"/>
    <n v="3.0123E-2"/>
    <n v="21.625499999999999"/>
    <n v="4.5308400000000004"/>
    <n v="119.20393800000001"/>
    <n v="104.3"/>
    <n v="4.1432705619236211E-2"/>
  </r>
  <r>
    <x v="67"/>
    <n v="614.46599821746895"/>
    <n v="799.77797986069299"/>
    <n v="86.646114999999995"/>
    <n v="93.142348999999996"/>
    <n v="94.837260749999999"/>
    <n v="2433.1019999999999"/>
    <n v="1320.3724500000001"/>
    <n v="1.924E-2"/>
    <n v="1.364E-3"/>
    <n v="21.374600000000001"/>
    <n v="4.6321469999999998"/>
    <n v="119.16969999999999"/>
    <n v="125"/>
    <n v="5.137474713349461E-2"/>
  </r>
  <r>
    <x v="68"/>
    <n v="650.26878787878798"/>
    <n v="828.47916591216494"/>
    <n v="91.777422000000001"/>
    <n v="95.999875000000003"/>
    <n v="92.916095999999996"/>
    <n v="2555.7820000000002"/>
    <n v="1289.6804400000001"/>
    <n v="0"/>
    <n v="0"/>
    <n v="18.771668999999999"/>
    <n v="3.9843000000000002"/>
    <n v="118.755844"/>
    <n v="103.6"/>
    <n v="4.0535538633576722E-2"/>
  </r>
  <r>
    <x v="69"/>
    <n v="667.23947368421102"/>
    <n v="804.84777325142295"/>
    <n v="99.163931000000005"/>
    <n v="117.767712"/>
    <n v="90.099665250000001"/>
    <n v="3052.7890000000002"/>
    <n v="1536.51179"/>
    <n v="0"/>
    <n v="5.0000000000000001E-3"/>
    <n v="8.9444999999999997"/>
    <n v="4.8605609999999997"/>
    <n v="131.57777300000001"/>
    <n v="123"/>
    <n v="4.0291025681761822E-2"/>
  </r>
  <r>
    <x v="70"/>
    <n v="681.11977272727302"/>
    <n v="805.72964198966599"/>
    <n v="84.076031"/>
    <n v="107.83721"/>
    <n v="90.41587475"/>
    <n v="2905.2040000000002"/>
    <n v="1881.8588199999999"/>
    <n v="0"/>
    <n v="2.0010000000000002E-3"/>
    <n v="15.257956"/>
    <n v="7.1083999999999994E-2"/>
    <n v="123.168251"/>
    <n v="129.6"/>
    <n v="4.4609604007154052E-2"/>
  </r>
  <r>
    <x v="71"/>
    <n v="788.01833875842794"/>
    <n v="888.70950946339406"/>
    <n v="99.837980000000002"/>
    <n v="89.399760999999998"/>
    <n v="93.713841000000002"/>
    <n v="2847.0010000000002"/>
    <n v="1413.61194"/>
    <n v="0.1603"/>
    <n v="5.9400000000000002E-4"/>
    <n v="57.431643999999999"/>
    <n v="1.8221000000000001E-2"/>
    <n v="147.01051999999999"/>
    <n v="146.69999999999999"/>
    <n v="5.1527906031645219E-2"/>
  </r>
  <r>
    <x v="72"/>
    <n v="926.77576137312997"/>
    <n v="1022.6023139415501"/>
    <n v="98.580912999999995"/>
    <n v="89.461055000000002"/>
    <n v="95.414713750000004"/>
    <n v="3292.7080000000001"/>
    <n v="1905.42581"/>
    <n v="0"/>
    <n v="7.2830000000000004E-3"/>
    <n v="45.860201000000004"/>
    <n v="3.705E-2"/>
    <n v="135.365589"/>
    <n v="142.4"/>
    <n v="4.324707808891648E-2"/>
  </r>
  <r>
    <x v="73"/>
    <n v="895.95171356421395"/>
    <n v="952.49644665457799"/>
    <n v="81.070875999999998"/>
    <n v="94.878209549999994"/>
    <n v="90.891450000000006"/>
    <n v="3000.9749999999999"/>
    <n v="2109.9764"/>
    <n v="0"/>
    <n v="0.85028300000000001"/>
    <n v="21.312766"/>
    <n v="2.02379"/>
    <n v="119.06504855"/>
    <n v="173.9"/>
    <n v="5.7947833620739929E-2"/>
  </r>
  <r>
    <x v="74"/>
    <n v="869.57618577075095"/>
    <n v="977.66643138289203"/>
    <n v="92.403764699999996"/>
    <n v="124.9547189"/>
    <n v="92.973383425000009"/>
    <n v="3961.9319999999998"/>
    <n v="2662.1262299999999"/>
    <n v="0"/>
    <n v="0"/>
    <n v="39.798999999999999"/>
    <n v="3.7462"/>
    <n v="168.49991890000001"/>
    <n v="133.19999999999999"/>
    <n v="3.3619961170459262E-2"/>
  </r>
  <r>
    <x v="75"/>
    <n v="794.52472349351603"/>
    <n v="1184.1587689842199"/>
    <n v="88.843014100000005"/>
    <n v="105.87926950000001"/>
    <n v="90.224641950000006"/>
    <n v="4044.46"/>
    <n v="3054.1816899999999"/>
    <n v="0"/>
    <n v="1.07986"/>
    <n v="39.568333000000003"/>
    <n v="2.1640060000000001"/>
    <n v="148.69146850000001"/>
    <n v="120.4"/>
    <n v="2.9769116272629723E-2"/>
  </r>
  <r>
    <x v="76"/>
    <n v="908.70856782106796"/>
    <n v="1368.8391226169499"/>
    <n v="129.16733689424601"/>
    <n v="124.4363444"/>
    <n v="97.871247923561498"/>
    <n v="5566.0129999999999"/>
    <n v="3897.8108999999999"/>
    <n v="2.2000000000000001E-6"/>
    <n v="1.0725129"/>
    <n v="86.685717999999994"/>
    <n v="0.76770000000000005"/>
    <n v="212.9622775"/>
    <n v="85.6"/>
    <n v="1.537905139639451E-2"/>
  </r>
  <r>
    <x v="77"/>
    <n v="921.50506379585295"/>
    <n v="1214.6219774476299"/>
    <n v="75.894294130637604"/>
    <n v="81.98311545"/>
    <n v="96.577102456220899"/>
    <n v="3320.3760000000002"/>
    <n v="1636.1488939999999"/>
    <n v="0"/>
    <n v="0"/>
    <n v="12.01549"/>
    <n v="2.5865390000000001"/>
    <n v="96.585144450000001"/>
    <n v="98.8"/>
    <n v="2.9755666225752743E-2"/>
  </r>
  <r>
    <x v="78"/>
    <n v="960.06472332015801"/>
    <n v="1153.2383217546401"/>
    <n v="86.849955684027606"/>
    <n v="74.568720970000001"/>
    <n v="95.188650202227791"/>
    <n v="2937.683"/>
    <n v="1677.1952719999999"/>
    <n v="0"/>
    <n v="0"/>
    <n v="17.523"/>
    <n v="2.0761034999999999"/>
    <n v="94.167824469999999"/>
    <n v="133.4"/>
    <n v="4.5409937014987661E-2"/>
  </r>
  <r>
    <x v="79"/>
    <n v="1101.63262056657"/>
    <n v="1208.9586398393899"/>
    <n v="87.353667892050098"/>
    <n v="80.704392690000006"/>
    <n v="94.816313650240332"/>
    <n v="3226.3510000000001"/>
    <n v="1984.452622"/>
    <n v="0"/>
    <n v="7.5000000000000002E-4"/>
    <n v="17.313598299999999"/>
    <n v="0.55280227000000004"/>
    <n v="98.571543259999999"/>
    <n v="145.5"/>
    <n v="4.5097387110081946E-2"/>
  </r>
  <r>
    <x v="80"/>
    <n v="1108.9039855072499"/>
    <n v="1227.3971302915099"/>
    <n v="77.261580150145306"/>
    <n v="81.002700309999994"/>
    <n v="81.839874464215143"/>
    <n v="3262.0990000000002"/>
    <n v="1585.0719650000001"/>
    <n v="0"/>
    <n v="1.0000009999999999"/>
    <n v="3.2613813999999999"/>
    <n v="1.3577828000000001"/>
    <n v="86.621865509999992"/>
    <n v="130.80000000000001"/>
    <n v="4.0096882406082709E-2"/>
  </r>
  <r>
    <x v="81"/>
    <n v="1195.68072169059"/>
    <n v="1356.33362176474"/>
    <n v="104.296943138179"/>
    <n v="98.686983510000005"/>
    <n v="88.940536716100496"/>
    <n v="4371.3360000000002"/>
    <n v="2491.8326969999998"/>
    <n v="5.6528000000000002E-2"/>
    <n v="1.8504999999999999E-3"/>
    <n v="62.900196399999999"/>
    <n v="0.58002699999999996"/>
    <n v="162.22558541000001"/>
    <n v="165.7"/>
    <n v="3.7906031474130561E-2"/>
  </r>
  <r>
    <x v="82"/>
    <n v="1226.58423520923"/>
    <n v="1359.85609078168"/>
    <n v="78.603283210587804"/>
    <n v="68.604540650000004"/>
    <n v="86.878868597740549"/>
    <n v="3062.1930000000002"/>
    <n v="1291.9817029999999"/>
    <n v="0"/>
    <n v="5.0941789399999999"/>
    <n v="15.5660098"/>
    <n v="12.0019106"/>
    <n v="101.26663999"/>
    <n v="160.30000000000001"/>
    <n v="5.2348104773278496E-2"/>
  </r>
  <r>
    <x v="83"/>
    <n v="1367.4876015797099"/>
    <n v="1390.69868587259"/>
    <n v="90.202048709207105"/>
    <n v="83.171163289999996"/>
    <n v="87.59096380202979"/>
    <n v="3742.4340000000002"/>
    <n v="1676.527454"/>
    <n v="5"/>
    <n v="5.5474733599999997"/>
    <n v="37.596747239999999"/>
    <n v="1.12574358"/>
    <n v="132.44112747"/>
    <n v="167.3"/>
    <n v="4.4703527169751026E-2"/>
  </r>
  <r>
    <x v="84"/>
    <n v="1384.37028985507"/>
    <n v="1382.0455813185299"/>
    <n v="77.5739729644162"/>
    <n v="77.778464810000003"/>
    <n v="87.669062005597524"/>
    <n v="3524.8110000000001"/>
    <n v="1182.4362550000001"/>
    <n v="9"/>
    <n v="0.55121659999999995"/>
    <n v="7.024"/>
    <n v="4.7739117000000002"/>
    <n v="99.127593110000007"/>
    <n v="146.4"/>
    <n v="4.1534141830583259E-2"/>
  </r>
  <r>
    <x v="85"/>
    <n v="1504.29524410774"/>
    <n v="1425.68354793771"/>
    <n v="74.687495371391194"/>
    <n v="71.050624139999996"/>
    <n v="80.266700063900586"/>
    <n v="3278.2449999999999"/>
    <n v="1275.1752799999999"/>
    <n v="0"/>
    <n v="3.0390141800000001"/>
    <n v="19.90813"/>
    <n v="7.5434141800000001"/>
    <n v="101.54118249999999"/>
    <n v="178.2"/>
    <n v="5.4358353326246209E-2"/>
  </r>
  <r>
    <x v="86"/>
    <n v="1699.1486291486301"/>
    <n v="1624.1742678509499"/>
    <n v="80.620094736460601"/>
    <n v="78.071784030000003"/>
    <n v="80.770902945368775"/>
    <n v="3976.96"/>
    <n v="1822.2627110000001"/>
    <n v="0.50000100000000003"/>
    <n v="1.7262718100000001"/>
    <n v="25.333288"/>
    <n v="9.5807668600000007"/>
    <n v="115.21211170000001"/>
    <n v="184.2"/>
    <n v="4.6316784679755391E-2"/>
  </r>
  <r>
    <x v="87"/>
    <n v="1652.2009001924"/>
    <n v="1665.52536514813"/>
    <n v="86.307271723560504"/>
    <n v="80.714468879999998"/>
    <n v="79.797208698957121"/>
    <n v="4296.9430000000002"/>
    <n v="2042.7393950000001"/>
    <n v="16.0012635"/>
    <n v="0.39923359000000003"/>
    <n v="34.841085049999997"/>
    <n v="2.6598571999999998"/>
    <n v="134.61590821999999"/>
    <n v="200"/>
    <n v="4.6544717954136228E-2"/>
  </r>
  <r>
    <x v="88"/>
    <n v="1690.8369408369399"/>
    <n v="1603.02644960881"/>
    <n v="77.450687910227899"/>
    <n v="61.932191199999998"/>
    <n v="79.766387435410053"/>
    <n v="3219.0419999999999"/>
    <n v="1507.178326"/>
    <n v="17.286977390000001"/>
    <n v="0.50928691000000004"/>
    <n v="13.55419025"/>
    <n v="4.4489058000000004"/>
    <n v="97.731551550000006"/>
    <n v="168.8"/>
    <n v="5.2437961356204738E-2"/>
  </r>
  <r>
    <x v="89"/>
    <n v="1610.7559011164301"/>
    <n v="1596.0750355047901"/>
    <n v="77.073005160397997"/>
    <n v="82.970430109999995"/>
    <n v="80.36276488266175"/>
    <n v="4321.3900000000003"/>
    <n v="1441.7363933300001"/>
    <n v="49.172916499999999"/>
    <n v="0.69021222999999998"/>
    <n v="15.909000000000001"/>
    <n v="5.3226994300000001"/>
    <n v="154.06525826999999"/>
    <n v="215"/>
    <n v="4.9752510187694235E-2"/>
  </r>
  <r>
    <x v="90"/>
    <n v="1654.7977272727301"/>
    <n v="1595.0094523855601"/>
    <n v="78.4090718155894"/>
    <n v="69.390238850000003"/>
    <n v="79.810009152443953"/>
    <n v="3853.1179999999999"/>
    <n v="1563.97385532"/>
    <n v="23.396000000000001"/>
    <n v="0.50861818999999997"/>
    <n v="17.832883500000001"/>
    <n v="11.601565580000001"/>
    <n v="122.72930612"/>
    <n v="194.4"/>
    <n v="5.0452646402212448E-2"/>
  </r>
  <r>
    <x v="91"/>
    <n v="1718.8922149887601"/>
    <n v="1653.3095458161999"/>
    <n v="75.546377910672405"/>
    <n v="67.772989539999998"/>
    <n v="77.119785699221922"/>
    <n v="4132.1109999999999"/>
    <n v="1222.9664229"/>
    <n v="18.356999999999999"/>
    <n v="0.52668910000000002"/>
    <n v="24.255400999999999"/>
    <n v="4.9749535600000003"/>
    <n v="115.88703319999999"/>
    <n v="162.69999999999999"/>
    <n v="3.9374547295559094E-2"/>
  </r>
  <r>
    <x v="92"/>
    <n v="1630.46818181818"/>
    <n v="1570.0248280957201"/>
    <n v="71.691283260335894"/>
    <n v="67.736363109999999"/>
    <n v="75.679934536748931"/>
    <n v="3683.5709999999999"/>
    <n v="978.91213497000001"/>
    <n v="36.354833599999999"/>
    <n v="0.5626061"/>
    <n v="2.6855003000000002"/>
    <n v="1.5304271"/>
    <n v="108.86973021"/>
    <n v="154.69999999999999"/>
    <n v="4.1997290129605208E-2"/>
  </r>
  <r>
    <x v="93"/>
    <n v="1413.6486111111101"/>
    <n v="1425.1865067647"/>
    <n v="76.232865372189096"/>
    <n v="75.577609249999995"/>
    <n v="75.469899589696695"/>
    <n v="3631.029"/>
    <n v="1118.9818360100001"/>
    <n v="43.679000000000002"/>
    <n v="0.81243235000000003"/>
    <n v="5.3124500000000001"/>
    <n v="0.57593307000000005"/>
    <n v="125.95742466999999"/>
    <n v="150"/>
    <n v="4.1310603688375941E-2"/>
  </r>
  <r>
    <x v="94"/>
    <n v="1327.53892339545"/>
    <n v="1452.8803734113999"/>
    <n v="77.296991969080594"/>
    <n v="64.789276749999999"/>
    <n v="75.191879628069501"/>
    <n v="3175.9340000000002"/>
    <n v="1450.9850092500001"/>
    <n v="42.332000000000001"/>
    <n v="1.0141637699999999"/>
    <n v="1.8740000000000001"/>
    <n v="9.0319920400000004"/>
    <n v="119.04143256"/>
    <n v="132.19999999999999"/>
    <n v="4.1625550153120305E-2"/>
  </r>
  <r>
    <x v="95"/>
    <n v="1272.46966298597"/>
    <n v="1370.08878473764"/>
    <n v="81.323724396614494"/>
    <n v="73.389690880000003"/>
    <n v="76.636216249555019"/>
    <n v="3407.1080000000002"/>
    <n v="1000.01591132"/>
    <n v="50.462830019999998"/>
    <n v="0.47544199999999998"/>
    <n v="4.2448214499999999"/>
    <n v="8.4776806699999998"/>
    <n v="137.05046501999999"/>
    <n v="116.5"/>
    <n v="3.4193221934849145E-2"/>
  </r>
  <r>
    <x v="96"/>
    <n v="1293.9512626262599"/>
    <n v="1443.6526603575501"/>
    <n v="75.866556540784799"/>
    <n v="77.845469629999997"/>
    <n v="77.680034569667242"/>
    <n v="3672.616"/>
    <n v="1175.1997893"/>
    <n v="46.142061499999997"/>
    <n v="0.86988363000000002"/>
    <n v="4.84842773"/>
    <n v="23.220640840000002"/>
    <n v="152.92648333"/>
    <n v="81.7"/>
    <n v="2.2245723484295665E-2"/>
  </r>
  <r>
    <x v="97"/>
    <n v="1288.5400793650799"/>
    <n v="1382.8328512062999"/>
    <n v="74.368145347689094"/>
    <m/>
    <n v="77.213854563542256"/>
    <n v="3005.683"/>
    <n v="962.90536333"/>
    <n v="38.765391989999998"/>
    <n v="1.32924905"/>
    <n v="2.4053344800000001"/>
    <n v="9.4001336999999996"/>
    <n v="51.900109219999997"/>
    <n v="103.9"/>
    <n v="3.4567850302244116E-2"/>
  </r>
  <r>
    <x v="98"/>
    <n v="1281.9243577075099"/>
    <n v="1385.2256077900399"/>
    <n v="74.739439969556003"/>
    <n v="78.003212860000005"/>
    <n v="76.574466563661105"/>
    <n v="3541.9960000000001"/>
    <n v="850.03771426000003"/>
    <n v="29.15177143"/>
    <n v="0.52774874999999999"/>
    <n v="11.089574600000001"/>
    <n v="21.334820350000001"/>
    <n v="140.10712799000001"/>
    <n v="90"/>
    <n v="2.5409401930436962E-2"/>
  </r>
  <r>
    <x v="99"/>
    <n v="1200.3595347063299"/>
    <n v="1402.3102281351601"/>
    <n v="78.525939685442594"/>
    <n v="70.248365269999994"/>
    <n v="75.875020385868126"/>
    <n v="3239.7130000000002"/>
    <n v="823.67882168000006"/>
    <n v="41.612000049999999"/>
    <n v="0.84986607999999997"/>
    <n v="0.78041269000000002"/>
    <n v="16.913458909999999"/>
    <n v="130.40410299999999"/>
    <n v="101.7"/>
    <n v="3.1391669570730495E-2"/>
  </r>
  <r>
    <x v="100"/>
    <n v="1219.22076118326"/>
    <n v="1551.26412100587"/>
    <n v="71.317863133546297"/>
    <n v="77.259815639999999"/>
    <n v="74.73784703405849"/>
    <n v="3948.2750000000001"/>
    <n v="944.63181157999998"/>
    <n v="37.743262000000001"/>
    <n v="1.6572597099999999"/>
    <n v="0.47372439"/>
    <n v="23.66195325"/>
    <n v="140.79601499"/>
    <n v="91.6"/>
    <n v="2.3200005065503286E-2"/>
  </r>
  <r>
    <x v="101"/>
    <n v="1192.8223923445"/>
    <n v="1533.9341770936001"/>
    <n v="75.810409614038704"/>
    <n v="52.86155814"/>
    <n v="75.098413100645899"/>
    <n v="2775.86"/>
    <n v="861.89105892999999"/>
    <n v="39.032761999999998"/>
    <n v="1.17764508"/>
    <n v="0.62502800999999997"/>
    <n v="5.1161707500000002"/>
    <n v="98.813163979999999"/>
    <n v="112.4"/>
    <n v="4.0491955646178121E-2"/>
  </r>
  <r>
    <x v="102"/>
    <n v="1124.0145915678499"/>
    <n v="1551.21813318302"/>
    <n v="76.374837837127203"/>
    <n v="83.686983560000002"/>
    <n v="75.507262567538689"/>
    <n v="4260.7870000000003"/>
    <n v="1114.9437532500001"/>
    <n v="54.460995019999999"/>
    <n v="2.0008903299999998"/>
    <n v="5.2804733800000001"/>
    <n v="5.9609536500000004"/>
    <n v="151.39029593999999"/>
    <n v="133.69999999999999"/>
    <n v="3.1379179480222778E-2"/>
  </r>
  <r>
    <x v="103"/>
    <n v="1104.5446001367"/>
    <n v="1532.61734833329"/>
    <n v="78.768271534764295"/>
    <n v="68.310312460000006"/>
    <n v="75.567845529869118"/>
    <n v="3519.1060000000002"/>
    <n v="972.50513000000001"/>
    <n v="49.688000000000002"/>
    <n v="2.7051864600000002"/>
    <n v="2.0729983999999999"/>
    <n v="6.7964203000000003"/>
    <n v="129.57291762"/>
    <n v="138.19999999999999"/>
    <n v="3.9271337663599783E-2"/>
  </r>
  <r>
    <x v="104"/>
    <n v="1180.9552631578899"/>
    <n v="1638.9799318313301"/>
    <n v="84.234091000000006"/>
    <n v="69.487323119999999"/>
    <n v="78.796902496482545"/>
    <n v="3845.2930000000001"/>
    <n v="1448.65301249"/>
    <n v="21.153600000000001"/>
    <n v="16.070186700000001"/>
    <n v="21.056118869999999"/>
    <n v="5.6186895000000003"/>
    <n v="133.38591818999998"/>
    <n v="119.3"/>
    <n v="3.1024944002966744E-2"/>
  </r>
  <r>
    <x v="105"/>
    <n v="1259.35465007215"/>
    <n v="1687.2965010909199"/>
    <n v="86.687821999999997"/>
    <n v="85.119003590000005"/>
    <n v="81.516255592972882"/>
    <n v="4959.991"/>
    <n v="1567.9129061900001"/>
    <n v="6.0335000000000001"/>
    <n v="26.214663860000002"/>
    <n v="46.65808775"/>
    <n v="4.9390010000000002"/>
    <n v="168.96425620000002"/>
    <n v="156.9"/>
    <n v="3.1633121914938958E-2"/>
  </r>
  <r>
    <x v="106"/>
    <n v="1334.8147907647899"/>
    <n v="1760.81770930835"/>
    <n v="89.185367999999997"/>
    <n v="91.734227270000005"/>
    <n v="84.718888133691067"/>
    <n v="5463.1"/>
    <n v="1750.61560768"/>
    <n v="9.1085440000000002"/>
    <n v="32.161009589999999"/>
    <n v="48.29933827"/>
    <n v="0.15451666999999999"/>
    <n v="181.45763579999999"/>
    <n v="159.1"/>
    <n v="2.9122659296004098E-2"/>
  </r>
  <r>
    <x v="107"/>
    <n v="1217.9837902837901"/>
    <n v="1622.8109269934801"/>
    <n v="84.145224999999996"/>
    <n v="83.141958970000005"/>
    <n v="86.063126499999996"/>
    <n v="4588.2889999999998"/>
    <n v="1132.19950098"/>
    <n v="14.098877"/>
    <n v="40.932051690000002"/>
    <n v="12.654681630000001"/>
    <n v="2.5151724999999998"/>
    <n v="153.34274178999999"/>
    <n v="182.3"/>
    <n v="3.9731586218740803E-2"/>
  </r>
  <r>
    <x v="108"/>
    <n v="1219.5911594202901"/>
    <n v="1608.0858253517399"/>
    <n v="83.760461000000006"/>
    <n v="74.950560710000005"/>
    <n v="85.944719000000006"/>
    <n v="4121.4939999999997"/>
    <n v="1098.1247295799999"/>
    <n v="7.2009999999999996"/>
    <n v="50.410647390000001"/>
    <n v="6.9934198900000002"/>
    <n v="2.0995848499999998"/>
    <n v="141.65521283999999"/>
    <n v="155.19999999999999"/>
    <n v="3.7656247952805463E-2"/>
  </r>
  <r>
    <x v="109"/>
    <n v="1257.5510056707401"/>
    <n v="1677.1141730460899"/>
    <n v="80.014084999999994"/>
    <n v="84.265638839999994"/>
    <n v="84.276284750000002"/>
    <n v="4805.9359999999997"/>
    <n v="1687.19308108"/>
    <n v="13.462474"/>
    <n v="55.75732893"/>
    <n v="3.04309114"/>
    <n v="0.89204844000000005"/>
    <n v="157.42058134999999"/>
    <n v="192.6"/>
    <n v="4.0075440039151582E-2"/>
  </r>
  <r>
    <x v="110"/>
    <n v="1277.83863636364"/>
    <n v="1619.72863163391"/>
    <n v="80.347571000000002"/>
    <n v="77.568614120000007"/>
    <n v="82.066835499999996"/>
    <n v="4185.7160000000003"/>
    <n v="1450.2170613799999"/>
    <n v="0.13994799999999999"/>
    <n v="27.562280229999999"/>
    <n v="26.96825003"/>
    <n v="4.6476727100000002"/>
    <n v="136.88676509000001"/>
    <n v="192.9"/>
    <n v="4.6085305357554118E-2"/>
  </r>
  <r>
    <x v="111"/>
    <n v="1274.35120320856"/>
    <n v="1661.0282022613401"/>
    <n v="83.487351000000004"/>
    <n v="81.696391629999994"/>
    <n v="81.902366999999998"/>
    <n v="4506.4430000000002"/>
    <n v="1346.3690983500001"/>
    <n v="1"/>
    <n v="31.352411419999999"/>
    <n v="16.001382329999998"/>
    <n v="8.6282922699999993"/>
    <n v="138.67847764999999"/>
    <n v="208.9"/>
    <n v="4.6355850944969239E-2"/>
  </r>
  <r>
    <x v="112"/>
    <n v="1329.2826839826801"/>
    <n v="1692.1217859988601"/>
    <n v="87.309442000000004"/>
    <n v="98.928014809999993"/>
    <n v="82.78961224999999"/>
    <n v="5514.7330000000002"/>
    <n v="1623.66836309"/>
    <n v="21"/>
    <n v="44.793572509999997"/>
    <n v="17.416351649999999"/>
    <n v="4.3674731400000004"/>
    <n v="186.50541211000001"/>
    <n v="187.4"/>
    <n v="3.3981699567322658E-2"/>
  </r>
  <r>
    <x v="113"/>
    <n v="1306.4442857142899"/>
    <n v="1726.2358961336699"/>
    <n v="92.765941999999995"/>
    <n v="90.214320900000004"/>
    <n v="85.977576499999998"/>
    <n v="5085.7110000000002"/>
    <n v="1878.55923459"/>
    <n v="31"/>
    <n v="45.407263810000003"/>
    <n v="0.85959036"/>
    <n v="3.9449137699999999"/>
    <n v="171.42608884000001"/>
    <n v="220.9"/>
    <n v="4.3435421320637366E-2"/>
  </r>
  <r>
    <x v="114"/>
    <n v="1212.74765151515"/>
    <n v="1657.82809261796"/>
    <n v="85.859426999999997"/>
    <n v="89.609531129999993"/>
    <n v="87.355540499999989"/>
    <n v="5035.9629999999997"/>
    <n v="1414.25504707"/>
    <n v="21.074000000000002"/>
    <n v="29.64937033"/>
    <n v="6.5821459300000003"/>
    <n v="3.2945145299999998"/>
    <n v="150.20956192"/>
    <n v="239.7"/>
    <n v="4.7597649148732823E-2"/>
  </r>
  <r>
    <x v="115"/>
    <n v="1228.08748740603"/>
    <n v="1715.45573387384"/>
    <n v="76.771431000000007"/>
    <n v="62.323030729999999"/>
    <n v="85.676560499999994"/>
    <n v="3500.6840000000002"/>
    <n v="1202.0524202500001"/>
    <n v="32.700000000000003"/>
    <n v="7.1187638599999996"/>
    <n v="4.1589906900000004"/>
    <n v="8.9805883699999995"/>
    <n v="115.28137365000001"/>
    <n v="244.1"/>
    <n v="6.9729230059039887E-2"/>
  </r>
  <r>
    <x v="116"/>
    <n v="1304.2360245310199"/>
    <n v="1830.8237707958299"/>
    <n v="79.514539999999997"/>
    <n v="91.901059140000001"/>
    <n v="83.727834999999999"/>
    <n v="5422.5379999999996"/>
    <n v="1332.67229733"/>
    <n v="14.852"/>
    <n v="31.42487788"/>
    <n v="27.820047519999999"/>
    <n v="9.4834099900000002"/>
    <n v="175.48139452999999"/>
    <n v="223"/>
    <n v="4.1124654174853184E-2"/>
  </r>
  <r>
    <x v="117"/>
    <n v="1309.81170634921"/>
    <n v="1872.4402026487301"/>
    <n v="75.371050999999994"/>
    <n v="81.758112890000007"/>
    <n v="79.379112249999991"/>
    <n v="4907.7579999999998"/>
    <n v="1498.00620243"/>
    <n v="22"/>
    <n v="8.4963305899999995"/>
    <n v="34.77738695"/>
    <n v="5.4514807899999997"/>
    <n v="152.48331122000002"/>
    <n v="259.8"/>
    <n v="5.2936595488204598E-2"/>
  </r>
  <r>
    <x v="118"/>
    <n v="1474.3633885438301"/>
    <n v="2155.1977303171102"/>
    <n v="90.470446999999993"/>
    <n v="107.6288696"/>
    <n v="80.531867250000005"/>
    <n v="7330.232"/>
    <n v="2613.4122366800002"/>
    <n v="9.5"/>
    <n v="8.8569287699999997"/>
    <n v="77.73239409"/>
    <n v="4.5469703099999998"/>
    <n v="208.26516277000002"/>
    <n v="281.3"/>
    <n v="3.8375320180861941E-2"/>
  </r>
  <r>
    <x v="119"/>
    <n v="1480.2870370370399"/>
    <n v="2168.4941705044298"/>
    <n v="78.352406999999999"/>
    <n v="80.244234349999999"/>
    <n v="80.927111249999996"/>
    <n v="5711.6210000000001"/>
    <n v="1323.3875645600001"/>
    <n v="3"/>
    <n v="18.032346780000001"/>
    <n v="42.051500079999997"/>
    <n v="8.1780761500000008"/>
    <n v="151.50615736"/>
    <n v="303.89999999999998"/>
    <n v="5.3207311899721631E-2"/>
  </r>
  <r>
    <x v="120"/>
    <n v="1583.23416666667"/>
    <n v="2411.20731137044"/>
    <n v="78.120802999999995"/>
    <n v="71.983053470000002"/>
    <n v="80.578676999999999"/>
    <n v="5859.6167070000001"/>
    <n v="2217.22511859"/>
    <n v="0"/>
    <n v="20.331072020000001"/>
    <n v="32.077770819999998"/>
    <n v="6.3892418900000001"/>
    <n v="130.78113819999999"/>
    <n v="272.3"/>
    <n v="4.6470616358695559E-2"/>
  </r>
  <r>
    <x v="121"/>
    <n v="1710.5099202551801"/>
    <n v="2617.9928888313102"/>
    <n v="81.103988000000001"/>
    <n v="89.889049150000005"/>
    <n v="82.011911249999997"/>
    <n v="5492.3735479999996"/>
    <n v="2653.8325342600001"/>
    <n v="0"/>
    <n v="0.51896719000000002"/>
    <n v="23.426917450000001"/>
    <n v="2.3663343999999999"/>
    <n v="116.20126819000001"/>
    <n v="304.39999999999998"/>
    <n v="5.5422304644745915E-2"/>
  </r>
  <r>
    <x v="122"/>
    <n v="1911.36389328063"/>
    <n v="2673.5653985031199"/>
    <n v="75.498591000000005"/>
    <n v="71.104466779999996"/>
    <n v="78.268947249999997"/>
    <n v="6968.9017510000003"/>
    <n v="2662.46670447"/>
    <n v="0"/>
    <n v="6.3042909999999994E-2"/>
    <n v="44.041842070000001"/>
    <n v="0.49084333000000002"/>
    <n v="115.70019508999999"/>
    <n v="356.1"/>
    <n v="5.1098438853568511E-2"/>
  </r>
  <r>
    <x v="123"/>
    <n v="1873.2410401002501"/>
    <n v="2566.8220958410702"/>
    <n v="69.192428000000007"/>
    <n v="74.044961409999999"/>
    <n v="75.978952499999991"/>
    <n v="7170.6648100000002"/>
    <n v="1556.5206499400001"/>
    <n v="0"/>
    <n v="2.86714E-2"/>
    <n v="45.374489070000003"/>
    <n v="6.6361277999999997"/>
    <n v="126.08424968"/>
    <n v="383.5"/>
    <n v="5.3481791460281626E-2"/>
  </r>
  <r>
    <x v="124"/>
    <n v="1797.79608695652"/>
    <n v="2328.5630885509599"/>
    <n v="0"/>
    <n v="81.973145209999998"/>
    <n v="56.44875175"/>
    <n v="6873.6112599999997"/>
    <n v="1867.12479822"/>
    <n v="3"/>
    <n v="6.76542362"/>
    <n v="10.43669805"/>
    <n v="18.553600379999999"/>
    <n v="120.72886726"/>
    <n v="359"/>
    <n v="5.2228731946065858E-2"/>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
  <r>
    <x v="0"/>
    <n v="8741.4889999999996"/>
    <n v="815.70600000000002"/>
    <s v="na"/>
    <n v="9044.9537149999996"/>
    <n v="18602.148714999999"/>
    <n v="2212.6468129999998"/>
    <n v="511.04053699999997"/>
    <n v="0.63"/>
    <n v="581.33062500000005"/>
    <n v="3305.6479749999999"/>
    <n v="338.18270100000001"/>
    <n v="45.060657999999997"/>
    <n v="110.981202"/>
    <n v="128.247635"/>
    <n v="19.8"/>
  </r>
  <r>
    <x v="1"/>
    <n v="8366.1530000000002"/>
    <n v="987.51300000000003"/>
    <s v="na"/>
    <n v="9335.6188459999994"/>
    <n v="18689.284846000002"/>
    <n v="2111.0622910000002"/>
    <n v="478.27212200000002"/>
    <n v="0.63"/>
    <n v="639.79347900000005"/>
    <n v="3229.7578920000001"/>
    <n v="294.57360799999998"/>
    <n v="36.085653000000001"/>
    <n v="115.13148"/>
    <n v="133.35739000000001"/>
    <n v="15.94"/>
  </r>
  <r>
    <x v="2"/>
    <n v="8326.759"/>
    <n v="1054.069"/>
    <s v="na"/>
    <n v="8727.258699"/>
    <n v="18108.086698999999"/>
    <n v="2668.2158009999998"/>
    <n v="535.89812500000005"/>
    <n v="0.75"/>
    <n v="729.81325200000003"/>
    <n v="3934.6771779999999"/>
    <n v="507.36644799999999"/>
    <n v="41.719546999999999"/>
    <n v="105.567016"/>
    <n v="166.901239"/>
    <n v="26.36"/>
  </r>
  <r>
    <x v="3"/>
    <n v="8051.9740000000002"/>
    <n v="795.15200000000004"/>
    <s v="na"/>
    <n v="9265.2255000000005"/>
    <n v="18112.351500000001"/>
    <n v="2254.53532"/>
    <n v="393.78306199999997"/>
    <n v="0.81"/>
    <n v="673.85319700000002"/>
    <n v="3322.9815789999998"/>
    <n v="597.19827199999997"/>
    <n v="63.286552"/>
    <n v="171.936959"/>
    <n v="217.072597"/>
    <n v="32.630000000000003"/>
  </r>
  <r>
    <x v="4"/>
    <n v="8135.25"/>
    <n v="822.75599999999997"/>
    <s v="na"/>
    <n v="9541.0567489999994"/>
    <n v="18499.062748999997"/>
    <n v="2030.6472670000001"/>
    <n v="280.96170000000001"/>
    <n v="0.92"/>
    <n v="800.09940900000004"/>
    <n v="3112.6283760000001"/>
    <n v="389.39445999999998"/>
    <n v="40.318989000000002"/>
    <n v="305.21701000000002"/>
    <n v="239.057796"/>
    <n v="20.73"/>
  </r>
  <r>
    <x v="5"/>
    <n v="7441.0429999999997"/>
    <n v="875.28399999999999"/>
    <s v="na"/>
    <n v="9137.5712330000006"/>
    <n v="17453.898233"/>
    <n v="1876.9323529999999"/>
    <n v="296.84602100000001"/>
    <n v="0.92"/>
    <n v="759.45777199999998"/>
    <n v="2934.1561460000003"/>
    <n v="300.75417399999998"/>
    <n v="29.686942999999999"/>
    <n v="247.58111299999999"/>
    <n v="164.316666"/>
    <n v="18.82"/>
  </r>
  <r>
    <x v="6"/>
    <n v="7995.5519999999997"/>
    <n v="983.28700000000003"/>
    <s v="na"/>
    <n v="9313.1396910000003"/>
    <n v="18291.978691"/>
    <n v="1805.8665779999999"/>
    <n v="409.58698600000002"/>
    <n v="1.04"/>
    <n v="1045.3829949999999"/>
    <n v="3261.8765589999998"/>
    <n v="324.894858"/>
    <n v="41.706330000000001"/>
    <n v="179.464674"/>
    <n v="216.27287200000001"/>
    <n v="19.899999999999999"/>
  </r>
  <r>
    <x v="7"/>
    <n v="8037.6080000000002"/>
    <n v="857.72699999999998"/>
    <s v="na"/>
    <n v="9587.0964039999999"/>
    <n v="18482.431404000003"/>
    <n v="2536.9986039999999"/>
    <n v="397.06943899999999"/>
    <n v="1.1599999999999999"/>
    <n v="993.448984"/>
    <n v="3928.6770269999997"/>
    <n v="479.32606399999997"/>
    <n v="47.830098"/>
    <n v="213.82451900000001"/>
    <n v="196.76106899999999"/>
    <n v="20.57"/>
  </r>
  <r>
    <x v="8"/>
    <n v="7589.7089999999998"/>
    <n v="835.59299999999996"/>
    <s v="na"/>
    <n v="9316.7095609999997"/>
    <n v="17742.011560999999"/>
    <n v="2132.2184149999998"/>
    <n v="373.51247599999999"/>
    <n v="1.26"/>
    <n v="883.96674900000005"/>
    <n v="3390.9576400000001"/>
    <n v="359.91524500000003"/>
    <n v="43.272945999999997"/>
    <n v="244.60958099999999"/>
    <n v="168.431479"/>
    <n v="17.95"/>
  </r>
  <r>
    <x v="9"/>
    <n v="7686.4340000000002"/>
    <n v="912.12699999999995"/>
    <s v="na"/>
    <n v="9078.6733210000002"/>
    <n v="17677.234321"/>
    <n v="2492.2738359999998"/>
    <n v="387.453033"/>
    <n v="1.2"/>
    <n v="916.00178400000004"/>
    <n v="3796.9286529999999"/>
    <n v="456.501305"/>
    <n v="39.640019000000002"/>
    <n v="205.006922"/>
    <n v="187.78457399999999"/>
    <n v="20.03"/>
  </r>
  <r>
    <x v="10"/>
    <n v="7834.1689999999999"/>
    <n v="1058.675"/>
    <s v="na"/>
    <n v="9725.2839789999998"/>
    <n v="18618.127978999997"/>
    <n v="2436.858111"/>
    <n v="306.600302"/>
    <n v="1.288"/>
    <n v="903.63058699999999"/>
    <n v="3648.377"/>
    <n v="463.907781"/>
    <n v="36.589286999999999"/>
    <n v="247.56125700000001"/>
    <n v="194.00948"/>
    <n v="20.312272727272699"/>
  </r>
  <r>
    <x v="11"/>
    <n v="7942.4650000000001"/>
    <n v="915.70100000000002"/>
    <s v="na"/>
    <n v="9432.5722669999996"/>
    <n v="18290.738267000001"/>
    <n v="2802.0723079999998"/>
    <n v="370.292351"/>
    <n v="1.1759999999999999"/>
    <n v="942.16627300000005"/>
    <n v="4115.7069320000001"/>
    <n v="531.76830600000005"/>
    <n v="52.061112999999999"/>
    <n v="273.25735500000002"/>
    <n v="213.54481999999999"/>
    <n v="19.187692307692298"/>
  </r>
  <r>
    <x v="12"/>
    <n v="7245.7460000000001"/>
    <n v="823.80200000000002"/>
    <s v="na"/>
    <n v="9744.0573430000004"/>
    <n v="17813.605342999999"/>
    <n v="2399.4699690000002"/>
    <n v="381.233631"/>
    <n v="1.288"/>
    <n v="891.57351600000004"/>
    <n v="3673.5651160000002"/>
    <n v="413.02585800000003"/>
    <n v="44.596966999999999"/>
    <n v="288.21443699999998"/>
    <n v="195.79969299999999"/>
    <n v="18.219682539682498"/>
  </r>
  <r>
    <x v="13"/>
    <n v="7681.8689999999997"/>
    <n v="979.63099999999997"/>
    <s v="na"/>
    <n v="9720.7340110000005"/>
    <n v="18382.234011"/>
    <n v="2460.058556"/>
    <n v="424.95395200000002"/>
    <n v="1.232"/>
    <n v="981.40248999999994"/>
    <n v="3867.6469979999997"/>
    <n v="441.51324499999998"/>
    <n v="51.288404999999997"/>
    <n v="242.23435799999999"/>
    <n v="226.58466999999999"/>
    <n v="18.229523809523801"/>
  </r>
  <r>
    <x v="14"/>
    <n v="7296.2190000000001"/>
    <n v="999.70600000000002"/>
    <s v="na"/>
    <n v="9998.4138089999997"/>
    <n v="18294.338809000001"/>
    <n v="2454.7971069999999"/>
    <n v="311.79235699999998"/>
    <n v="1.3340000000000001"/>
    <n v="883.93379200000004"/>
    <n v="3651.8572559999993"/>
    <n v="409.47413299999999"/>
    <n v="35.247959000000002"/>
    <n v="266.93835200000001"/>
    <n v="192.675398"/>
    <n v="16.484461538461499"/>
  </r>
  <r>
    <x v="15"/>
    <n v="6616.2160000000003"/>
    <n v="861.42"/>
    <s v="na"/>
    <n v="9798.5473309999998"/>
    <n v="17276.183331"/>
    <n v="2253.2111260000001"/>
    <n v="319.91371700000002"/>
    <n v="1.3919999999999999"/>
    <n v="1067.6046550000001"/>
    <n v="3642.121498"/>
    <n v="338.474806"/>
    <n v="34.519851000000003"/>
    <n v="254.10905399999999"/>
    <n v="215.392832"/>
    <n v="15.021363636363599"/>
  </r>
  <r>
    <x v="16"/>
    <n v="7422.9179999999997"/>
    <n v="875.10500000000002"/>
    <s v="na"/>
    <n v="9794.4262620000009"/>
    <n v="18092.449262000002"/>
    <n v="2003.706866"/>
    <n v="331.13238899999999"/>
    <n v="1.798"/>
    <n v="885.84885199999997"/>
    <n v="3222.4861069999997"/>
    <n v="286.02904100000001"/>
    <n v="32.299605999999997"/>
    <n v="281.71964200000002"/>
    <n v="172.68084999999999"/>
    <n v="13.92171875"/>
  </r>
  <r>
    <x v="17"/>
    <n v="7589.9480000000003"/>
    <n v="964.48299999999995"/>
    <s v="na"/>
    <n v="9653.2162040000003"/>
    <n v="18207.647204000001"/>
    <n v="2826.0227839999998"/>
    <n v="326.68296199999997"/>
    <n v="1.508"/>
    <n v="738.38284799999997"/>
    <n v="3892.5965939999996"/>
    <n v="389.97490099999999"/>
    <n v="35.522851000000003"/>
    <n v="243.84925899999999"/>
    <n v="165.86755299999999"/>
    <n v="16.0766666666667"/>
  </r>
  <r>
    <x v="18"/>
    <n v="8242.3259999999991"/>
    <n v="1008.0119999999999"/>
    <s v="na"/>
    <n v="10363.168215"/>
    <n v="19613.506215000001"/>
    <n v="2846.7235489999998"/>
    <n v="266.32166699999999"/>
    <n v="1.6240000000000001"/>
    <n v="863.29895199999999"/>
    <n v="3977.9681679999999"/>
    <n v="426.51378299999999"/>
    <n v="29.448775000000001"/>
    <n v="284.12033400000001"/>
    <n v="175.779889"/>
    <n v="16.7529230769231"/>
  </r>
  <r>
    <x v="19"/>
    <n v="7977.2430000000004"/>
    <n v="863.53"/>
    <s v="na"/>
    <n v="9859.4763000000003"/>
    <n v="18700.249300000003"/>
    <n v="2927.5614300000002"/>
    <n v="350.20678099999998"/>
    <n v="1.5660000000000001"/>
    <n v="807.06483200000002"/>
    <n v="4086.3990429999999"/>
    <n v="418.80546900000002"/>
    <n v="38.218721000000002"/>
    <n v="271.22607699999998"/>
    <n v="169.299386"/>
    <n v="16.549687500000001"/>
  </r>
  <r>
    <x v="20"/>
    <n v="7350.4870000000001"/>
    <n v="812.77300000000002"/>
    <s v="na"/>
    <n v="9990.1536300000007"/>
    <n v="18153.413630000003"/>
    <n v="2976.041244"/>
    <n v="285.06572599999998"/>
    <n v="1.9139999999999999"/>
    <n v="880.99781199999995"/>
    <n v="4144.0187820000001"/>
    <n v="449.96397100000002"/>
    <n v="48.273333000000001"/>
    <n v="344.14165800000001"/>
    <n v="183.97829400000001"/>
    <n v="16.901406250000001"/>
  </r>
  <r>
    <x v="21"/>
    <n v="7601.0370000000003"/>
    <n v="924.45600000000002"/>
    <s v="na"/>
    <n v="10165.225904999999"/>
    <n v="18690.718905000002"/>
    <n v="2694.6651219999999"/>
    <n v="287.560675"/>
    <n v="1.9139999999999999"/>
    <n v="771.373244"/>
    <n v="3755.5130410000002"/>
    <n v="430.22658999999999"/>
    <n v="37.671931999999998"/>
    <n v="301.42591800000002"/>
    <n v="189.9862"/>
    <n v="18.092459016393398"/>
  </r>
  <r>
    <x v="22"/>
    <n v="7648.3969999999999"/>
    <n v="884.06399999999996"/>
    <s v="na"/>
    <n v="10474.525263"/>
    <n v="19006.986262999999"/>
    <n v="2758.4681580000001"/>
    <n v="280.58874800000001"/>
    <n v="1.8560000000000001"/>
    <n v="989.97184900000002"/>
    <n v="4030.8847550000005"/>
    <n v="402.239757"/>
    <n v="31.868300000000001"/>
    <n v="375.58527700000002"/>
    <n v="216.43513100000001"/>
    <n v="16.192461538461501"/>
  </r>
  <r>
    <x v="23"/>
    <n v="7033.7380000000003"/>
    <n v="897.84199999999998"/>
    <s v="na"/>
    <n v="10551.639181"/>
    <n v="18483.219181"/>
    <n v="2715.1604929999999"/>
    <n v="272.04137300000002"/>
    <n v="1.8560000000000001"/>
    <n v="1069.2649590000001"/>
    <n v="4058.3228250000002"/>
    <n v="404.07608199999999"/>
    <n v="37.436619"/>
    <n v="339.47611899999998"/>
    <n v="233.76494600000001"/>
    <n v="16.954062499999999"/>
  </r>
  <r>
    <x v="24"/>
    <n v="7508.8590000000004"/>
    <n v="870.553"/>
    <s v="na"/>
    <n v="10296.826938"/>
    <n v="18676.238938000002"/>
    <n v="2412.7507949999999"/>
    <n v="419.09843599999999"/>
    <n v="1.9139999999999999"/>
    <n v="1029.614687"/>
    <n v="3863.3779180000001"/>
    <n v="389.40387199999998"/>
    <n v="58.852519000000001"/>
    <n v="332.76028000000002"/>
    <n v="245.54646700000001"/>
    <n v="18.62453125"/>
  </r>
  <r>
    <x v="25"/>
    <n v="8060.3280000000004"/>
    <n v="996.93700000000001"/>
    <s v="na"/>
    <n v="10733.970153"/>
    <n v="19791.235153000001"/>
    <n v="3013.1193269999999"/>
    <n v="497.09636599999999"/>
    <n v="1.8560000000000001"/>
    <n v="1100.4703199999999"/>
    <n v="4612.5420130000002"/>
    <n v="479.27048000000002"/>
    <n v="60.735356000000003"/>
    <n v="324.550455"/>
    <n v="236.98387600000001"/>
    <n v="19.489523809523799"/>
  </r>
  <r>
    <x v="26"/>
    <n v="7982.7240000000002"/>
    <n v="993.80499999999995"/>
    <s v="na"/>
    <n v="10466.966682"/>
    <n v="19443.495682000001"/>
    <n v="2939.8529709999998"/>
    <n v="675.78210200000001"/>
    <n v="1.798"/>
    <n v="1185.6214070000001"/>
    <n v="4803.0544799999998"/>
    <n v="459.739105"/>
    <n v="74.150221000000002"/>
    <n v="349.85661599999997"/>
    <n v="243.00504100000001"/>
    <n v="20.5121538461539"/>
  </r>
  <r>
    <x v="27"/>
    <n v="7589.4269999999997"/>
    <n v="855.73199999999997"/>
    <s v="na"/>
    <n v="10632.127232999999"/>
    <n v="19077.286232999999"/>
    <n v="3072.9650179999999"/>
    <n v="574.39966300000003"/>
    <n v="1.8959999999999999"/>
    <n v="1440.47714"/>
    <n v="5089.7378210000006"/>
    <n v="543.02602899999999"/>
    <n v="91.190479999999994"/>
    <n v="382.577338"/>
    <n v="330.99678699999998"/>
    <n v="23.176307692307699"/>
  </r>
  <r>
    <x v="28"/>
    <n v="7414.1779999999999"/>
    <n v="861.303"/>
    <s v="na"/>
    <n v="10884.503617"/>
    <n v="19159.984617000002"/>
    <n v="2724.398897"/>
    <n v="428.52846399999999"/>
    <n v="1.8959999999999999"/>
    <n v="1458.394002"/>
    <n v="4613.2173629999998"/>
    <n v="510.84095500000001"/>
    <n v="89.517572999999999"/>
    <n v="426.833887"/>
    <n v="332.75503200000003"/>
    <n v="21.277868852459001"/>
  </r>
  <r>
    <x v="29"/>
    <n v="8062.1570000000002"/>
    <n v="1078.5809999999999"/>
    <s v="na"/>
    <n v="10884.206478"/>
    <n v="20024.944477999998"/>
    <n v="3663.5356400000001"/>
    <n v="741.89035699999999"/>
    <n v="1.8959999999999999"/>
    <n v="1074.296632"/>
    <n v="5481.6186290000005"/>
    <n v="605.50297699999999"/>
    <n v="101.24358700000001"/>
    <n v="377.49550099999999"/>
    <n v="240.371071"/>
    <n v="18.0285714285714"/>
  </r>
  <r>
    <x v="30"/>
    <n v="8805.6380000000008"/>
    <n v="1150.857"/>
    <s v="na"/>
    <n v="10782.396322000001"/>
    <n v="20738.891322000003"/>
    <n v="4280.9001699999999"/>
    <n v="695.57096100000001"/>
    <n v="1.84944"/>
    <n v="1166.7614699999999"/>
    <n v="6145.0820409999997"/>
    <n v="682.98356899999999"/>
    <n v="94.362578999999997"/>
    <n v="380.01952999999997"/>
    <n v="257.67941999999999"/>
    <n v="18.522121212121199"/>
  </r>
  <r>
    <x v="31"/>
    <n v="8622.8040000000001"/>
    <n v="1101.029"/>
    <s v="na"/>
    <n v="11135.830359"/>
    <n v="20859.663358999998"/>
    <n v="3508.2043990000002"/>
    <n v="853.26434700000004"/>
    <n v="2.0844"/>
    <n v="1411.5863420000001"/>
    <n v="5775.1394880000007"/>
    <n v="608.24797999999998"/>
    <n v="134.570739"/>
    <n v="435.74019199999998"/>
    <n v="324.13339100000002"/>
    <n v="18.756093750000002"/>
  </r>
  <r>
    <x v="32"/>
    <n v="7974.5330000000004"/>
    <n v="1038.597"/>
    <s v="na"/>
    <n v="10662.797579"/>
    <n v="19675.927579000003"/>
    <n v="3183.5098130000001"/>
    <n v="505.41091599999999"/>
    <n v="1.8560000000000001"/>
    <n v="1328.1438069999999"/>
    <n v="5018.9205359999996"/>
    <n v="448.56376999999998"/>
    <n v="59.388354999999997"/>
    <n v="437.985073"/>
    <n v="270.340735"/>
    <n v="14.0612698412698"/>
  </r>
  <r>
    <x v="33"/>
    <n v="8558.2649999999994"/>
    <n v="1146.2739999999999"/>
    <s v="na"/>
    <n v="10782.160135"/>
    <n v="20486.699134999999"/>
    <n v="3811.9228899999998"/>
    <n v="769.60203799999999"/>
    <n v="1.86"/>
    <n v="1088.1474229999999"/>
    <n v="5671.5323509999998"/>
    <n v="511.51617199999998"/>
    <n v="78.989592000000002"/>
    <n v="344.82664799999998"/>
    <n v="244.54745700000001"/>
    <n v="13.236290322580601"/>
  </r>
  <r>
    <x v="34"/>
    <n v="8702.3629999999994"/>
    <n v="1199.471"/>
    <s v="na"/>
    <n v="10373.758519999999"/>
    <n v="20275.592519999998"/>
    <n v="4542.1377000000002"/>
    <n v="768.80471699999998"/>
    <n v="1.972"/>
    <n v="1104.747206"/>
    <n v="6417.661623"/>
    <n v="597.19629499999996"/>
    <n v="76.699088000000003"/>
    <n v="385.02466500000003"/>
    <n v="213.82039900000001"/>
    <n v="12.4215151515152"/>
  </r>
  <r>
    <x v="35"/>
    <n v="5800.2309999999998"/>
    <n v="767.95600000000002"/>
    <s v="na"/>
    <n v="10661.466301"/>
    <n v="17229.653300999998"/>
    <n v="3752.3396050000001"/>
    <n v="560.43464400000005"/>
    <n v="2.0902280000000002"/>
    <n v="1016.662562"/>
    <n v="5331.5270390000005"/>
    <n v="475.30606599999999"/>
    <n v="86.512398000000005"/>
    <n v="383.37712399999998"/>
    <n v="186.29085799999999"/>
    <n v="11.0976923076923"/>
  </r>
  <r>
    <x v="36"/>
    <n v="6718.8490000000002"/>
    <n v="910.16600000000005"/>
    <s v="na"/>
    <n v="10704.463253"/>
    <n v="18333.478253000001"/>
    <n v="3186.978576"/>
    <n v="522.61855300000002"/>
    <n v="1.921"/>
    <n v="1318.8964000000001"/>
    <n v="5030.4145289999997"/>
    <n v="377.46984900000001"/>
    <n v="60.142071000000001"/>
    <n v="354.11909700000001"/>
    <n v="200.828397"/>
    <n v="11.3012698412698"/>
  </r>
  <r>
    <x v="37"/>
    <n v="6676.3689999999997"/>
    <n v="1026.6980000000001"/>
    <s v="na"/>
    <n v="11204.041502"/>
    <n v="18907.108501999999"/>
    <n v="2809.1988289999999"/>
    <n v="634.40782100000001"/>
    <n v="1.8360000000000001"/>
    <n v="1438.1435570000001"/>
    <n v="4883.5862069999994"/>
    <n v="431.08107699999999"/>
    <n v="73.594784000000004"/>
    <n v="302.03234700000002"/>
    <n v="265.28933000000001"/>
    <n v="15.4203174603175"/>
  </r>
  <r>
    <x v="38"/>
    <n v="7884.4359999999997"/>
    <n v="1105.0940000000001"/>
    <s v="na"/>
    <n v="11079.380313"/>
    <n v="20068.910313"/>
    <n v="3869.83662"/>
    <n v="571.27086499999996"/>
    <n v="2.0529999999999999"/>
    <n v="1271.2520910000001"/>
    <n v="5714.4125760000006"/>
    <n v="751.56644600000004"/>
    <n v="116.620699"/>
    <n v="376.66069399999998"/>
    <n v="299.16327100000001"/>
    <n v="20.546363636363601"/>
  </r>
  <r>
    <x v="39"/>
    <n v="8813.4449999999997"/>
    <n v="1077.6690000000001"/>
    <s v="na"/>
    <n v="11222.124938000001"/>
    <n v="21113.238938000002"/>
    <n v="4616.4982"/>
    <n v="776.691192"/>
    <n v="1.938882"/>
    <n v="1145.712023"/>
    <n v="6540.8402970000006"/>
    <n v="1081.765316"/>
    <n v="165.92244500000001"/>
    <n v="425.30414400000001"/>
    <n v="288.22259600000001"/>
    <n v="24.027619047619101"/>
  </r>
  <r>
    <x v="40"/>
    <n v="10478.76"/>
    <n v="1078.537"/>
    <s v="na"/>
    <n v="10524.260609999999"/>
    <n v="22081.55761"/>
    <n v="6113.4914099999996"/>
    <n v="767.52184099999999"/>
    <n v="1.9933860000000001"/>
    <n v="1110.5335689999999"/>
    <n v="7993.5402059999997"/>
    <n v="1613.9539890000001"/>
    <n v="181.515804"/>
    <n v="543.27450799999997"/>
    <n v="336.00527"/>
    <n v="26.8790625"/>
  </r>
  <r>
    <x v="41"/>
    <n v="10288.656000000001"/>
    <n v="1106.298"/>
    <s v="na"/>
    <n v="10673.288885"/>
    <n v="22068.242885"/>
    <n v="6277.5816199999999"/>
    <n v="741.45621200000005"/>
    <n v="1.93801782"/>
    <n v="857.50698"/>
    <n v="7878.48282982"/>
    <n v="1845.12781"/>
    <n v="183.67394400000001"/>
    <n v="604.20043599999997"/>
    <n v="278.639364"/>
    <n v="26.7860655737705"/>
  </r>
  <r>
    <x v="42"/>
    <n v="10479.275"/>
    <n v="1095.913"/>
    <s v="na"/>
    <n v="10645.87595"/>
    <n v="22221.06395"/>
    <n v="6086.5760499999997"/>
    <n v="676.37055999999995"/>
    <n v="2.0001052700000002"/>
    <n v="1209.6541239999999"/>
    <n v="7974.6008392699996"/>
    <n v="2088.1396060000002"/>
    <n v="189.85102499999999"/>
    <n v="621.62152400000002"/>
    <n v="454.45998100000003"/>
    <n v="30.432615384615399"/>
  </r>
  <r>
    <x v="43"/>
    <n v="10053.308999999999"/>
    <n v="960.96400000000006"/>
    <s v="na"/>
    <n v="11130.705607"/>
    <n v="22144.978606999997"/>
    <n v="6884.7353300000004"/>
    <n v="675.56115999999997"/>
    <n v="1.89"/>
    <n v="1280.1827639999999"/>
    <n v="8842.3692540000011"/>
    <n v="2494.5238850000001"/>
    <n v="222.58353299999999"/>
    <n v="677.48825299999999"/>
    <n v="534.36651600000005"/>
    <n v="29.664843749999999"/>
  </r>
  <r>
    <x v="44"/>
    <n v="9940.0460000000003"/>
    <n v="960.26700000000005"/>
    <s v="na"/>
    <n v="10735.974833"/>
    <n v="21636.287833000002"/>
    <n v="5660.8676100000002"/>
    <n v="617.94661799999994"/>
    <n v="1.89"/>
    <n v="1164.3453179999999"/>
    <n v="7445.0495460000002"/>
    <n v="1742.5400729999999"/>
    <n v="199.461612"/>
    <n v="741.50035500000001"/>
    <n v="430.33548300000001"/>
    <n v="25.762812499999999"/>
  </r>
  <r>
    <x v="45"/>
    <n v="9366.5740000000005"/>
    <n v="1039.2090000000001"/>
    <s v="na"/>
    <n v="10977.052815999999"/>
    <n v="21382.835815999999"/>
    <n v="5411.5184499999996"/>
    <n v="814.74381700000004"/>
    <n v="1.75"/>
    <n v="1067.6601330000001"/>
    <n v="7295.6724000000004"/>
    <n v="1811.4239210000001"/>
    <n v="218.146164"/>
    <n v="630.38685699999996"/>
    <n v="424.95988899999998"/>
    <n v="27.298225806451601"/>
  </r>
  <r>
    <x v="46"/>
    <n v="9635.4830000000002"/>
    <n v="1123.664"/>
    <s v="na"/>
    <n v="11223.774625"/>
    <n v="21982.921625000003"/>
    <n v="6064.1445700000004"/>
    <n v="793.85898899999995"/>
    <n v="2.06"/>
    <n v="1078.7565010000001"/>
    <n v="7938.8200600000009"/>
    <n v="1815.098729"/>
    <n v="192.583091"/>
    <n v="774.556555"/>
    <n v="407.863742"/>
    <n v="25.239062499999999"/>
  </r>
  <r>
    <x v="47"/>
    <n v="9262.5730000000003"/>
    <n v="1161.3530000000001"/>
    <s v="na"/>
    <n v="10228.231637999999"/>
    <n v="20652.157637999997"/>
    <n v="6228.5217899999998"/>
    <n v="748.94733399999996"/>
    <n v="2"/>
    <n v="799.53198899999995"/>
    <n v="7779.0011129999993"/>
    <n v="1507.9776400000001"/>
    <n v="178.53888599999999"/>
    <n v="765.318262"/>
    <n v="275.80868400000003"/>
    <n v="19.3940625"/>
  </r>
  <r>
    <x v="48"/>
    <n v="9487.0419999999995"/>
    <n v="1102.7760000000001"/>
    <s v="na"/>
    <n v="10482.409145"/>
    <n v="21072.227144999997"/>
    <n v="5927.8318740000004"/>
    <n v="811.13978799999995"/>
    <n v="1.83"/>
    <n v="680.01033500000005"/>
    <n v="7420.8119969999998"/>
    <n v="1459.982399"/>
    <n v="170.09331800000001"/>
    <n v="591.79739400000005"/>
    <n v="230.71033399999999"/>
    <n v="21.101774193548401"/>
  </r>
  <r>
    <x v="49"/>
    <n v="9434.6579999999994"/>
    <n v="1224.2809999999999"/>
    <s v="na"/>
    <n v="10491.84787"/>
    <n v="21150.786869999996"/>
    <n v="5715.4743209999997"/>
    <n v="857.430295"/>
    <n v="1.71"/>
    <n v="882.53181199999995"/>
    <n v="7457.146428"/>
    <n v="1607.2236049999999"/>
    <n v="179.982462"/>
    <n v="480.83016500000002"/>
    <n v="319.77256199999999"/>
    <n v="25.121874999999999"/>
  </r>
  <r>
    <x v="50"/>
    <n v="9873.0169999999998"/>
    <n v="1271.337"/>
    <s v="na"/>
    <n v="10706.153541"/>
    <n v="21850.507540999999"/>
    <n v="6436.6198210000002"/>
    <n v="881.33906500000001"/>
    <n v="2"/>
    <n v="835.39659300000005"/>
    <n v="8155.3554790000007"/>
    <n v="1946.1373180000001"/>
    <n v="207.280484"/>
    <n v="685.77525100000003"/>
    <n v="317.98316599999998"/>
    <n v="26.885151515151499"/>
  </r>
  <r>
    <x v="51"/>
    <n v="8970.241"/>
    <n v="1115.8910000000001"/>
    <s v="na"/>
    <n v="10741.306992"/>
    <n v="20827.438991999999"/>
    <n v="5384.206666"/>
    <n v="679.73236899999995"/>
    <n v="1.95"/>
    <n v="854.52226800000005"/>
    <n v="6920.4113029999999"/>
    <n v="1655.7521529999999"/>
    <n v="212.10422500000001"/>
    <n v="669.84647600000005"/>
    <n v="327.112165"/>
    <n v="26.776"/>
  </r>
  <r>
    <x v="52"/>
    <n v="8263.9060000000009"/>
    <n v="1101.92"/>
    <s v="na"/>
    <n v="10579.016839"/>
    <n v="19944.842839000001"/>
    <n v="4343.6322410000002"/>
    <n v="774.78985"/>
    <n v="1.9524548500000001"/>
    <n v="753.97535000000005"/>
    <n v="5874.3498958500004"/>
    <n v="1514.3220429999999"/>
    <n v="250.25860299999999"/>
    <n v="638.33809699999995"/>
    <n v="323.180117"/>
    <n v="31.4033333333333"/>
  </r>
  <r>
    <x v="53"/>
    <n v="7916.2539999999999"/>
    <n v="1192.404"/>
    <s v="na"/>
    <n v="10446.510566000001"/>
    <n v="19555.168566"/>
    <n v="4785.7985790000002"/>
    <n v="857.97136399999999"/>
    <n v="1.92397456"/>
    <n v="707.58246499999996"/>
    <n v="6353.2763825599995"/>
    <n v="1285.8845610000001"/>
    <n v="185.85407900000001"/>
    <n v="613.14212599999996"/>
    <n v="229.92295799999999"/>
    <n v="26.147049180327901"/>
  </r>
  <r>
    <x v="54"/>
    <n v="8690.6049999999996"/>
    <n v="1302.1869999999999"/>
    <s v="na"/>
    <n v="9534.1609669999998"/>
    <n v="19526.952966999997"/>
    <n v="5560.4586440000003"/>
    <n v="860.03246000000001"/>
    <n v="2.0972857"/>
    <n v="665.06683199999998"/>
    <n v="7087.6552217000008"/>
    <n v="1517.3159680000001"/>
    <n v="192.319594"/>
    <n v="629.49090899999999"/>
    <n v="234.10611800000001"/>
    <n v="28.419090909090901"/>
  </r>
  <r>
    <x v="55"/>
    <n v="7530.6440000000002"/>
    <n v="1073.6369999999999"/>
    <s v="na"/>
    <n v="10130.042641"/>
    <n v="18734.323641000003"/>
    <n v="4446.2263700000003"/>
    <n v="722.89933699999995"/>
    <n v="1.93140194"/>
    <n v="695.10402699999997"/>
    <n v="5866.1611359400003"/>
    <n v="1228.4519310000001"/>
    <n v="157.252666"/>
    <n v="532.97313299999996"/>
    <n v="234.52209099999999"/>
    <n v="29.429375"/>
  </r>
  <r>
    <x v="56"/>
    <n v="7404.24"/>
    <n v="1065.6600000000001"/>
    <s v="na"/>
    <n v="9887.6713579999996"/>
    <n v="18357.571358000001"/>
    <n v="4250.6932930000003"/>
    <n v="706.36126400000001"/>
    <n v="1.9089723999999999"/>
    <n v="615.93792900000005"/>
    <n v="5574.9014583999997"/>
    <n v="1226.9037539999999"/>
    <n v="149.209585"/>
    <n v="491.090101"/>
    <n v="228.615613"/>
    <n v="32.021562500000002"/>
  </r>
  <r>
    <x v="57"/>
    <n v="7087.5680000000002"/>
    <n v="1197.646"/>
    <s v="na"/>
    <n v="9633.7212330000002"/>
    <n v="17918.935233"/>
    <n v="3268.195119"/>
    <n v="627.18912999999998"/>
    <n v="1.97619593"/>
    <n v="555.32172300000002"/>
    <n v="4452.6821679299992"/>
    <n v="1082.335887"/>
    <n v="148.45697999999999"/>
    <n v="520.72409000000005"/>
    <n v="221.12796399999999"/>
    <n v="35.375873015872997"/>
  </r>
  <r>
    <x v="58"/>
    <n v="7107.8990000000003"/>
    <n v="1245.8489999999999"/>
    <s v="na"/>
    <n v="10069.232596"/>
    <n v="18422.980596000001"/>
    <n v="4204.8864430000003"/>
    <n v="794.21223999999995"/>
    <n v="2.4577346499999999"/>
    <n v="398.5683765"/>
    <n v="5400.1247941500005"/>
    <n v="1649.4824799999999"/>
    <n v="208.69610299999999"/>
    <n v="700.81198300000005"/>
    <n v="180.150846"/>
    <n v="41.594848484848498"/>
  </r>
  <r>
    <x v="59"/>
    <n v="6403.9480000000003"/>
    <n v="1111.7670000000001"/>
    <s v="na"/>
    <n v="10577.858029000001"/>
    <n v="18093.573028999999"/>
    <n v="3728.5635940000002"/>
    <n v="595.00482199999999"/>
    <n v="2.83115264"/>
    <n v="511.06608599999998"/>
    <n v="4837.4656546400001"/>
    <n v="1477.206608"/>
    <n v="183.59406200000001"/>
    <n v="869.19122900000002"/>
    <n v="222.48902699999999"/>
    <n v="44.139687500000001"/>
  </r>
  <r>
    <x v="60"/>
    <n v="6310.201"/>
    <n v="1099.1479999999999"/>
    <s v="na"/>
    <n v="10172.69536"/>
    <n v="17582.04436"/>
    <n v="3769.7674980000002"/>
    <n v="796.18158300000005"/>
    <n v="2.65"/>
    <n v="631.42657999999994"/>
    <n v="5200.0256610000006"/>
    <n v="1478.0589110000001"/>
    <n v="211.96862999999999"/>
    <n v="759.40263800000002"/>
    <n v="269.02594099999999"/>
    <n v="47.761904761904802"/>
  </r>
  <r>
    <x v="61"/>
    <n v="7488.692"/>
    <n v="1171.328"/>
    <s v="na"/>
    <n v="9893.9169349999993"/>
    <n v="18553.936934999998"/>
    <n v="4027.9675219999999"/>
    <n v="658.93918199999996"/>
    <n v="2.65"/>
    <n v="339.25477699999999"/>
    <n v="5028.8114809999997"/>
    <n v="1724.7850490000001"/>
    <n v="199.660875"/>
    <n v="869.25649399999998"/>
    <n v="171.83435299999999"/>
    <n v="51.606615384615402"/>
  </r>
  <r>
    <x v="62"/>
    <n v="6877.4059999999999"/>
    <n v="1299.875"/>
    <s v="na"/>
    <n v="9523.9937640000007"/>
    <n v="17701.274764000002"/>
    <n v="4165.9847499999996"/>
    <n v="985.25041099999999"/>
    <n v="2.8439999999999999"/>
    <n v="437.76374420000002"/>
    <n v="5591.8429051999992"/>
    <n v="2031.9921959999999"/>
    <n v="293.08576900000003"/>
    <n v="965.97170600000004"/>
    <n v="258.19423499999999"/>
    <n v="61.612153846153802"/>
  </r>
  <r>
    <x v="63"/>
    <n v="6626.0619999999999"/>
    <n v="1157.874"/>
    <s v="na"/>
    <n v="9310.8302970000004"/>
    <n v="17094.766297000002"/>
    <n v="3606.7687380000002"/>
    <n v="555.77695100000005"/>
    <n v="2.8679999999999999"/>
    <n v="583.27704600000004"/>
    <n v="4748.690735000001"/>
    <n v="1720.222765"/>
    <n v="217.381541"/>
    <n v="1099.17254"/>
    <n v="317.791696"/>
    <n v="56.916349206349203"/>
  </r>
  <r>
    <x v="64"/>
    <n v="5050.8999999999996"/>
    <n v="1056.2619999999999"/>
    <s v="na"/>
    <n v="8834.4435360000007"/>
    <n v="14941.605535999999"/>
    <n v="2866.9477470000002"/>
    <n v="602.43856200000005"/>
    <n v="3.0033684210526301"/>
    <n v="757.83403399999997"/>
    <n v="4230.2237114210529"/>
    <n v="1506.4852840000001"/>
    <n v="254.447709"/>
    <n v="1060.1144899999999"/>
    <n v="417.92064199999999"/>
    <n v="61.959218749999998"/>
  </r>
  <r>
    <x v="65"/>
    <n v="5182.3"/>
    <n v="1207.942"/>
    <s v="na"/>
    <n v="8604.7256359999992"/>
    <n v="14994.967635999999"/>
    <n v="2385.9665380000001"/>
    <n v="656.06344200000001"/>
    <n v="3.3138596491228101"/>
    <n v="306.24204250000003"/>
    <n v="3351.5858821491229"/>
    <n v="1379.1122809999999"/>
    <n v="236.944862"/>
    <n v="1290.37084"/>
    <n v="201.32333399999999"/>
    <n v="69.800317460317402"/>
  </r>
  <r>
    <x v="66"/>
    <n v="7370.9"/>
    <n v="1293.009"/>
    <s v="na"/>
    <n v="9086.8191009999991"/>
    <n v="17750.728101000001"/>
    <n v="4063.0506129999999"/>
    <n v="731.44361300000003"/>
    <n v="3.5091578947368398"/>
    <n v="503.36442"/>
    <n v="5301.3678038947364"/>
    <n v="2316.3788599999998"/>
    <n v="288.34019999999998"/>
    <n v="1362.42263"/>
    <n v="341.78266600000001"/>
    <n v="70.202615384615399"/>
  </r>
  <r>
    <x v="67"/>
    <n v="7015.8"/>
    <n v="1142.731"/>
    <s v="na"/>
    <n v="10001.389654000001"/>
    <n v="18159.920654000001"/>
    <n v="4216.0395570000001"/>
    <n v="813.83143500000006"/>
    <n v="3.79385964912281"/>
    <n v="436.05048210000001"/>
    <n v="5469.7153337491236"/>
    <n v="2070.0549500000002"/>
    <n v="274.62478599999997"/>
    <n v="1396.07752"/>
    <n v="251.74288999999999"/>
    <n v="59.603968253968297"/>
  </r>
  <r>
    <x v="68"/>
    <n v="6510"/>
    <n v="1037.4179999999999"/>
    <s v="na"/>
    <n v="9557.5820079999994"/>
    <n v="17105.000007999999"/>
    <n v="3951.2931939999999"/>
    <n v="592.70440599999995"/>
    <n v="3.31550877192982"/>
    <n v="398.95720290000003"/>
    <n v="4946.2703116719294"/>
    <n v="1922.4130740000001"/>
    <n v="217.663624"/>
    <n v="1275.1832099999999"/>
    <n v="229.05936"/>
    <n v="58.077031249999997"/>
  </r>
  <r>
    <x v="69"/>
    <n v="6967.7"/>
    <n v="1076.7919999999999"/>
    <s v="na"/>
    <n v="10149.205615000001"/>
    <n v="18193.697615000001"/>
    <n v="3734.3958459999999"/>
    <n v="686.395219"/>
    <n v="3.71375438596491"/>
    <n v="423.17439689999998"/>
    <n v="4847.6792162859647"/>
    <n v="2008.514641"/>
    <n v="257.12453199999999"/>
    <n v="1188.31231"/>
    <n v="274.990523"/>
    <n v="68.733333333333306"/>
  </r>
  <r>
    <x v="70"/>
    <n v="6774.1"/>
    <n v="1145.268"/>
    <s v="na"/>
    <n v="10342.744185"/>
    <n v="18262.112184999998"/>
    <n v="4016.5996490000002"/>
    <n v="787.87787400000002"/>
    <n v="3.2527368421052598"/>
    <n v="561.80804000000001"/>
    <n v="5369.5382998421055"/>
    <n v="2236.3491330000002"/>
    <n v="305.123921"/>
    <n v="1172.8999799999999"/>
    <n v="356.26418000000001"/>
    <n v="74.914000000000001"/>
  </r>
  <r>
    <x v="71"/>
    <n v="6515.2"/>
    <n v="1002.476"/>
    <s v="na"/>
    <n v="10084.368770999999"/>
    <n v="17602.044771000001"/>
    <n v="4020.469004"/>
    <n v="689.86611600000003"/>
    <n v="3.60950877192982"/>
    <n v="510.27739800000001"/>
    <n v="5224.2220267719294"/>
    <n v="2540.8386399999999"/>
    <n v="318.72962899999999"/>
    <n v="1442.5713000000001"/>
    <n v="367.814234"/>
    <n v="88.765538461538497"/>
  </r>
  <r>
    <x v="72"/>
    <n v="5920.9"/>
    <n v="828.57399999999996"/>
    <s v="na"/>
    <n v="9050.732"/>
    <n v="15800.205999999998"/>
    <n v="3980.2444879999998"/>
    <n v="595.25817500000005"/>
    <n v="3.49828070175439"/>
    <n v="461.08195849999998"/>
    <n v="5040.0829022017542"/>
    <n v="2591.215314"/>
    <n v="299.08546699999999"/>
    <n v="1540.8461500000001"/>
    <n v="358.330083"/>
    <n v="96.480476190476196"/>
  </r>
  <r>
    <x v="73"/>
    <n v="6612.3"/>
    <n v="994.46299999999997"/>
    <s v="na"/>
    <n v="9628.518"/>
    <n v="17235.280999999999"/>
    <n v="3957.7320055999999"/>
    <n v="515.96313399999997"/>
    <n v="3.3176842105263198"/>
    <n v="289.07195990000002"/>
    <n v="4766.0847837105266"/>
    <n v="3116.0858109999999"/>
    <n v="258.90038099999998"/>
    <n v="1697.92292"/>
    <n v="240.43814699999999"/>
    <n v="122.20093749999999"/>
  </r>
  <r>
    <x v="74"/>
    <n v="6948.2"/>
    <n v="1056.1179999999999"/>
    <s v="na"/>
    <n v="9712.5169999999998"/>
    <n v="17716.834999999999"/>
    <n v="4054.8820848199998"/>
    <n v="659.58428200000003"/>
    <n v="3.2664561403508801"/>
    <n v="239.4688999"/>
    <n v="4957.2017228603509"/>
    <n v="3249.5376489999999"/>
    <n v="339.83414399999998"/>
    <n v="2189.8929800000001"/>
    <n v="201.20062200000001"/>
    <n v="115.908484848485"/>
  </r>
  <r>
    <x v="75"/>
    <n v="7462.2"/>
    <n v="934.298"/>
    <s v="na"/>
    <n v="9860.3130000000001"/>
    <n v="18256.811000000002"/>
    <n v="4803.6986020900003"/>
    <n v="596.17076699999996"/>
    <n v="3.9509824561403502"/>
    <n v="298.72255030000002"/>
    <n v="5702.54290184614"/>
    <n v="2220.0701600000002"/>
    <n v="290.17653899999999"/>
    <n v="3814.60032"/>
    <n v="194.18025499999999"/>
    <n v="56.230615384615398"/>
  </r>
  <r>
    <x v="76"/>
    <n v="6808.8"/>
    <n v="869.94500000000005"/>
    <s v="na"/>
    <n v="9550.1980000000003"/>
    <n v="17228.942999999999"/>
    <n v="3964.4273026699998"/>
    <n v="622.49903800000004"/>
    <n v="4.1522807017543899"/>
    <n v="347.04283650000002"/>
    <n v="4938.1214578717545"/>
    <n v="1620.303766"/>
    <n v="215.420075"/>
    <n v="2483.2988570000002"/>
    <n v="205.07911100000001"/>
    <n v="45.037619047619103"/>
  </r>
  <r>
    <x v="77"/>
    <n v="6275.1"/>
    <n v="1069.0509999999999"/>
    <s v="na"/>
    <n v="9653.9869999999992"/>
    <n v="16998.137999999999"/>
    <n v="3764.6065101499998"/>
    <n v="621.455691"/>
    <n v="4.0401544561403497"/>
    <n v="302.89702310000001"/>
    <n v="4692.9993787061403"/>
    <n v="1666.6169890000001"/>
    <n v="198.073387"/>
    <n v="1590.948664"/>
    <n v="187.937926"/>
    <n v="59.282656250000002"/>
  </r>
  <r>
    <x v="78"/>
    <n v="6839.1"/>
    <n v="1104.396"/>
    <n v="12846.268412110099"/>
    <n v="9341.5130000000008"/>
    <n v="30131.277412110103"/>
    <n v="4122.5734862899999"/>
    <n v="846.36878400000001"/>
    <n v="4.6621350000000001"/>
    <n v="224.46258159999999"/>
    <n v="5198.0669868899995"/>
    <n v="2089.2075570000002"/>
    <n v="292.092805"/>
    <n v="1713.0694000000001"/>
    <n v="136.290156"/>
    <n v="68.252272727272697"/>
  </r>
  <r>
    <x v="79"/>
    <n v="6641.1"/>
    <n v="1010.481"/>
    <n v="12469.654932462799"/>
    <n v="9261.5020000000004"/>
    <n v="29382.737932462798"/>
    <n v="4604.3526959399996"/>
    <n v="760.43710899999996"/>
    <n v="4.4481859999999998"/>
    <n v="237.55703510000001"/>
    <n v="5606.7950260399984"/>
    <n v="2349.5739579999999"/>
    <n v="297.14606700000002"/>
    <n v="1839.998609"/>
    <n v="129.35889399999999"/>
    <n v="74.934923076923099"/>
  </r>
  <r>
    <x v="80"/>
    <n v="6040.7"/>
    <n v="956.76"/>
    <n v="12224.7418152141"/>
    <n v="9195.1239999999998"/>
    <n v="28417.325815214099"/>
    <n v="3789.0326337699998"/>
    <n v="634.63567799999998"/>
    <n v="4.6597080000000002"/>
    <n v="241.54507910000001"/>
    <n v="4669.8730988699999"/>
    <n v="2027.0664420000001"/>
    <n v="278.32522"/>
    <n v="2219.2692040000002"/>
    <n v="142.39566300000001"/>
    <n v="76.778095238095204"/>
  </r>
  <r>
    <x v="81"/>
    <n v="7373.6"/>
    <n v="1025.1780000000001"/>
    <n v="12468.7787016653"/>
    <n v="9512.7937888500001"/>
    <n v="30380.350490515302"/>
    <n v="5548.30325197"/>
    <n v="534.65724999999998"/>
    <n v="4.0959300000000001"/>
    <n v="230.52619050000001"/>
    <n v="6317.5826224700004"/>
    <n v="3068.474037"/>
    <n v="237.49835999999999"/>
    <n v="2016.3267840000001"/>
    <n v="158.15981400000001"/>
    <n v="78.629062500000003"/>
  </r>
  <r>
    <x v="82"/>
    <n v="7372.9"/>
    <n v="980.83799999999997"/>
    <n v="15624.8"/>
    <n v="10582.3"/>
    <n v="34560.838000000003"/>
    <n v="5548.1773453799997"/>
    <n v="794.47632899999996"/>
    <n v="4.9469310000000002"/>
    <n v="264.06376599999999"/>
    <n v="6611.6643713800004"/>
    <n v="2936.8953080000001"/>
    <n v="300.19398200000001"/>
    <n v="2860.8241513493599"/>
    <n v="136.86108999999999"/>
    <n v="76.405151515151502"/>
  </r>
  <r>
    <x v="83"/>
    <n v="6644"/>
    <n v="806.327"/>
    <n v="14283.6"/>
    <n v="10412.5"/>
    <n v="32146.427"/>
    <n v="5456.1654794100004"/>
    <n v="583.32402100000002"/>
    <n v="5.18"/>
    <n v="207.85481759999999"/>
    <n v="6252.5243180100015"/>
    <n v="2993.5674749999998"/>
    <n v="265.44351399999999"/>
    <n v="2480.1595779999998"/>
    <n v="103.882834"/>
    <n v="86.929393939393904"/>
  </r>
  <r>
    <x v="84"/>
    <n v="5607"/>
    <n v="772.27099999999996"/>
    <n v="13480.2"/>
    <n v="10129.6"/>
    <n v="29989.071000000004"/>
    <n v="4029.4301276800002"/>
    <n v="535.99213499999996"/>
    <n v="4.8499999999999996"/>
    <n v="152.37190380000001"/>
    <n v="4722.6441664800004"/>
    <n v="2637.5627420000001"/>
    <n v="245.59966299999999"/>
    <n v="2463.4258009999999"/>
    <n v="77.626709000000005"/>
    <n v="105.21"/>
  </r>
  <r>
    <x v="85"/>
    <n v="5958.7"/>
    <n v="783.32100000000003"/>
    <n v="14729.5"/>
    <n v="10416.6"/>
    <n v="31888.120999999999"/>
    <n v="4603.8697491900002"/>
    <n v="556.99676999999997"/>
    <n v="4.9800000000000004"/>
    <n v="327.48649399999999"/>
    <n v="5493.3330131899993"/>
    <n v="3204.082429"/>
    <n v="256.47360400000002"/>
    <n v="2632.7299720000001"/>
    <n v="208.00847899999999"/>
    <n v="116.801428571429"/>
  </r>
  <r>
    <x v="86"/>
    <n v="5793.6"/>
    <n v="1008.064"/>
    <n v="14496.9"/>
    <n v="10484.799999999999"/>
    <n v="31783.363999999998"/>
    <n v="4564.5915457299998"/>
    <n v="601.84796600000004"/>
    <n v="4.8099999999999996"/>
    <n v="304.0642173"/>
    <n v="5475.3137290300001"/>
    <n v="3110.616599"/>
    <n v="265.00891799999999"/>
    <n v="2951.0446910000001"/>
    <n v="224.80094299999999"/>
    <n v="112.899696969697"/>
  </r>
  <r>
    <x v="87"/>
    <n v="6507.9"/>
    <n v="910.822"/>
    <n v="13549.8"/>
    <n v="10153.799999999999"/>
    <n v="31122.321999999996"/>
    <n v="4855.6355678999998"/>
    <n v="464.54486400000002"/>
    <n v="4.681"/>
    <n v="97.918934500000006"/>
    <n v="5422.7803664000003"/>
    <n v="3319.4106929999998"/>
    <n v="195.02520899999999"/>
    <n v="3036.3032349999999"/>
    <n v="91.885912000000005"/>
    <n v="109.31296875"/>
  </r>
  <r>
    <x v="88"/>
    <n v="5721.9"/>
    <n v="858.09199999999998"/>
    <n v="12796.1"/>
    <n v="10007.299999999999"/>
    <n v="29383.392"/>
    <n v="3926.2253142099999"/>
    <n v="515.94456000000002"/>
    <n v="4.5869999999999997"/>
    <n v="276.41239109999998"/>
    <n v="4723.1692653099999"/>
    <n v="2742.9978329999999"/>
    <n v="267.80455599999999"/>
    <n v="2818.3593620000001"/>
    <n v="225.66844385498899"/>
    <n v="118.6946875"/>
  </r>
  <r>
    <x v="89"/>
    <n v="5990.2"/>
    <n v="884.16600000000005"/>
    <n v="14340.7"/>
    <n v="9261.7000000000007"/>
    <n v="30476.766"/>
    <n v="4091.9881313599999"/>
    <n v="532.35175153028001"/>
    <n v="4.7880000000000003"/>
    <n v="510.12106257200003"/>
    <n v="5139.2489454622792"/>
    <n v="2788.9345760000001"/>
    <n v="243.60676900000001"/>
    <n v="3143.7583730000001"/>
    <n v="347.23473657187498"/>
    <n v="108.72875000000001"/>
  </r>
  <r>
    <x v="90"/>
    <n v="6253.3"/>
    <n v="980.15499999999997"/>
    <n v="17179.400000000001"/>
    <n v="10336.6"/>
    <n v="34749.455000000002"/>
    <n v="4817.82872013"/>
    <n v="693.73986921732001"/>
    <n v="6.2430000000000003"/>
    <n v="344.54622460000002"/>
    <n v="5862.3578139473202"/>
    <n v="3173.075045"/>
    <n v="284.59704599999998"/>
    <n v="4061.2278569999999"/>
    <n v="233.46674400000001"/>
    <n v="109.901076923077"/>
  </r>
  <r>
    <x v="91"/>
    <n v="5625"/>
    <n v="796.48400000000004"/>
    <n v="15881.1"/>
    <n v="10186"/>
    <n v="32488.584000000003"/>
    <n v="4655.9471579499996"/>
    <n v="539.72363225091999"/>
    <n v="6.1479999999999997"/>
    <n v="185.05300009999999"/>
    <n v="5386.8717903009192"/>
    <n v="3108.5551930000001"/>
    <n v="279.503739"/>
    <n v="3392.5765580000002"/>
    <n v="131.046269"/>
    <n v="110.487230769231"/>
  </r>
  <r>
    <x v="92"/>
    <n v="4332.3"/>
    <n v="765.27800000000002"/>
    <n v="15006.9"/>
    <n v="9915.9"/>
    <n v="30020.377999999997"/>
    <n v="2960.6074333000001"/>
    <n v="535.29198358862004"/>
    <n v="5.6349999999999998"/>
    <n v="171.37006568000001"/>
    <n v="3672.9044825686206"/>
    <n v="1997.631425"/>
    <n v="257.000405"/>
    <n v="3357.3907909999998"/>
    <n v="124.978678"/>
    <n v="112.834285714286"/>
  </r>
  <r>
    <x v="93"/>
    <n v="5003.6000000000004"/>
    <n v="862.71199999999999"/>
    <n v="15009.3"/>
    <n v="9132.9"/>
    <n v="30008.512000000002"/>
    <n v="3327.0177096699999"/>
    <n v="616.84672172104001"/>
    <n v="5.4770000000000003"/>
    <n v="211.51575790000001"/>
    <n v="4160.8571892910395"/>
    <n v="2167.472452"/>
    <n v="267.14235000000002"/>
    <n v="3459.423573"/>
    <n v="165.73201599999999"/>
    <n v="103.001230769231"/>
  </r>
  <r>
    <x v="94"/>
    <n v="5326"/>
    <n v="995.73900000000003"/>
    <n v="16641.599999999999"/>
    <n v="9321"/>
    <n v="32284.339"/>
    <n v="3940.2711225799999"/>
    <n v="639.97188057087999"/>
    <n v="5.766"/>
    <n v="196.3236570956"/>
    <n v="4782.3326602464795"/>
    <n v="2930.7644329999998"/>
    <n v="296.121465"/>
    <n v="3988.860083"/>
    <n v="169.53163799999999"/>
    <n v="110.041666666667"/>
  </r>
  <r>
    <x v="95"/>
    <n v="4759.5"/>
    <n v="768.48800000000006"/>
    <n v="15820.7"/>
    <n v="9803.7999999999993"/>
    <n v="31152.488000000001"/>
    <n v="3381.9003634800001"/>
    <n v="558.77858853856003"/>
    <n v="5.8970000000000002"/>
    <n v="157.58566569999999"/>
    <n v="4104.1616177185606"/>
    <n v="2537.8489049999998"/>
    <n v="295.07739099999998"/>
    <n v="3796.0557389999999"/>
    <n v="109.603266"/>
    <n v="109.39234374999999"/>
  </r>
  <r>
    <x v="96"/>
    <n v="5044.1000000000004"/>
    <n v="816.35299999999995"/>
    <n v="15782.4"/>
    <n v="9232.9"/>
    <n v="30875.752999999997"/>
    <n v="3666.5484502999998"/>
    <n v="670.49473079137999"/>
    <n v="5.8230000000000004"/>
    <n v="127.96808316000001"/>
    <n v="4470.8342642513799"/>
    <n v="2814.832296"/>
    <n v="385.48889700000001"/>
    <n v="4292.5695519999999"/>
    <n v="117.95568"/>
    <n v="107.858095238095"/>
  </r>
  <r>
    <x v="97"/>
    <n v="5010"/>
    <n v="1141.1759999999999"/>
    <n v="16968"/>
    <n v="8771.6"/>
    <n v="31890.775999999998"/>
    <n v="3828.0635528900002"/>
    <n v="589.61210820995598"/>
    <n v="5.76"/>
    <n v="172.34081133000001"/>
    <n v="4595.7764724299568"/>
    <n v="2831.1601310000001"/>
    <n v="288.442521"/>
    <n v="4227.2114819999997"/>
    <n v="146.15136899999999"/>
    <n v="109.7759375"/>
  </r>
  <r>
    <x v="98"/>
    <n v="5222.7"/>
    <n v="1167.7919999999999"/>
    <n v="18289"/>
    <n v="9515.2999999999993"/>
    <n v="34194.792000000001"/>
    <n v="4219.0148949000004"/>
    <n v="598.37968036131997"/>
    <n v="6.34"/>
    <n v="262.32976973799998"/>
    <n v="5086.0643449993204"/>
    <n v="2945.8592309999999"/>
    <n v="289.03559200000001"/>
    <n v="4523.8161289999998"/>
    <n v="191.45285899999999"/>
    <n v="102.157272727273"/>
  </r>
  <r>
    <x v="99"/>
    <n v="5225.6000000000004"/>
    <n v="837.44500000000005"/>
    <n v="16295.1"/>
    <n v="8787.2000000000007"/>
    <n v="31145.345000000001"/>
    <n v="4376.0294524199999"/>
    <n v="536.61785244420003"/>
    <n v="5.9409999999999998"/>
    <n v="146.67430612999999"/>
    <n v="5065.2626109942003"/>
    <n v="2599.6802360000001"/>
    <n v="208.440155"/>
    <n v="4699.2914410000003"/>
    <n v="126.476215"/>
    <n v="76.111230769230801"/>
  </r>
  <r>
    <x v="100"/>
    <n v="4252.8"/>
    <n v="624.44000000000005"/>
    <n v="16636.900000000001"/>
    <n v="7987.4"/>
    <n v="29501.54"/>
    <n v="3595.75992094"/>
    <n v="494.98835933999999"/>
    <n v="6.5540000000000003"/>
    <n v="131.39576847000001"/>
    <n v="4228.6980487499995"/>
    <n v="1613.477337"/>
    <n v="150.37114800000001"/>
    <n v="4554.7254620000003"/>
    <n v="92.861218999999906"/>
    <n v="53.895714285714298"/>
  </r>
  <r>
    <x v="101"/>
    <n v="4360.1000000000004"/>
    <n v="692.83900000000006"/>
    <n v="17688.400000000001"/>
    <n v="6890.7"/>
    <n v="29632.039000000001"/>
    <n v="2961.5159425000002"/>
    <n v="481.69250405819997"/>
    <n v="6.2123999999999997"/>
    <n v="157.91291480999999"/>
    <n v="3607.3337613682002"/>
    <n v="1497.1362220000001"/>
    <n v="158.834913"/>
    <n v="3116.8791150000002"/>
    <n v="119.72319400000001"/>
    <n v="62.061076923076897"/>
  </r>
  <r>
    <x v="102"/>
    <n v="5148.8"/>
    <n v="842.154"/>
    <n v="21204.2"/>
    <n v="7114.3"/>
    <n v="34309.454000000005"/>
    <n v="3968.28573026"/>
    <n v="473.45261540770002"/>
    <n v="8.1213490700000008"/>
    <n v="152.26688154000001"/>
    <n v="4602.1265762777002"/>
    <n v="1724.5711679999999"/>
    <n v="137.41917100000001"/>
    <n v="4240.9717110000001"/>
    <n v="101.719335"/>
    <n v="50.165909090909103"/>
  </r>
  <r>
    <x v="103"/>
    <n v="4938.7"/>
    <n v="683.74599999999998"/>
    <n v="21261.9"/>
    <n v="6905.7"/>
    <n v="33790.046000000002"/>
    <n v="3920.8768128699999"/>
    <n v="506.71130885546"/>
    <n v="9.0141443900000002"/>
    <n v="82.928826459999996"/>
    <n v="4519.5310925754602"/>
    <n v="1513.6261"/>
    <n v="158.80619999999999"/>
    <n v="4533.7112539999998"/>
    <n v="48.255343000000003"/>
    <n v="43.319545454545398"/>
  </r>
  <r>
    <x v="104"/>
    <n v="4333.7"/>
    <n v="728.87900000000002"/>
    <n v="22706.5"/>
    <n v="7131"/>
    <n v="34900.078999999998"/>
    <n v="3240.63376432"/>
    <n v="429.70257585735999"/>
    <n v="9.9320888400000005"/>
    <n v="167.6141288"/>
    <n v="3847.8825578173596"/>
    <n v="1098.532377"/>
    <n v="97.949627000000007"/>
    <n v="4361.8119610000003"/>
    <n v="93.392373000000006"/>
    <n v="34.502769230769204"/>
  </r>
  <r>
    <x v="105"/>
    <n v="3974"/>
    <n v="805.13499999999999"/>
    <n v="23027.603126112899"/>
    <n v="7263.8"/>
    <n v="35070.5381261129"/>
    <n v="2761.4690905799998"/>
    <n v="579.34756124290004"/>
    <n v="9.7842894699999992"/>
    <n v="222.33250393599999"/>
    <n v="3572.9334452289004"/>
    <n v="1107.725858"/>
    <n v="153.22451100000001"/>
    <n v="3439.0851889999999"/>
    <n v="116.642914"/>
    <n v="46.009846153846098"/>
  </r>
  <r>
    <x v="106"/>
    <n v="4391.8999999999996"/>
    <n v="923.63699999999994"/>
    <n v="26237.808252062201"/>
    <n v="7107.4"/>
    <n v="38660.745252062203"/>
    <n v="3303.4180396500001"/>
    <n v="618.05157936731996"/>
    <n v="12.15504518"/>
    <n v="223.250922438"/>
    <n v="4156.8755866353195"/>
    <n v="1326.0085140000001"/>
    <n v="132.563121"/>
    <n v="4599.9348170000003"/>
    <n v="118.67577799999999"/>
    <n v="45.817575757575803"/>
  </r>
  <r>
    <x v="107"/>
    <n v="4158"/>
    <n v="717.38099999999997"/>
    <n v="25355.941760907499"/>
    <n v="6925.4"/>
    <n v="37156.722760907498"/>
    <n v="3599.6244297799999"/>
    <n v="617.89246710494001"/>
    <n v="13.116317410000001"/>
    <n v="402.28752782117999"/>
    <n v="4632.9207421161209"/>
    <n v="1497.8912889999999"/>
    <n v="166.62311500000001"/>
    <n v="5510.8112369999999"/>
    <n v="198.65110100000001"/>
    <n v="50.083538461538502"/>
  </r>
  <r>
    <x v="108"/>
    <n v="3727.2"/>
    <n v="648.65499999999997"/>
    <n v="25128.653999999999"/>
    <n v="6185.7"/>
    <n v="35690.208999999995"/>
    <n v="2961.4282751199999"/>
    <n v="417.29599673481999"/>
    <n v="12.90236951"/>
    <n v="254.2931166754"/>
    <n v="3645.9197580402201"/>
    <n v="1369.8019489999999"/>
    <n v="156.383713"/>
    <n v="5741.7597009999999"/>
    <n v="114.155016"/>
    <n v="54.042769230769203"/>
  </r>
  <r>
    <x v="109"/>
    <n v="3855.5"/>
    <n v="721.452"/>
    <n v="28538.92"/>
    <n v="7135.2"/>
    <n v="40251.071999999993"/>
    <n v="2939.38757876"/>
    <n v="578.93252796321997"/>
    <n v="13.94786562"/>
    <n v="244.85392024577999"/>
    <n v="3777.1218925889998"/>
    <n v="1281.8867319999999"/>
    <n v="174.32924299999999"/>
    <n v="6455.3356409999997"/>
    <n v="126.168829"/>
    <n v="50.129375000000003"/>
  </r>
  <r>
    <x v="110"/>
    <n v="3950"/>
    <n v="802.66099999999994"/>
    <n v="30505.078850879501"/>
    <n v="7134.8267152694598"/>
    <n v="42392.566566148962"/>
    <n v="3495.0140694299998"/>
    <n v="691.92037808682198"/>
    <n v="14.70225733"/>
    <n v="306.18200703000002"/>
    <n v="4507.8187118768219"/>
    <n v="1505.3076880000001"/>
    <n v="207.374436"/>
    <n v="6483.0395019999996"/>
    <n v="120.199816"/>
    <n v="51.729384615384603"/>
  </r>
  <r>
    <x v="111"/>
    <n v="3743.8"/>
    <n v="722.17200000000003"/>
    <n v="29632.199699531098"/>
    <n v="7304.22734083655"/>
    <n v="41402.399040367651"/>
    <n v="2891.9519111499999"/>
    <n v="541.07463383215998"/>
    <n v="15.35243258"/>
    <n v="224.95777115600001"/>
    <n v="3673.3367487181599"/>
    <n v="1496.198989"/>
    <n v="196.407861"/>
    <n v="6938.1295810000001"/>
    <n v="120.319907"/>
    <n v="61.426153846153902"/>
  </r>
  <r>
    <x v="112"/>
    <n v="4002.8"/>
    <n v="681.1"/>
    <n v="29736.093378921501"/>
    <n v="6948.8"/>
    <n v="41368.793378921502"/>
    <n v="3564.8434422300002"/>
    <n v="476.63861679121999"/>
    <n v="16.112562849"/>
    <n v="314.23651944327997"/>
    <n v="4371.8311413134998"/>
    <n v="1989.9274809999999"/>
    <n v="177.04633999999999"/>
    <n v="8461.7688569999991"/>
    <n v="160.66186200000001"/>
    <n v="67.029692307692301"/>
  </r>
  <r>
    <x v="113"/>
    <n v="3763.4"/>
    <n v="664.9"/>
    <n v="30382.870608426001"/>
    <n v="7283.5"/>
    <n v="42094.670608426"/>
    <n v="3082.5782774999998"/>
    <n v="575.45471490930004"/>
    <n v="15.523622339999999"/>
    <n v="323.96429601822001"/>
    <n v="3997.52091076752"/>
    <n v="1966.5288720000001"/>
    <n v="216.925783"/>
    <n v="9023.6277549999995"/>
    <n v="195.97440900000001"/>
    <n v="74.555076923076896"/>
  </r>
  <r>
    <x v="114"/>
    <n v="4107.8999999999996"/>
    <n v="832.8"/>
    <n v="34210.502319362"/>
    <n v="7426.5"/>
    <n v="46577.702319361997"/>
    <n v="3329.46220042"/>
    <n v="642.08724824470198"/>
    <n v="18.353002830000001"/>
    <n v="278.13209302000001"/>
    <n v="4268.0345445147022"/>
    <n v="2123.4044370000001"/>
    <n v="283.94794000000002"/>
    <n v="12022.543293999999"/>
    <n v="190.57937200000001"/>
    <n v="75.335230769230705"/>
  </r>
  <r>
    <x v="115"/>
    <n v="4581.5"/>
    <n v="939.4"/>
    <n v="36657.251872978901"/>
    <n v="7131.7"/>
    <n v="49309.851872978899"/>
    <n v="3968.6162031600002"/>
    <n v="569.09708328668103"/>
    <n v="19.52781105"/>
    <n v="252.620586209804"/>
    <n v="4809.8616837064856"/>
    <n v="2533.1690410000001"/>
    <n v="225.22521599999999"/>
    <n v="13787.724625999999"/>
    <n v="198.34659099999999"/>
    <n v="67.733030303030304"/>
  </r>
  <r>
    <x v="116"/>
    <n v="4570.3"/>
    <n v="978.5"/>
    <n v="35372.510463962702"/>
    <n v="7204.5"/>
    <n v="48125.810463962705"/>
    <n v="3384.13648367"/>
    <n v="639.50955877592901"/>
    <n v="17.935507650000002"/>
    <n v="200.34225250292101"/>
    <n v="4241.9238025988507"/>
    <n v="2007.5583349999999"/>
    <n v="236.88685899999999"/>
    <n v="12914.52714"/>
    <n v="137.16218499999999"/>
    <n v="63.134062499999999"/>
  </r>
  <r>
    <x v="117"/>
    <n v="5029.3"/>
    <n v="1227.9000000000001"/>
    <n v="38944.400000000001"/>
    <n v="7367.9"/>
    <n v="52569.500000000007"/>
    <n v="4057.0122878000002"/>
    <n v="822.09635292427902"/>
    <n v="18.984293170000001"/>
    <n v="266.92142281076701"/>
    <n v="5165.0143567050454"/>
    <n v="2407.2277880000001"/>
    <n v="303.08680700000002"/>
    <n v="11002.425819"/>
    <n v="193.218219"/>
    <n v="68.528615384615406"/>
  </r>
  <r>
    <x v="118"/>
    <n v="5479.8"/>
    <n v="1493.2"/>
    <n v="41191.764857953502"/>
    <n v="6797.3"/>
    <n v="54962.064857953505"/>
    <n v="4187.9619203100001"/>
    <n v="1365.6740195923701"/>
    <n v="20.218008730000001"/>
    <n v="286.39974752174101"/>
    <n v="5860.2536961541118"/>
    <n v="2558.6953589999998"/>
    <n v="401.552458"/>
    <n v="12683.44448"/>
    <n v="197.067363"/>
    <n v="61.884393939393902"/>
  </r>
  <r>
    <x v="119"/>
    <n v="5851.9"/>
    <n v="1574.5"/>
    <n v="38976.800000000003"/>
    <n v="6975.4"/>
    <n v="53378.600000000006"/>
    <n v="4726.1778368900004"/>
    <n v="1422.56025237638"/>
    <n v="19.896942549999999"/>
    <n v="163.51501686462399"/>
    <n v="6332.1500486810046"/>
    <n v="3060.886849"/>
    <n v="496.33554099999998"/>
    <n v="12052.541934000001"/>
    <n v="108.914631"/>
    <n v="62.605151515151498"/>
  </r>
  <r>
    <x v="120"/>
    <n v="5081.3999999999996"/>
    <n v="1476.1"/>
    <n v="39147"/>
    <n v="7178.9"/>
    <n v="52883.4"/>
    <n v="3964.8684406100001"/>
    <n v="1178.7793917597501"/>
    <n v="20.08227076"/>
    <n v="213.074758608677"/>
    <n v="5376.8048617384275"/>
    <n v="2137.687981"/>
    <n v="401.91012499999999"/>
    <n v="12560.938178"/>
    <n v="163.484658"/>
    <n v="50.592615384615399"/>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
  <r>
    <x v="0"/>
    <s v="na"/>
    <s v="na"/>
    <n v="27451.077000000001"/>
    <n v="20990.643"/>
    <n v="457.03518400000002"/>
    <n v="1265.2429999999999"/>
    <n v="10221.84"/>
    <n v="1056.625"/>
    <n v="6.027652416364758E-2"/>
    <n v="0.4869712661970384"/>
    <n v="5.0337905322862191E-2"/>
    <n v="1.6171491268752461E-2"/>
    <n v="0.55227460159271924"/>
    <n v="0.43155390713852831"/>
  </r>
  <r>
    <x v="1"/>
    <s v="na"/>
    <s v="na"/>
    <n v="27333.725999999999"/>
    <n v="24875.978999999999"/>
    <n v="597.19924000000003"/>
    <n v="1468.2919999999999"/>
    <n v="13028.848"/>
    <n v="1277.211"/>
    <n v="5.9024491056211291E-2"/>
    <n v="0.5237521707185876"/>
    <n v="5.1343145128077174E-2"/>
    <n v="1.7211945708749794E-2"/>
    <n v="0.60427378556638922"/>
    <n v="0.37851426872486105"/>
  </r>
  <r>
    <x v="2"/>
    <s v="na"/>
    <s v="na"/>
    <n v="28364.002"/>
    <n v="26415.398000000001"/>
    <n v="623.74014599999998"/>
    <n v="1292.4760000000001"/>
    <n v="15364.492"/>
    <n v="1247.998"/>
    <n v="4.8928886098933665E-2"/>
    <n v="0.58164908209976618"/>
    <n v="4.7245095455309818E-2"/>
    <n v="1.785780399750176E-2"/>
    <n v="0.59200845658278545"/>
    <n v="0.39013373941971269"/>
  </r>
  <r>
    <x v="3"/>
    <s v="na"/>
    <s v="na"/>
    <n v="27358.672999999999"/>
    <n v="23646.412"/>
    <n v="581.33137999999997"/>
    <n v="1042.71"/>
    <n v="12467.517"/>
    <n v="1192.5889999999999"/>
    <n v="4.4095907658210476E-2"/>
    <n v="0.52724772790053731"/>
    <n v="5.0434247698974373E-2"/>
    <n v="1.5683647903961075E-2"/>
    <n v="0.59606573716130806"/>
    <n v="0.3882506149347309"/>
  </r>
  <r>
    <x v="4"/>
    <s v="na"/>
    <s v="na"/>
    <n v="27069.245999999999"/>
    <n v="25816.784"/>
    <n v="646.31913399999996"/>
    <n v="1827.2639999999999"/>
    <n v="13868.62"/>
    <n v="2894.88"/>
    <n v="7.0778141847567075E-2"/>
    <n v="0.53719394328898595"/>
    <n v="0.11213170470806899"/>
    <n v="1.0042536669168399E-2"/>
    <n v="0.56434562105024388"/>
    <n v="0.42561184228058768"/>
  </r>
  <r>
    <x v="5"/>
    <s v="na"/>
    <s v="na"/>
    <n v="28622.542000000001"/>
    <n v="28169.433000000001"/>
    <n v="711.00469399999997"/>
    <n v="3929.944"/>
    <n v="14011.347"/>
    <n v="2565.9430000000002"/>
    <n v="0.13951093726309649"/>
    <n v="0.49739542148398935"/>
    <n v="9.1089621860688502E-2"/>
    <n v="1.1932437546755023E-3"/>
    <n v="0.64574739576760376"/>
    <n v="0.35305936047772063"/>
  </r>
  <r>
    <x v="6"/>
    <s v="na"/>
    <s v="na"/>
    <n v="29973.778999999999"/>
    <n v="27691.476999999999"/>
    <n v="733.47031400000003"/>
    <n v="3480.8209999999999"/>
    <n v="13833.784"/>
    <n v="3490.732"/>
    <n v="0.12570008454225826"/>
    <n v="0.49956829677232456"/>
    <n v="0.12605799250072505"/>
    <n v="4.6495894747687165E-3"/>
    <n v="0.60391148511146597"/>
    <n v="0.39143892541376546"/>
  </r>
  <r>
    <x v="7"/>
    <s v="na"/>
    <s v="na"/>
    <n v="32006.263999999999"/>
    <n v="29878.995999999999"/>
    <n v="800.97835299999997"/>
    <n v="4481.3789999999999"/>
    <n v="15229.688"/>
    <n v="3054.7379999999998"/>
    <n v="0.14998425649911395"/>
    <n v="0.5097121737289968"/>
    <n v="0.10223696940820903"/>
    <n v="9.4464352148914237E-3"/>
    <n v="0.58896654358801082"/>
    <n v="0.40158702119709777"/>
  </r>
  <r>
    <x v="8"/>
    <s v="na"/>
    <s v="na"/>
    <n v="26001.897000000001"/>
    <n v="23902.935000000001"/>
    <n v="658.86735499999998"/>
    <n v="3625.212"/>
    <n v="10647.477000000001"/>
    <n v="2705.7060000000001"/>
    <n v="0.15166388562743444"/>
    <n v="0.44544642739479484"/>
    <n v="0.11319555527386072"/>
    <n v="2.3316801890646481E-3"/>
    <n v="0.56548382029236155"/>
    <n v="0.43218449951857368"/>
  </r>
  <r>
    <x v="9"/>
    <s v="na"/>
    <s v="na"/>
    <n v="27319.864000000001"/>
    <n v="25083.418000000001"/>
    <n v="656.19245100000001"/>
    <n v="3037.413"/>
    <n v="12618.93"/>
    <n v="3223.337"/>
    <n v="0.12109246833904373"/>
    <n v="0.50307856768164527"/>
    <n v="0.12850469581139221"/>
    <n v="9.244394045500497E-3"/>
    <n v="0.59665500929737725"/>
    <n v="0.39410059665712222"/>
  </r>
  <r>
    <x v="10"/>
    <s v="na"/>
    <s v="na"/>
    <n v="29569.32"/>
    <n v="27858.884999999998"/>
    <n v="747.14137700000003"/>
    <n v="3751.9250000000002"/>
    <n v="13646.932000000001"/>
    <n v="4344.4269999999997"/>
    <n v="0.13467606474559196"/>
    <n v="0.48985923162395056"/>
    <n v="0.15594403724341444"/>
    <n v="2.3089940606022099E-3"/>
    <n v="0.62567439436287564"/>
    <n v="0.37201661157652222"/>
  </r>
  <r>
    <x v="11"/>
    <s v="na"/>
    <s v="na"/>
    <n v="29223.77"/>
    <n v="26642.242999999999"/>
    <n v="751.02926600000001"/>
    <n v="3424.0430000000001"/>
    <n v="13468.254999999999"/>
    <n v="3760.1149999999998"/>
    <n v="0.12851932174029043"/>
    <n v="0.50552256429760811"/>
    <n v="0.1411335749771519"/>
    <n v="0"/>
    <n v="0.57690653148085169"/>
    <n v="0.42309346851914836"/>
  </r>
  <r>
    <x v="12"/>
    <s v="na"/>
    <s v="na"/>
    <n v="27902.067999999999"/>
    <n v="25906.827000000001"/>
    <n v="716.23230899999999"/>
    <n v="4159.7219999999998"/>
    <n v="12379.228999999999"/>
    <n v="4135.8649999999998"/>
    <n v="0.16056470365900075"/>
    <n v="0.47783655636408112"/>
    <n v="0.15964382670251356"/>
    <n v="9.8164858243736282E-3"/>
    <n v="0.58693799128700708"/>
    <n v="0.40324552288861926"/>
  </r>
  <r>
    <x v="13"/>
    <s v="na"/>
    <s v="na"/>
    <n v="29281.238000000001"/>
    <n v="27192.101999999999"/>
    <n v="680.91491599999995"/>
    <n v="3848.6640000000002"/>
    <n v="12837.51"/>
    <n v="4088.4850000000001"/>
    <n v="0.14153609750360602"/>
    <n v="0.47210436324488636"/>
    <n v="0.15035560693321909"/>
    <n v="3.7267806659448395E-3"/>
    <n v="0.61297699604098288"/>
    <n v="0.38329622329307239"/>
  </r>
  <r>
    <x v="14"/>
    <s v="na"/>
    <s v="na"/>
    <n v="33222.839"/>
    <n v="30788.542000000001"/>
    <n v="787.02177600000005"/>
    <n v="4940.55"/>
    <n v="14864.097"/>
    <n v="4485.04"/>
    <n v="0.16046716340124192"/>
    <n v="0.48278015243462974"/>
    <n v="0.14567237383309672"/>
    <n v="5.5156233120749925E-3"/>
    <n v="0.64121958097268783"/>
    <n v="0.35326479571523717"/>
  </r>
  <r>
    <x v="15"/>
    <s v="na"/>
    <s v="na"/>
    <n v="30285.807000000001"/>
    <n v="27639.777999999998"/>
    <n v="707.53937399999995"/>
    <n v="4092.22"/>
    <n v="12074.017"/>
    <n v="4224.107"/>
    <n v="0.14805545833255246"/>
    <n v="0.43683480381065293"/>
    <n v="0.15282709578926432"/>
    <n v="0"/>
    <n v="0.64625081286832331"/>
    <n v="0.35374918713167675"/>
  </r>
  <r>
    <x v="16"/>
    <s v="na"/>
    <s v="na"/>
    <n v="28315.47"/>
    <n v="26019.537"/>
    <n v="633.54148599999996"/>
    <n v="3693.8989999999999"/>
    <n v="11374.177"/>
    <n v="3887.835"/>
    <n v="0.14196636166123938"/>
    <n v="0.43713986916830994"/>
    <n v="0.14941983787028953"/>
    <n v="4.9019319598192701E-3"/>
    <n v="0.60922959543822774"/>
    <n v="0.38586847260195295"/>
  </r>
  <r>
    <x v="17"/>
    <s v="na"/>
    <s v="na"/>
    <n v="32481.696"/>
    <n v="29917.13"/>
    <n v="649.07007499999997"/>
    <n v="3966.2170000000001"/>
    <n v="13803.433999999999"/>
    <n v="4253.6959999999999"/>
    <n v="0.13257344538062307"/>
    <n v="0.46138897681696067"/>
    <n v="0.14218262246412006"/>
    <n v="1.6771662255035827E-3"/>
    <n v="0.63621747808028373"/>
    <n v="0.36210535569421265"/>
  </r>
  <r>
    <x v="18"/>
    <s v="na"/>
    <s v="na"/>
    <n v="33959.847999999998"/>
    <n v="31413.465"/>
    <n v="652.62682900000004"/>
    <n v="4211.3090000000002"/>
    <n v="14983.659"/>
    <n v="4133.0619999999999"/>
    <n v="0.13406063291648979"/>
    <n v="0.47698205212318984"/>
    <n v="0.13156975838227333"/>
    <n v="5.1546048804230931E-3"/>
    <n v="0.67097106288656794"/>
    <n v="0.32387433223300899"/>
  </r>
  <r>
    <x v="19"/>
    <s v="na"/>
    <s v="na"/>
    <n v="34009.071000000004"/>
    <n v="31742.937000000002"/>
    <n v="654.95233900000005"/>
    <n v="5288.8280000000004"/>
    <n v="14743.736000000001"/>
    <n v="4348.2160000000003"/>
    <n v="0.16661432431409859"/>
    <n v="0.46447296291455326"/>
    <n v="0.13698215763714619"/>
    <n v="5.6705527910035543E-7"/>
    <n v="0.6782331452190451"/>
    <n v="0.32176628772567578"/>
  </r>
  <r>
    <x v="20"/>
    <s v="na"/>
    <s v="na"/>
    <n v="33275.521000000001"/>
    <n v="31753.044999999998"/>
    <n v="680.66744800000004"/>
    <n v="5135.5619999999999"/>
    <n v="13826.075999999999"/>
    <n v="4411.402"/>
    <n v="0.1617344730245556"/>
    <n v="0.43542520095316845"/>
    <n v="0.13892847126944835"/>
    <n v="2.9325376511134603E-3"/>
    <n v="0.62938171756440997"/>
    <n v="0.36768574478447658"/>
  </r>
  <r>
    <x v="21"/>
    <s v="na"/>
    <s v="na"/>
    <n v="35747.49"/>
    <n v="33904.288"/>
    <n v="785.26998100000003"/>
    <n v="5743.2669999999998"/>
    <n v="14922.467000000001"/>
    <n v="4658.2920000000004"/>
    <n v="0.16939647869909552"/>
    <n v="0.44013509441637588"/>
    <n v="0.1373953642677882"/>
    <n v="2.7489148275286006E-3"/>
    <n v="0.65350017083384848"/>
    <n v="0.34375091433862287"/>
  </r>
  <r>
    <x v="22"/>
    <s v="na"/>
    <s v="na"/>
    <n v="37745.964"/>
    <n v="33309.023999999998"/>
    <n v="756.09578199999999"/>
    <n v="5604.5389999999998"/>
    <n v="14824.761"/>
    <n v="4734.2929999999997"/>
    <n v="0.16825887783442708"/>
    <n v="0.44506740875986045"/>
    <n v="0.14213244434901484"/>
    <n v="3.9627099250941732E-3"/>
    <n v="0.65557066457426083"/>
    <n v="0.34046662550064516"/>
  </r>
  <r>
    <x v="23"/>
    <s v="na"/>
    <s v="na"/>
    <n v="36194.783000000003"/>
    <n v="31400.668000000001"/>
    <n v="710.35399399999994"/>
    <n v="6438.7460000000001"/>
    <n v="14001.290999999999"/>
    <n v="3711.2179999999998"/>
    <n v="0.20505124285890988"/>
    <n v="0.44589150141646666"/>
    <n v="0.11818914170870504"/>
    <n v="5.3735481041358741E-3"/>
    <n v="0.64723084871952397"/>
    <n v="0.34739560317634005"/>
  </r>
  <r>
    <x v="24"/>
    <s v="na"/>
    <s v="na"/>
    <n v="36949.614500000003"/>
    <n v="29698.398000000001"/>
    <n v="663.44695400000001"/>
    <n v="4748.0150000000003"/>
    <n v="13693.913"/>
    <n v="3880.076"/>
    <n v="0.15987444844668053"/>
    <n v="0.46109938320578775"/>
    <n v="0.13064933670833018"/>
    <n v="3.199734881322555E-3"/>
    <n v="0.67995250114164407"/>
    <n v="0.31684776397703335"/>
  </r>
  <r>
    <x v="25"/>
    <s v="na"/>
    <s v="na"/>
    <n v="36970.205600000001"/>
    <n v="31776.569"/>
    <n v="734.82430899999997"/>
    <n v="6503.0720000000001"/>
    <n v="13955.322"/>
    <n v="4059.9140000000002"/>
    <n v="0.20464991044187308"/>
    <n v="0.4391701948690559"/>
    <n v="0.12776439142942084"/>
    <n v="4.2846979483530771E-3"/>
    <n v="0.63545551440748693"/>
    <n v="0.36025978764416006"/>
  </r>
  <r>
    <x v="26"/>
    <s v="na"/>
    <s v="na"/>
    <n v="39789.6564"/>
    <n v="33635.868999999999"/>
    <n v="766.54764599999999"/>
    <n v="6482.61"/>
    <n v="15580.162"/>
    <n v="4683.652"/>
    <n v="0.19272907740245984"/>
    <n v="0.46320081696120297"/>
    <n v="0.13924575577339773"/>
    <n v="1.9114713522043981E-3"/>
    <n v="0.66910184481929103"/>
    <n v="0.32898668382850466"/>
  </r>
  <r>
    <x v="27"/>
    <s v="na"/>
    <s v="na"/>
    <n v="38428.129399999998"/>
    <n v="33163.091999999997"/>
    <n v="743.97817799999996"/>
    <n v="5497.7389999999996"/>
    <n v="14613.243"/>
    <n v="4108.6589999999997"/>
    <n v="0.16577884233472562"/>
    <n v="0.44064778398829646"/>
    <n v="0.12389251882785839"/>
    <n v="3.167557476244978E-3"/>
    <n v="0.66731003249033594"/>
    <n v="0.32952241003341909"/>
  </r>
  <r>
    <x v="28"/>
    <s v="na"/>
    <s v="na"/>
    <n v="36491.258099999999"/>
    <n v="33630.673999999999"/>
    <n v="779.65275699999995"/>
    <n v="6316.616"/>
    <n v="15280.753000000001"/>
    <n v="4348.6970000000001"/>
    <n v="0.18782305701039473"/>
    <n v="0.45436951397405834"/>
    <n v="0.12930745901791918"/>
    <n v="0"/>
    <n v="0.63827025887141009"/>
    <n v="0.36172974112858997"/>
  </r>
  <r>
    <x v="29"/>
    <s v="na"/>
    <s v="na"/>
    <n v="38635.511500000001"/>
    <n v="37127"/>
    <n v="865.02000299999997"/>
    <n v="8514.6540000000005"/>
    <n v="15766.811"/>
    <n v="4044.779"/>
    <n v="0.22933859455382877"/>
    <n v="0.42467236781856871"/>
    <n v="0.10894440703531123"/>
    <n v="5.3869151830204439E-7"/>
    <n v="0.66239539957443372"/>
    <n v="0.337604061734048"/>
  </r>
  <r>
    <x v="30"/>
    <s v="na"/>
    <s v="na"/>
    <n v="39464.189700000003"/>
    <n v="39417.322"/>
    <n v="952.75951599999996"/>
    <n v="8388.1779999999999"/>
    <n v="16791.839"/>
    <n v="4609.7430000000004"/>
    <n v="0.2128043604788778"/>
    <n v="0.42600151780986034"/>
    <n v="0.11694713811354308"/>
    <n v="0"/>
    <n v="0.65726935990222768"/>
    <n v="0.34273064009777221"/>
  </r>
  <r>
    <x v="31"/>
    <s v="na"/>
    <s v="na"/>
    <n v="41695.496200000001"/>
    <n v="36582.249000000003"/>
    <n v="967.27615400000002"/>
    <n v="8290.9179999999997"/>
    <n v="16375.165000000001"/>
    <n v="3863.7550000000001"/>
    <n v="0.22663773350840183"/>
    <n v="0.44762597838093549"/>
    <n v="0.10561830137890101"/>
    <n v="3.9455474703045182E-3"/>
    <n v="0.63868962785748895"/>
    <n v="0.35736482467220643"/>
  </r>
  <r>
    <x v="32"/>
    <s v="na"/>
    <s v="na"/>
    <n v="40272.7232"/>
    <n v="31707.052"/>
    <n v="857.46111499999995"/>
    <n v="6285.125"/>
    <n v="13737.09"/>
    <n v="3722.078"/>
    <n v="0.19822483023650386"/>
    <n v="0.43325030658794772"/>
    <n v="0.11738959522316991"/>
    <n v="2.0685303698369691E-3"/>
    <n v="0.66350927232213197"/>
    <n v="0.33442219730803102"/>
  </r>
  <r>
    <x v="33"/>
    <s v="na"/>
    <s v="na"/>
    <n v="39713.304199999999"/>
    <n v="34501.288999999997"/>
    <n v="1013.53315"/>
    <n v="6928.1379999999999"/>
    <n v="15099.498"/>
    <n v="4702.5839999999998"/>
    <n v="0.20080809154695642"/>
    <n v="0.437650257067207"/>
    <n v="0.13630169006149306"/>
    <n v="8.9548828161173915E-3"/>
    <n v="0.70268664454826613"/>
    <n v="0.28835847263561659"/>
  </r>
  <r>
    <x v="34"/>
    <s v="na"/>
    <s v="na"/>
    <n v="39739.442300000002"/>
    <n v="35803.925000000003"/>
    <n v="1088.9868899999999"/>
    <n v="6343.8440000000001"/>
    <n v="16815.276999999998"/>
    <n v="4560.7430000000004"/>
    <n v="0.17718292058761712"/>
    <n v="0.46964898401502059"/>
    <n v="0.12738109020170274"/>
    <n v="5.5724616784332999E-3"/>
    <n v="0.69958673525318804"/>
    <n v="0.29484080306837868"/>
  </r>
  <r>
    <x v="35"/>
    <s v="na"/>
    <s v="na"/>
    <n v="41005.242700000003"/>
    <n v="34406.201999999997"/>
    <n v="1027.1633099999999"/>
    <n v="7282.442"/>
    <n v="14980.95"/>
    <n v="4807.2150000000001"/>
    <n v="0.2116607348872741"/>
    <n v="0.43541423142257907"/>
    <n v="0.13971943197915307"/>
    <n v="8.300102405955764E-3"/>
    <n v="0.69757493140335569"/>
    <n v="0.29412496619068856"/>
  </r>
  <r>
    <x v="36"/>
    <s v="na"/>
    <s v="na"/>
    <n v="36602.104800000001"/>
    <n v="31059.5"/>
    <n v="891.43656099999998"/>
    <n v="4931.9709999999995"/>
    <n v="14975.677"/>
    <n v="4460.2299999999996"/>
    <n v="0.15879106231587758"/>
    <n v="0.48216091694972552"/>
    <n v="0.14360276243983322"/>
    <n v="9.0111560070187859E-3"/>
    <n v="0.6792810895217245"/>
    <n v="0.31170775447125676"/>
  </r>
  <r>
    <x v="37"/>
    <s v="na"/>
    <s v="na"/>
    <n v="36130.888400000003"/>
    <n v="33914.940999999999"/>
    <n v="836.52028099999995"/>
    <n v="5940.3429999999998"/>
    <n v="15411.874"/>
    <n v="5062.1040000000003"/>
    <n v="0.17515415993204883"/>
    <n v="0.45442726850092413"/>
    <n v="0.14925881781719746"/>
    <n v="6.4359539944356678E-3"/>
    <n v="0.68884578038923916"/>
    <n v="0.30471826561632531"/>
  </r>
  <r>
    <x v="38"/>
    <s v="na"/>
    <s v="na"/>
    <n v="40829.074000000001"/>
    <n v="37385.521000000001"/>
    <n v="926.35368000000005"/>
    <n v="6616.5169999999998"/>
    <n v="17638.146000000001"/>
    <n v="5177.6869999999999"/>
    <n v="0.17698073540288498"/>
    <n v="0.47179083046615827"/>
    <n v="0.1384944454833196"/>
    <n v="6.4998157976720447E-3"/>
    <n v="0.67867696694664226"/>
    <n v="0.31482321725568568"/>
  </r>
  <r>
    <x v="39"/>
    <s v="na"/>
    <s v="na"/>
    <n v="37996.372732999997"/>
    <n v="36917.805999999997"/>
    <n v="914.87025500000004"/>
    <n v="8729.7710000000006"/>
    <n v="16863.046999999999"/>
    <n v="4454.1379999999999"/>
    <n v="0.23646505428843745"/>
    <n v="0.45677272912696926"/>
    <n v="0.1206501274750726"/>
    <n v="1.248589908078503E-2"/>
    <n v="0.68683458599896219"/>
    <n v="0.30067951492025285"/>
  </r>
  <r>
    <x v="40"/>
    <s v="na"/>
    <s v="na"/>
    <n v="38136.044541785399"/>
    <n v="34665.133999999998"/>
    <n v="856.96353199999999"/>
    <n v="5738.491"/>
    <n v="15821.326999999999"/>
    <n v="4659.9070000000002"/>
    <n v="0.16554071304037077"/>
    <n v="0.45640461104232283"/>
    <n v="0.13442633742595658"/>
    <n v="1.0226615595947213E-2"/>
    <n v="0.67300510074474262"/>
    <n v="0.31676828365931026"/>
  </r>
  <r>
    <x v="41"/>
    <s v="na"/>
    <s v="na"/>
    <n v="42178.853209658701"/>
    <n v="40467.695"/>
    <n v="1119.0756699999999"/>
    <n v="9318.6579999999994"/>
    <n v="16975.484"/>
    <n v="5644.2460000000001"/>
    <n v="0.23027400003879636"/>
    <n v="0.41948235499946318"/>
    <n v="0.13947535188253249"/>
    <n v="5.2439606456458664E-3"/>
    <n v="0.69019386945562378"/>
    <n v="0.30456216989873036"/>
  </r>
  <r>
    <x v="42"/>
    <s v="na"/>
    <s v="na"/>
    <n v="45066.111337863797"/>
    <n v="42543.982000000004"/>
    <n v="1190.5926300000001"/>
    <n v="7957.8819999999996"/>
    <n v="20409.268"/>
    <n v="4698.0910000000003"/>
    <n v="0.18705070907561025"/>
    <n v="0.47972162079233671"/>
    <n v="0.1104290378836659"/>
    <n v="5.9272777992431447E-3"/>
    <n v="0.69759297566457223"/>
    <n v="0.29647974653618459"/>
  </r>
  <r>
    <x v="43"/>
    <s v="na"/>
    <s v="na"/>
    <n v="44431.510377819402"/>
    <n v="39691.432999999997"/>
    <n v="1261.0946200000001"/>
    <n v="10277.887000000001"/>
    <n v="16156.078"/>
    <n v="6200.7929999999997"/>
    <n v="0.25894471988451517"/>
    <n v="0.40704194277893674"/>
    <n v="0.15622497177161632"/>
    <n v="9.7184699781436464E-3"/>
    <n v="0.69185048068181365"/>
    <n v="0.29843104934004278"/>
  </r>
  <r>
    <x v="44"/>
    <s v="na"/>
    <s v="na"/>
    <n v="40482.323961988797"/>
    <n v="36641.258000000002"/>
    <n v="1152.3855100000001"/>
    <n v="7483.9459999999999"/>
    <n v="15483.473"/>
    <n v="6438.9579999999996"/>
    <n v="0.20424915541928171"/>
    <n v="0.42256936156504232"/>
    <n v="0.1757297197601676"/>
    <n v="2.8447713230806649E-3"/>
    <n v="0.70181667889241139"/>
    <n v="0.29533854978450791"/>
  </r>
  <r>
    <x v="45"/>
    <s v="na"/>
    <s v="na"/>
    <n v="44075.074983007296"/>
    <n v="38443.220999999998"/>
    <n v="1298.6494"/>
    <n v="9765.6839999999993"/>
    <n v="15785.407999999999"/>
    <n v="5287.7489999999998"/>
    <n v="0.25402876621602544"/>
    <n v="0.41061616559132752"/>
    <n v="0.13754698130003207"/>
    <n v="1.0748188867941114E-2"/>
    <n v="0.70844924778805607"/>
    <n v="0.28080256334400283"/>
  </r>
  <r>
    <x v="46"/>
    <s v="na"/>
    <s v="na"/>
    <n v="48123.453547595498"/>
    <n v="41821.103000000003"/>
    <n v="1410.8784000000001"/>
    <n v="9954.6170000000002"/>
    <n v="18855.93"/>
    <n v="6167.2830000000004"/>
    <n v="0.2380285618004862"/>
    <n v="0.4508711786009087"/>
    <n v="0.14746820522643794"/>
    <n v="2.4858024428480521E-3"/>
    <n v="0.7014229156031585"/>
    <n v="0.29609128195399337"/>
  </r>
  <r>
    <x v="47"/>
    <s v="na"/>
    <s v="na"/>
    <n v="47952.855523301398"/>
    <n v="39811.925999999999"/>
    <n v="1369.5935500000001"/>
    <n v="10818.963"/>
    <n v="16704.694"/>
    <n v="5916.4219999999996"/>
    <n v="0.27175181125374342"/>
    <n v="0.41959020018272913"/>
    <n v="0.14860928858352646"/>
    <n v="5.4445996910573984E-3"/>
    <n v="0.71587704649104389"/>
    <n v="0.27867835381789868"/>
  </r>
  <r>
    <x v="48"/>
    <s v="na"/>
    <s v="na"/>
    <n v="45081.8625594818"/>
    <n v="35189.084000000003"/>
    <n v="1156.06132"/>
    <n v="7871.6130000000003"/>
    <n v="15129.186"/>
    <n v="5630.5739999999996"/>
    <n v="0.22369474010747195"/>
    <n v="0.42993975063403184"/>
    <n v="0.16000910964320639"/>
    <n v="8.2345706981176315E-3"/>
    <n v="0.71962194298663751"/>
    <n v="0.27214348631524476"/>
  </r>
  <r>
    <x v="49"/>
    <s v="na"/>
    <s v="na"/>
    <n v="43418.203251481798"/>
    <n v="39308.281999999999"/>
    <n v="1223.13707"/>
    <n v="10439.655000000001"/>
    <n v="15911.566999999999"/>
    <n v="6695.4960000000001"/>
    <n v="0.26558410769516716"/>
    <n v="0.40478917394558223"/>
    <n v="0.17033295934938089"/>
    <n v="7.136027974969753E-3"/>
    <n v="0.70842536440539428"/>
    <n v="0.28443860761963596"/>
  </r>
  <r>
    <x v="50"/>
    <s v="na"/>
    <s v="na"/>
    <n v="49559.689917128802"/>
    <n v="46008.688000000002"/>
    <n v="1434.4911999999999"/>
    <n v="12326.948"/>
    <n v="21151.031999999999"/>
    <n v="5875.0190000000002"/>
    <n v="0.26792652726806726"/>
    <n v="0.45971821669855045"/>
    <n v="0.12769368689670091"/>
    <n v="4.73123684813616E-3"/>
    <n v="0.68257866862015271"/>
    <n v="0.31269009453171104"/>
  </r>
  <r>
    <x v="51"/>
    <s v="na"/>
    <s v="na"/>
    <n v="48528.832872246501"/>
    <n v="45362.796999999999"/>
    <n v="1382.2464299999999"/>
    <n v="13379.475"/>
    <n v="18300.001"/>
    <n v="6918.8040000000001"/>
    <n v="0.29494378399991517"/>
    <n v="0.40341430004856182"/>
    <n v="0.15252154755801323"/>
    <n v="4.7863230303016816E-3"/>
    <n v="0.69832955847056788"/>
    <n v="0.29688411849913049"/>
  </r>
  <r>
    <x v="52"/>
    <s v="na"/>
    <s v="na"/>
    <n v="47720.247889746599"/>
    <n v="44039.69"/>
    <n v="1256.9951900000001"/>
    <n v="13448.849"/>
    <n v="17716.005000000001"/>
    <n v="5398.8310000000001"/>
    <n v="0.30538019227655777"/>
    <n v="0.4022736081929732"/>
    <n v="0.12259012268251661"/>
    <n v="8.5516269528691045E-3"/>
    <n v="0.65673716141053673"/>
    <n v="0.33471121163659412"/>
  </r>
  <r>
    <x v="53"/>
    <s v="na"/>
    <s v="na"/>
    <n v="52710.107888511302"/>
    <n v="46066.788999999997"/>
    <n v="1268.45794"/>
    <n v="14358.706"/>
    <n v="18579.572"/>
    <n v="7024.05"/>
    <n v="0.31169322437472258"/>
    <n v="0.40331814748364603"/>
    <n v="0.15247535485922409"/>
    <n v="8.2117726937729479E-3"/>
    <n v="0.68698727840570784"/>
    <n v="0.30480094890051918"/>
  </r>
  <r>
    <x v="54"/>
    <s v="na"/>
    <s v="na"/>
    <n v="53889.615373393703"/>
    <n v="47441.781999999999"/>
    <n v="1281.3514"/>
    <n v="14984.761"/>
    <n v="19896.392"/>
    <n v="6126.7190000000001"/>
    <n v="0.31585577877323412"/>
    <n v="0.41938542696393655"/>
    <n v="0.12914183957086603"/>
    <n v="3.837903896611641E-3"/>
    <n v="0.686744292193746"/>
    <n v="0.30941780390964235"/>
  </r>
  <r>
    <x v="55"/>
    <s v="na"/>
    <s v="na"/>
    <n v="57966.447672276103"/>
    <n v="50159.563000000002"/>
    <n v="1289.07918"/>
    <n v="17178.455000000002"/>
    <n v="19161.02"/>
    <n v="7450.1859999999997"/>
    <n v="0.34247616949932363"/>
    <n v="0.38200133442151402"/>
    <n v="0.14852972303606393"/>
    <n v="6.0531229109791092E-3"/>
    <n v="0.68667862995536866"/>
    <n v="0.30726824713365225"/>
  </r>
  <r>
    <x v="56"/>
    <s v="na"/>
    <s v="na"/>
    <n v="52525.196432571203"/>
    <n v="48683.021999999997"/>
    <n v="1194.72713"/>
    <n v="17217.569"/>
    <n v="20001.365000000002"/>
    <n v="6443.9279999999999"/>
    <n v="0.35366680811228196"/>
    <n v="0.41084887869122017"/>
    <n v="0.13236499574738808"/>
    <n v="4.5182692233033525E-3"/>
    <n v="0.68023501088326033"/>
    <n v="0.31524671989343639"/>
  </r>
  <r>
    <x v="57"/>
    <s v="na"/>
    <s v="na"/>
    <n v="57642.414572335903"/>
    <n v="48489.046999999999"/>
    <n v="1511.62925"/>
    <n v="16735.13"/>
    <n v="19310.761999999999"/>
    <n v="6547.7219999999998"/>
    <n v="0.34513216974546851"/>
    <n v="0.3982499800418845"/>
    <n v="0.1350350729722529"/>
    <n v="9.5086628532831344E-3"/>
    <n v="0.67253831571488709"/>
    <n v="0.31795302143182974"/>
  </r>
  <r>
    <x v="58"/>
    <s v="na"/>
    <s v="na"/>
    <n v="60455.403428983002"/>
    <n v="54855.078000000001"/>
    <n v="1717.0800979999999"/>
    <n v="21494.739000000001"/>
    <n v="20904.331999999999"/>
    <n v="6479.7669999999998"/>
    <n v="0.39184592901317178"/>
    <n v="0.38108289628172615"/>
    <n v="0.1181251989104819"/>
    <n v="4.9793020073729544E-3"/>
    <n v="0.68556861773125177"/>
    <n v="0.30945208026137527"/>
  </r>
  <r>
    <x v="59"/>
    <s v="na"/>
    <s v="na"/>
    <n v="62577.790550218298"/>
    <n v="57800.561999999998"/>
    <n v="1745.851132"/>
    <n v="24661.441999999999"/>
    <n v="20097.157999999999"/>
    <n v="7000.116"/>
    <n v="0.42666439817661289"/>
    <n v="0.34769831476725088"/>
    <n v="0.12110809580017579"/>
    <n v="6.7272529287864024E-3"/>
    <n v="0.69356650892079563"/>
    <n v="0.29970623815041797"/>
  </r>
  <r>
    <x v="60"/>
    <s v="na"/>
    <s v="na"/>
    <n v="61298.442241748096"/>
    <n v="56445.216999999997"/>
    <n v="1728.439228"/>
    <n v="25394.727999999999"/>
    <n v="19529.677"/>
    <n v="5965.6880000000001"/>
    <n v="0.44990044063432338"/>
    <n v="0.34599347895145838"/>
    <n v="0.10568987625647715"/>
    <n v="4.6300822973184778E-3"/>
    <n v="0.70708931812592735"/>
    <n v="0.28828059957675423"/>
  </r>
  <r>
    <x v="61"/>
    <s v="na"/>
    <s v="na"/>
    <n v="66778.377359395206"/>
    <n v="59355.381999999998"/>
    <n v="2928.9469009999998"/>
    <n v="28083.705000000002"/>
    <n v="19651.492999999999"/>
    <n v="6180.6670000000004"/>
    <n v="0.47314504689734793"/>
    <n v="0.33108190593398928"/>
    <n v="0.1041298495897137"/>
    <n v="5.3214214003373785E-3"/>
    <n v="0.68258635754378605"/>
    <n v="0.31209222105587664"/>
  </r>
  <r>
    <x v="62"/>
    <s v="na"/>
    <s v="na"/>
    <n v="65992.512065277595"/>
    <n v="58855.675999999999"/>
    <n v="3001.0137209999998"/>
    <n v="29374.28"/>
    <n v="17746.521000000001"/>
    <n v="6434.5879999999997"/>
    <n v="0.49909001130154379"/>
    <n v="0.30152607541199594"/>
    <n v="0.10932824898655484"/>
    <n v="3.7262676245533228E-3"/>
    <n v="0.69249049148632669"/>
    <n v="0.30378324088912001"/>
  </r>
  <r>
    <x v="63"/>
    <s v="na"/>
    <s v="na"/>
    <n v="67027.834947630501"/>
    <n v="64657.033000000003"/>
    <n v="3412.7835690000002"/>
    <n v="34684.646999999997"/>
    <n v="19272.697"/>
    <n v="6396.5730000000003"/>
    <n v="0.53644043641779848"/>
    <n v="0.29807580251942584"/>
    <n v="9.8930815461328078E-2"/>
    <n v="4.8032825756171016E-3"/>
    <n v="0.70001333033639201"/>
    <n v="0.29518338708799086"/>
  </r>
  <r>
    <x v="64"/>
    <s v="na"/>
    <s v="na"/>
    <n v="60400.275981772102"/>
    <n v="54123.396999999997"/>
    <n v="2894.9914210000002"/>
    <n v="27874.419000000002"/>
    <n v="15917.621999999999"/>
    <n v="5928.9110000000001"/>
    <n v="0.51501606597235583"/>
    <n v="0.2940987240693706"/>
    <n v="0.10954432516495594"/>
    <n v="6.1599976808551019E-3"/>
    <n v="0.70870595945779236"/>
    <n v="0.28513404286135258"/>
  </r>
  <r>
    <x v="65"/>
    <s v="na"/>
    <s v="na"/>
    <n v="69645.990740280293"/>
    <n v="61744.120999999999"/>
    <n v="3545.6192510000001"/>
    <n v="31555.669000000002"/>
    <n v="19376.14"/>
    <n v="5944.6109999999999"/>
    <n v="0.51107163708752124"/>
    <n v="0.31381352080467712"/>
    <n v="9.6278170354064968E-2"/>
    <n v="3.5533747415401706E-3"/>
    <n v="0.71324422935748"/>
    <n v="0.28320239590097979"/>
  </r>
  <r>
    <x v="66"/>
    <s v="na"/>
    <s v="na"/>
    <n v="71840.241716864199"/>
    <n v="64230.347000000002"/>
    <n v="3908.900678"/>
    <n v="32434.686000000002"/>
    <n v="19537.98"/>
    <n v="7524.7209999999995"/>
    <n v="0.5049744788082805"/>
    <n v="0.30418611937438234"/>
    <n v="0.11715211502749626"/>
    <n v="1.1621920709847635E-3"/>
    <n v="0.70297361152353732"/>
    <n v="0.2958641964054779"/>
  </r>
  <r>
    <x v="67"/>
    <s v="na"/>
    <s v="na"/>
    <n v="72281.822471893"/>
    <n v="67330.991999999998"/>
    <n v="4016.2016400000002"/>
    <n v="36703.296000000002"/>
    <n v="19002.234"/>
    <n v="6862.5619999999999"/>
    <n v="0.54511741041926132"/>
    <n v="0.28222120951374075"/>
    <n v="0.10192278171098386"/>
    <n v="1.6752760749462893E-3"/>
    <n v="0.7191378822994321"/>
    <n v="0.27918684162562168"/>
  </r>
  <r>
    <x v="68"/>
    <s v="na"/>
    <s v="na"/>
    <n v="67140.931790257702"/>
    <n v="58624.161"/>
    <n v="3501.9078789999999"/>
    <n v="30810.026999999998"/>
    <n v="16826.314999999999"/>
    <n v="6805.8230000000003"/>
    <n v="0.52555169190395745"/>
    <n v="0.28702014174667673"/>
    <n v="0.11609245887544557"/>
    <n v="5.7200648039977924E-3"/>
    <n v="0.70883467313075921"/>
    <n v="0.28544526206524307"/>
  </r>
  <r>
    <x v="69"/>
    <s v="na"/>
    <s v="na"/>
    <n v="75627.6596522779"/>
    <n v="67179.381999999998"/>
    <n v="4085.3755099999998"/>
    <n v="35342.646999999997"/>
    <n v="19713.29"/>
    <n v="7779.5190000000002"/>
    <n v="0.52609366070083818"/>
    <n v="0.29344256248144707"/>
    <n v="0.11580218168723255"/>
    <n v="2.9035545459468503E-3"/>
    <n v="0.71418440556657692"/>
    <n v="0.28291203988747621"/>
  </r>
  <r>
    <x v="70"/>
    <s v="na"/>
    <s v="na"/>
    <n v="74038.8182121344"/>
    <n v="68320.865999999995"/>
    <n v="4142.8307249999998"/>
    <n v="35964.11"/>
    <n v="20313.065999999999"/>
    <n v="7659.009"/>
    <n v="0.52640008983492692"/>
    <n v="0.29731862590851821"/>
    <n v="0.1121035116855808"/>
    <n v="4.2130613508324088E-3"/>
    <n v="0.70607554945219819"/>
    <n v="0.28971138919696948"/>
  </r>
  <r>
    <x v="71"/>
    <s v="na"/>
    <s v="na"/>
    <n v="81567.079931499393"/>
    <n v="72759.278000000006"/>
    <n v="4527.5908019999997"/>
    <n v="40319.087"/>
    <n v="20457.085999999999"/>
    <n v="8258.2279999999992"/>
    <n v="0.55414358289811505"/>
    <n v="0.28116120118729049"/>
    <n v="0.11350068646915379"/>
    <n v="4.8863871353973572E-3"/>
    <n v="0.70503272448635346"/>
    <n v="0.29008088837824914"/>
  </r>
  <r>
    <x v="72"/>
    <s v="na"/>
    <s v="na"/>
    <n v="79694.778234315498"/>
    <n v="73748.528999999995"/>
    <n v="4967.1240980000002"/>
    <n v="41662.938000000002"/>
    <n v="19772.036"/>
    <n v="7578.8109999999997"/>
    <n v="0.56493246122915897"/>
    <n v="0.26810075086379015"/>
    <n v="0.10276558872109842"/>
    <n v="2.911786891369725E-3"/>
    <n v="0.69628670152865024"/>
    <n v="0.30080151157998014"/>
  </r>
  <r>
    <x v="73"/>
    <s v="na"/>
    <s v="na"/>
    <n v="88701.881164945094"/>
    <n v="79464.499190000002"/>
    <n v="6873.2737020000004"/>
    <n v="49627.608"/>
    <n v="17884.501"/>
    <n v="8118.2910000000002"/>
    <n v="0.62452552404993011"/>
    <n v="0.22506277875404551"/>
    <n v="0.10216248869308453"/>
    <n v="3.5691158050574004E-3"/>
    <n v="0.68305486793819181"/>
    <n v="0.3133760264499818"/>
  </r>
  <r>
    <x v="74"/>
    <s v="na"/>
    <s v="na"/>
    <n v="92722.405264216606"/>
    <n v="86924.619149999999"/>
    <n v="9587.9052210000009"/>
    <n v="52317.822999999997"/>
    <n v="20722.313999999998"/>
    <n v="9255.7119999999995"/>
    <n v="0.60187578055094648"/>
    <n v="0.23839407296385029"/>
    <n v="0.10647975326792099"/>
    <n v="4.4261453632149731E-3"/>
    <n v="0.68937989704151614"/>
    <n v="0.30619396737385651"/>
  </r>
  <r>
    <x v="75"/>
    <n v="91.404983748555495"/>
    <s v="na"/>
    <n v="79285.833888876907"/>
    <n v="69335.620469999994"/>
    <n v="8714.3241429999998"/>
    <n v="39696.040999999997"/>
    <n v="18468.366000000002"/>
    <n v="8343.4259999999995"/>
    <n v="0.57252016684808649"/>
    <n v="0.26636187683632051"/>
    <n v="0.12033390547950772"/>
    <n v="2.8467041711323711E-3"/>
    <n v="0.73691575345615423"/>
    <n v="0.26023753559409091"/>
  </r>
  <r>
    <x v="76"/>
    <n v="94.776694069109894"/>
    <n v="59.636904761904802"/>
    <n v="79738.175996411795"/>
    <n v="78319.101750000002"/>
    <n v="8884.332461"/>
    <n v="60617.330999999998"/>
    <n v="11018.550999999999"/>
    <n v="4804.8180000000002"/>
    <n v="0.77397888440414853"/>
    <n v="0.14068791334165168"/>
    <n v="6.1349248045991539E-2"/>
    <n v="6.8977297738223873E-3"/>
    <n v="0.71278013604133306"/>
    <n v="0.28032213737691392"/>
  </r>
  <r>
    <x v="77"/>
    <n v="67.638337433151705"/>
    <n v="53.807777777777801"/>
    <n v="97805.337977275296"/>
    <n v="88944.614130000002"/>
    <n v="7052.4148610000002"/>
    <n v="70601.115999999995"/>
    <n v="10850.704"/>
    <n v="5905.5389999999998"/>
    <n v="0.79376493664709757"/>
    <n v="0.12199394090507591"/>
    <n v="6.6395689697057544E-2"/>
    <n v="3.3721772018889978E-3"/>
    <n v="0.71643556637238737"/>
    <n v="0.28019225496413991"/>
  </r>
  <r>
    <x v="78"/>
    <n v="87.161954814098493"/>
    <n v="73.502656250000001"/>
    <n v="105698.928703232"/>
    <n v="97594.017519999994"/>
    <n v="7180.7279879999996"/>
    <n v="67244.062999999995"/>
    <n v="18865.811000000002"/>
    <n v="8555.34"/>
    <n v="0.68901828932515907"/>
    <n v="0.1933090929076039"/>
    <n v="8.766254548591311E-2"/>
    <n v="4.7287017352823498E-3"/>
    <n v="0.72002390910487446"/>
    <n v="0.27524738383164782"/>
  </r>
  <r>
    <x v="79"/>
    <n v="88.605757952486599"/>
    <n v="82.617500000000007"/>
    <n v="107257.37783832601"/>
    <n v="98063.155799999993"/>
    <n v="6931.474158"/>
    <n v="68316.659"/>
    <n v="18336.355"/>
    <n v="8603.3080000000009"/>
    <n v="0.69665980502740465"/>
    <n v="0.18698516125054176"/>
    <n v="8.773231831888488E-2"/>
    <n v="3.8743501256972603E-3"/>
    <n v="0.71061669830535901"/>
    <n v="0.28550896380595575"/>
  </r>
  <r>
    <x v="80"/>
    <n v="130.003226438149"/>
    <n v="120.234426229508"/>
    <n v="103198.475251759"/>
    <n v="94564.738450000004"/>
    <n v="7806.9337009999999"/>
    <n v="62177.555"/>
    <n v="19042.911"/>
    <n v="9659.3289999999997"/>
    <n v="0.65751310709621058"/>
    <n v="0.20137433161800278"/>
    <n v="0.10214514583686241"/>
    <n v="5.4489655282285608E-3"/>
    <n v="0.720395742817179"/>
    <n v="0.27415528689594759"/>
  </r>
  <r>
    <x v="81"/>
    <n v="162.63051950745799"/>
    <n v="147.14841269841301"/>
    <n v="105681.0571183"/>
    <n v="99650.006779999996"/>
    <n v="13155.506246999999"/>
    <n v="67826.456000000006"/>
    <n v="19138.764999999999"/>
    <n v="9587.2849999999999"/>
    <n v="0.68064677757365633"/>
    <n v="0.1920598464408855"/>
    <n v="9.6209576996478363E-2"/>
    <n v="7.1726839073678189E-3"/>
    <n v="0.73901977912138384"/>
    <n v="0.25380753917897525"/>
  </r>
  <r>
    <x v="82"/>
    <n v="138.95948785416701"/>
    <n v="126.0971875"/>
    <n v="108705.32116426701"/>
    <n v="99025.646720000004"/>
    <n v="14386.419648999999"/>
    <n v="66635.695000000007"/>
    <n v="18850.919000000002"/>
    <n v="9797.759"/>
    <n v="0.67291350480563672"/>
    <n v="0.19036400795545344"/>
    <n v="9.8941631027199009E-2"/>
    <n v="5.1722156528623379E-3"/>
    <n v="0.73771042573000212"/>
    <n v="0.25707743239467729"/>
  </r>
  <r>
    <x v="83"/>
    <n v="146.240686018715"/>
    <n v="148.25714285714301"/>
    <n v="115090.326808285"/>
    <n v="108618.26767"/>
    <n v="14020.986604"/>
    <n v="77137.979000000007"/>
    <n v="18555.864000000001"/>
    <n v="9513.1059999999998"/>
    <n v="0.71017500697357605"/>
    <n v="0.17083557303984759"/>
    <n v="8.7582928765742848E-2"/>
    <n v="5.376047809693447E-3"/>
    <n v="0.73620259018443246"/>
    <n v="0.25842137425059153"/>
  </r>
  <r>
    <x v="84"/>
    <n v="168.85543783823701"/>
    <n v="172.29918032786901"/>
    <n v="103019.02475437699"/>
    <n v="93737.033209999994"/>
    <n v="13707.444971999999"/>
    <n v="62280.417999999998"/>
    <n v="17903.739000000001"/>
    <n v="10624.772000000001"/>
    <n v="0.66441635570514124"/>
    <n v="0.19099963362281885"/>
    <n v="0.11334657857367024"/>
    <n v="1.256653810838057E-3"/>
    <n v="0.73932017716778764"/>
    <n v="0.25942317744920662"/>
  </r>
  <r>
    <x v="85"/>
    <n v="158.028403091874"/>
    <n v="169.13387096774201"/>
    <n v="119131.350359466"/>
    <n v="105499.00217000001"/>
    <n v="16271.688286000001"/>
    <n v="73300.947"/>
    <n v="17582.168000000001"/>
    <n v="11093.38"/>
    <n v="0.69480227767352343"/>
    <n v="0.16665719711422747"/>
    <n v="0.10515151586101489"/>
    <n v="3.9860756154107228E-3"/>
    <n v="0.74327550391086306"/>
    <n v="0.25273841886233644"/>
  </r>
  <r>
    <x v="86"/>
    <n v="157.961797268043"/>
    <n v="167.51343750000001"/>
    <n v="124703.901950637"/>
    <n v="117313.83900000001"/>
    <n v="17992.149150000001"/>
    <n v="81032.672999999995"/>
    <n v="20729.544999999998"/>
    <n v="12037.692999999999"/>
    <n v="0.69073413410330886"/>
    <n v="0.17670161659273631"/>
    <n v="0.10261102272852905"/>
    <n v="3.9448287085720552E-3"/>
    <n v="0.76147621424272027"/>
    <n v="0.2345789570487076"/>
  </r>
  <r>
    <x v="87"/>
    <n v="127.106400154535"/>
    <n v="129.13693548387101"/>
    <n v="130322.741911384"/>
    <n v="121273.29300000001"/>
    <n v="16126.12513"/>
    <n v="88618.847999999998"/>
    <n v="18440.485000000001"/>
    <n v="11065.186"/>
    <n v="0.73073671711050181"/>
    <n v="0.15205726292927496"/>
    <n v="9.1241737783107776E-2"/>
    <n v="3.2413484475926615E-3"/>
    <n v="0.75393053769884844"/>
    <n v="0.24282811385355882"/>
  </r>
  <r>
    <x v="88"/>
    <n v="121.49089193456101"/>
    <n v="134.897258064516"/>
    <n v="118949.027732413"/>
    <n v="108433.295"/>
    <n v="13044.95298"/>
    <n v="78137.913"/>
    <n v="16323.241"/>
    <n v="10935.563"/>
    <n v="0.72060812133395002"/>
    <n v="0.1505371666516267"/>
    <n v="0.10085060128441177"/>
    <n v="8.0325697010314046E-3"/>
    <n v="0.74992314860486353"/>
    <n v="0.24204428169410511"/>
  </r>
  <r>
    <x v="89"/>
    <n v="127.76813170255799"/>
    <n v="133.17857142857099"/>
    <n v="129526.094565728"/>
    <n v="123022.39479000001"/>
    <n v="15531.853134000001"/>
    <n v="86095.089789999998"/>
    <n v="21078.756000000001"/>
    <n v="12264.858"/>
    <n v="0.69983266003693756"/>
    <n v="0.17134080372912239"/>
    <n v="9.9696140860663529E-2"/>
    <n v="4.064577029682776E-3"/>
    <n v="0.75498149876326259"/>
    <n v="0.24095392420705453"/>
  </r>
  <r>
    <x v="90"/>
    <n v="101.62948938350701"/>
    <n v="105.584920634921"/>
    <n v="132712.298186778"/>
    <n v="125285.62351999999"/>
    <n v="12902.716032"/>
    <n v="91766.178480000002"/>
    <n v="18546.306"/>
    <n v="11385.573"/>
    <n v="0.73245577506625004"/>
    <n v="0.14803219618441982"/>
    <n v="9.0876931287989821E-2"/>
    <n v="4.9801195258480525E-3"/>
    <n v="0.76009819486429775"/>
    <n v="0.23492168560985427"/>
  </r>
  <r>
    <x v="91"/>
    <n v="108.347794872648"/>
    <n v="112.88126984127"/>
    <n v="138168.907422663"/>
    <n v="134869.69333000001"/>
    <n v="12967.704446"/>
    <n v="100866.09433000001"/>
    <n v="19096.888999999999"/>
    <n v="11561.763999999999"/>
    <n v="0.74787813214048182"/>
    <n v="0.14159510953490204"/>
    <n v="8.5725441457856683E-2"/>
    <n v="4.0569826066201228E-3"/>
    <n v="0.75424069609990552"/>
    <n v="0.24170232129347424"/>
  </r>
  <r>
    <x v="92"/>
    <n v="134.49707980954699"/>
    <n v="140.534333333333"/>
    <n v="133781.108010764"/>
    <n v="124918.62415"/>
    <n v="14694.051450000001"/>
    <n v="92912.081149999998"/>
    <n v="18121.263999999999"/>
    <n v="10816.701999999999"/>
    <n v="0.74378085559470197"/>
    <n v="0.14506455000849447"/>
    <n v="8.6589986670134164E-2"/>
    <n v="3.4822669794830588E-3"/>
    <n v="0.75873684788738527"/>
    <n v="0.2377808851331317"/>
  </r>
  <r>
    <x v="93"/>
    <n v="119.693933707627"/>
    <n v="117.94190476190499"/>
    <n v="150790.356399913"/>
    <n v="141943.83567"/>
    <n v="16510.057334000001"/>
    <n v="107858.40014"/>
    <n v="20218.653999999999"/>
    <n v="9957.2860000000001"/>
    <n v="0.75986674328539372"/>
    <n v="0.14244122616924065"/>
    <n v="7.0149478158032366E-2"/>
    <n v="3.3336539608532618E-3"/>
    <n v="0.76110708492593748"/>
    <n v="0.2355592611132093"/>
  </r>
  <r>
    <x v="94"/>
    <n v="132.68960967055699"/>
    <n v="122.16921875"/>
    <n v="158813.675318038"/>
    <n v="151354.60712"/>
    <n v="18497.902600000001"/>
    <n v="113803.17537"/>
    <n v="21236.444749999999"/>
    <n v="12338.871999999999"/>
    <n v="0.75189766294839167"/>
    <n v="0.14030920600363947"/>
    <n v="8.1522936333330423E-2"/>
    <n v="4.0959820239134326E-3"/>
    <n v="0.77300101368727991"/>
    <n v="0.22290300428880661"/>
  </r>
  <r>
    <x v="95"/>
    <n v="132.833208449041"/>
    <n v="122.647777777778"/>
    <n v="166344.55782385601"/>
    <n v="160803.90278"/>
    <n v="19790.458343999999"/>
    <n v="126775.49668"/>
    <n v="19206.739000000001"/>
    <n v="11755.228999999999"/>
    <n v="0.78838569517460555"/>
    <n v="0.11944199529956211"/>
    <n v="7.3102883678654446E-2"/>
    <n v="3.9620244843910626E-3"/>
    <n v="0.75872938959025427"/>
    <n v="0.23730858592535461"/>
  </r>
  <r>
    <x v="96"/>
    <n v="122.195038681611"/>
    <n v="110.753064516129"/>
    <n v="162215.48428835499"/>
    <n v="158465.85269"/>
    <n v="19029.612507999998"/>
    <n v="122205.99569"/>
    <n v="18246.791000000001"/>
    <n v="13938.843999999999"/>
    <n v="0.77118188944508048"/>
    <n v="0.11514651699565472"/>
    <n v="8.796118383477837E-2"/>
    <n v="2.3740761407819739E-3"/>
    <n v="0.77140064225151517"/>
    <n v="0.22622528160770283"/>
  </r>
  <r>
    <x v="97"/>
    <n v="96.246457796461797"/>
    <n v="93.946451612903203"/>
    <n v="192803.432858541"/>
    <n v="180803.78352"/>
    <n v="17352.886415000001"/>
    <n v="145816.62151999999"/>
    <n v="17736.936000000002"/>
    <n v="12910.127"/>
    <n v="0.8064909853165223"/>
    <n v="9.8100469219649891E-2"/>
    <n v="7.1404075449405177E-2"/>
    <n v="3.7974896688157535E-3"/>
    <n v="0.79609814273647683"/>
    <n v="0.20010436759470751"/>
  </r>
  <r>
    <x v="98"/>
    <n v="86.303120981251396"/>
    <n v="81.393124999999998"/>
    <n v="192937.86136783799"/>
    <n v="187656.19287999999"/>
    <n v="15515.633390000001"/>
    <n v="149720.93588"/>
    <n v="19881.976999999999"/>
    <n v="12729.316000000001"/>
    <n v="0.79784702855898637"/>
    <n v="0.10594895214949754"/>
    <n v="6.7833178349408288E-2"/>
    <n v="4.7400514011749469E-3"/>
    <n v="0.79307647733836939"/>
    <n v="0.20218347126045563"/>
  </r>
  <r>
    <x v="99"/>
    <n v="77.923589738245894"/>
    <n v="66.094920634920697"/>
    <n v="191725.46515167999"/>
    <n v="190037.20152"/>
    <n v="14110.247230999999"/>
    <n v="152180.63152"/>
    <n v="20571.359"/>
    <n v="11893.46"/>
    <n v="0.80079389878820184"/>
    <n v="0.10824911562294827"/>
    <n v="6.2584903928656843E-2"/>
    <n v="3.4915426805533609E-3"/>
    <n v="0.80490170643721026"/>
    <n v="0.19160675088223644"/>
  </r>
  <r>
    <x v="100"/>
    <n v="75.035626012886297"/>
    <n v="57.612622950819599"/>
    <n v="192456.81439599901"/>
    <n v="180047.19910999999"/>
    <n v="12751.041373"/>
    <n v="143688.05710999999"/>
    <n v="17480.096000000001"/>
    <n v="13338.067999999999"/>
    <n v="0.79805771942174819"/>
    <n v="9.7086186768840108E-2"/>
    <n v="7.4080952472085362E-2"/>
    <n v="2.9853283064493214E-3"/>
    <n v="0.79572753693585641"/>
    <n v="0.20128713475769439"/>
  </r>
  <r>
    <x v="101"/>
    <n v="68.483809990716907"/>
    <n v="53.162258064516102"/>
    <n v="199135.22391359499"/>
    <n v="189984.08791999999"/>
    <n v="12142.068927"/>
    <n v="154627.09192000001"/>
    <n v="16999.223000000002"/>
    <n v="13163.999"/>
    <n v="0.81389496148283536"/>
    <n v="8.9477088245191197E-2"/>
    <n v="6.9290008148172919E-2"/>
    <n v="3.2502195671251038E-3"/>
    <n v="0.78665362334414179"/>
    <n v="0.21009615708873311"/>
  </r>
  <r>
    <x v="102"/>
    <n v="68.956962741094699"/>
    <n v="48.753934426229499"/>
    <n v="209933.52599197099"/>
    <n v="198683.10751999999"/>
    <n v="12850.462382"/>
    <n v="163929.67978999999"/>
    <n v="17397.311000000002"/>
    <n v="12700.983"/>
    <n v="0.82508111452554356"/>
    <n v="8.7563111012086123E-2"/>
    <n v="6.3925832238764857E-2"/>
    <n v="2.6449153456445797E-3"/>
    <n v="0.78681233070739931"/>
    <n v="0.21054275394695618"/>
  </r>
  <r>
    <x v="103"/>
    <n v="57.8190320809965"/>
    <n v="41.799062499999998"/>
    <n v="208356.19850881401"/>
    <n v="198078.72846000001"/>
    <n v="11356.508"/>
    <n v="161882.46046"/>
    <n v="19065.448"/>
    <n v="13285.294"/>
    <n v="0.81726322517609717"/>
    <n v="9.6251869891471331E-2"/>
    <n v="6.7070775864167723E-2"/>
    <n v="2.7520976343004132E-3"/>
    <n v="0.77723160799211843"/>
    <n v="0.22001629437358111"/>
  </r>
  <r>
    <x v="104"/>
    <n v="61.014253672902697"/>
    <n v="45.045901639344301"/>
    <n v="206670.621828809"/>
    <n v="187937.11558000001"/>
    <n v="10732.770084"/>
    <n v="152291.66858"/>
    <n v="18484.244999999999"/>
    <n v="11702.057000000001"/>
    <n v="0.81033311653212714"/>
    <n v="9.8353350496814082E-2"/>
    <n v="6.2265811433179816E-2"/>
    <n v="3.6102501515257106E-3"/>
    <n v="0.78266886408281866"/>
    <n v="0.21372088576565562"/>
  </r>
  <r>
    <x v="105"/>
    <n v="67.289415899059307"/>
    <n v="51.113750000000003"/>
    <n v="211001.31365125399"/>
    <n v="201144.2893"/>
    <n v="12859.133443000001"/>
    <n v="164455.4013"/>
    <n v="18414.454000000002"/>
    <n v="12639.117"/>
    <n v="0.81759915666668637"/>
    <n v="9.1548480267990395E-2"/>
    <n v="6.2836071777057412E-2"/>
    <n v="3.7560101886521717E-3"/>
    <n v="0.78203736803777113"/>
    <n v="0.21420662177357674"/>
  </r>
  <r>
    <x v="106"/>
    <n v="68.545513416550406"/>
    <n v="53.387460317460302"/>
    <n v="218336.35794479199"/>
    <n v="204766.62443"/>
    <n v="13494.930861000001"/>
    <n v="167765.24200999999"/>
    <n v="18378.293000000001"/>
    <n v="13048.409"/>
    <n v="0.81929973928613042"/>
    <n v="8.9752385434681364E-2"/>
    <n v="6.3723319346218124E-2"/>
    <n v="2.9741174944659414E-3"/>
    <n v="0.77375275536742905"/>
    <n v="0.22327312713810507"/>
  </r>
  <r>
    <x v="107"/>
    <n v="88.252187963648893"/>
    <n v="64.508437499999999"/>
    <n v="222017.34067228599"/>
    <n v="214198.19281000001"/>
    <n v="16670.070922999999"/>
    <n v="177280.19281000001"/>
    <n v="17738.608"/>
    <n v="14109.105"/>
    <n v="0.82764560468188764"/>
    <n v="8.2813994680779865E-2"/>
    <n v="6.5869393270349311E-2"/>
    <n v="2.8361583822458765E-3"/>
    <n v="0.77353288483143856"/>
    <n v="0.22363095678631556"/>
  </r>
  <r>
    <x v="108"/>
    <n v="104.20720988427099"/>
    <n v="79.396825396825406"/>
    <n v="207123.71884170399"/>
    <n v="192028.86348999999"/>
    <n v="17571.449354"/>
    <n v="159891.58976999999"/>
    <n v="15569.189"/>
    <n v="11501.346240000001"/>
    <n v="0.8326435248538897"/>
    <n v="8.1077337630604554E-2"/>
    <n v="5.9893841118311572E-2"/>
    <n v="2.2626806830142324E-3"/>
    <n v="0.77519082790255589"/>
    <n v="0.22254649141442984"/>
  </r>
  <r>
    <x v="109"/>
    <n v="72.413897888376596"/>
    <n v="56.57"/>
    <n v="225234.920356594"/>
    <n v="206953.03589"/>
    <n v="14880.750203"/>
    <n v="170569.05327"/>
    <n v="17350.997060000002"/>
    <n v="13179.00153"/>
    <n v="0.82419208076107242"/>
    <n v="8.384026349447915E-2"/>
    <n v="6.3681122015551983E-2"/>
    <n v="1.8530774305907671E-3"/>
    <n v="0.76716380070108281"/>
    <n v="0.2309831218683264"/>
  </r>
  <r>
    <x v="110"/>
    <n v="81.665336508754194"/>
    <n v="63.709672131147499"/>
    <n v="222763.10067068899"/>
    <n v="210524.30859"/>
    <n v="15802.545776999999"/>
    <n v="174714.38668"/>
    <n v="17067.976910000001"/>
    <n v="12090.10154"/>
    <n v="0.82990124917241503"/>
    <n v="8.107366329481791E-2"/>
    <n v="5.7428529849945724E-2"/>
    <n v="2.0377694284961908E-3"/>
    <n v="0.76838965724874908"/>
    <n v="0.22957257332275463"/>
  </r>
  <r>
    <x v="111"/>
    <n v="71.806777203710396"/>
    <n v="56.432539682539698"/>
    <n v="229745.71518234699"/>
    <n v="217634.37847"/>
    <n v="14849.370249"/>
    <n v="181422.2684"/>
    <n v="16777.085999999999"/>
    <n v="12745.949559999999"/>
    <n v="0.83361034077163643"/>
    <n v="7.7088399902374122E-2"/>
    <n v="5.8565883063171363E-2"/>
    <n v="2.6650201318260507E-3"/>
    <n v="0.76474324217551082"/>
    <n v="0.23259173769266309"/>
  </r>
  <r>
    <x v="112"/>
    <n v="81.805819722369193"/>
    <n v="67.334032258064497"/>
    <n v="216527.21833206501"/>
    <n v="197897.16302000001"/>
    <n v="15054.702696"/>
    <n v="161992.27942000001"/>
    <n v="16850.513319999998"/>
    <n v="11761.42823"/>
    <n v="0.81856797211200361"/>
    <n v="8.5147826592628012E-2"/>
    <n v="5.9432020401481746E-2"/>
    <n v="2.8297525414419655E-3"/>
    <n v="0.76571294134563084"/>
    <n v="0.2314573061129272"/>
  </r>
  <r>
    <x v="113"/>
    <n v="72.220498927148199"/>
    <n v="57.519677419354799"/>
    <n v="230741.49356625701"/>
    <n v="222201.70250000001"/>
    <n v="15685.387386"/>
    <n v="182007.31281999999"/>
    <n v="16431.327000000001"/>
    <n v="13078.322840000001"/>
    <n v="0.81910854314898862"/>
    <n v="7.3947799747393919E-2"/>
    <n v="5.8857887643772665E-2"/>
    <n v="3.1790620506159262E-3"/>
    <n v="0.77138945215777543"/>
    <n v="0.22543148579160865"/>
  </r>
  <r>
    <x v="114"/>
    <n v="71.571740153181295"/>
    <n v="57.167460317460304"/>
    <n v="226178.741412123"/>
    <n v="206172.59262000001"/>
    <n v="15508.018754999999"/>
    <n v="166963.27419"/>
    <n v="16349.677449999999"/>
    <n v="12941.778190000001"/>
    <n v="0.80982283856580617"/>
    <n v="7.9300925706135686E-2"/>
    <n v="6.2771574172582667E-2"/>
    <n v="2.4398199276037215E-3"/>
    <n v="0.76563086826453075"/>
    <n v="0.23192931180786544"/>
  </r>
  <r>
    <x v="115"/>
    <n v="86.991420294597802"/>
    <n v="62.807833333333399"/>
    <n v="230403.040238716"/>
    <n v="208282.03297999999"/>
    <n v="17090.657910000002"/>
    <n v="167416.8885"/>
    <n v="15789.576800000001"/>
    <n v="14168.646430000001"/>
    <n v="0.80379899362743401"/>
    <n v="7.580863588707229E-2"/>
    <n v="6.8026253764099404E-2"/>
    <n v="1.8860194246218078E-3"/>
    <n v="0.7621906365070088"/>
    <n v="0.2359233440683694"/>
  </r>
  <r>
    <x v="116"/>
    <n v="102.868698982312"/>
    <n v="71.802289999999999"/>
    <n v="218328.29851382499"/>
    <n v="186013.14970000001"/>
    <n v="18383.052618000002"/>
    <n v="153988.97602"/>
    <n v="13634.51406"/>
    <n v="11175.641680000001"/>
    <n v="0.8278391945319552"/>
    <n v="7.3298657014246552E-2"/>
    <n v="6.0079847570045204E-2"/>
    <n v="2.5804628370313543E-3"/>
    <n v="0.76523613319580275"/>
    <n v="0.23218340396716586"/>
  </r>
  <r>
    <x v="117"/>
    <n v="125.082806106948"/>
    <n v="85.432496475409806"/>
    <n v="241632.22709234801"/>
    <n v="217500.91002000001"/>
    <n v="26571.502536"/>
    <n v="176181.75396999999"/>
    <n v="17164.034930000002"/>
    <n v="14738.75099"/>
    <n v="0.81002766357988765"/>
    <n v="7.8914772947026771E-2"/>
    <n v="6.7764088842868372E-2"/>
    <n v="1.848268128915114E-3"/>
    <n v="0.76409472482077467"/>
    <n v="0.23405700705031007"/>
  </r>
  <r>
    <x v="118"/>
    <n v="132.484831640446"/>
    <n v="92.577586249999996"/>
    <n v="231606.26562154901"/>
    <n v="213074.89803000001"/>
    <n v="26983.557786000001"/>
    <n v="176376.06877000001"/>
    <n v="15965.31402"/>
    <n v="13278.94175"/>
    <n v="0.82776559041303421"/>
    <n v="7.4928178624551797E-2"/>
    <n v="6.2320535514842221E-2"/>
    <n v="2.5867664614458571E-3"/>
    <n v="0.76877525182218676"/>
    <n v="0.22863798171636746"/>
  </r>
  <r>
    <x v="119"/>
    <n v="111.456605891668"/>
    <n v="76.240961171875"/>
    <n v="226256.187400731"/>
    <n v="218956.63506"/>
    <n v="24244.807347000002"/>
    <n v="180775.17131999999"/>
    <n v="15659.386339999999"/>
    <n v="14868.06745"/>
    <n v="0.82562088730703564"/>
    <n v="7.1518208780057782E-2"/>
    <n v="6.7904164886009283E-2"/>
    <n v="3.5269495249065324E-3"/>
    <n v="0.76365795201492981"/>
    <n v="0.23281509846016357"/>
  </r>
  <r>
    <x v="120"/>
    <n v="118.984845364658"/>
    <n v="77.611565158730102"/>
    <n v="219099.16736642999"/>
    <n v="196585.52549"/>
    <n v="23106.076000000001"/>
    <n v="162895.07423"/>
    <n v="13653.078380000001"/>
    <n v="12117.03435"/>
    <n v="0.82862191315446676"/>
    <n v="6.945108672659886E-2"/>
    <n v="6.1637469593947163E-2"/>
    <n v="3.4869962999125792E-3"/>
    <n v="0.75996653333258579"/>
    <n v="0.23654647036750151"/>
  </r>
  <r>
    <x v="121"/>
    <n v="126.716475090085"/>
    <n v="80.220388249999999"/>
    <n v="238978.099761283"/>
    <n v="229475.19532"/>
    <n v="28526.84764"/>
    <n v="191063.31964999999"/>
    <n v="11552.765520000001"/>
    <n v="12726.730680000001"/>
    <n v="0.83260990096801013"/>
    <n v="5.0344288862636456E-2"/>
    <n v="5.546015839425586E-2"/>
    <n v="3.1130031243849208E-3"/>
    <n v="0.76412166184445807"/>
    <n v="0.23276533503115704"/>
  </r>
  <r>
    <x v="122"/>
    <n v="150.04099637338999"/>
    <n v="107.388763507463"/>
    <n v="229835.13486334"/>
    <n v="217911.95804999999"/>
    <n v="30039.875348000001"/>
    <n v="171479.07642999999"/>
    <n v="11215.692800000001"/>
    <n v="13262.48661"/>
    <n v="0.78691907486166524"/>
    <n v="5.1468918458465483E-2"/>
    <n v="6.0861674268269925E-2"/>
    <n v="1.9458787566981805E-3"/>
    <n v="0.76269725441990266"/>
    <n v="0.23535686682339918"/>
  </r>
  <r>
    <x v="123"/>
    <n v="165.04570611172201"/>
    <n v="120.269564672131"/>
    <n v="234557.45921395699"/>
    <n v="223173.63975"/>
    <n v="35092.380287"/>
    <n v="167799.63276000001"/>
    <n v="15828.463530000001"/>
    <n v="14926.369049999999"/>
    <n v="0.75187926740796907"/>
    <n v="7.0924431522159645E-2"/>
    <n v="6.688231220640832E-2"/>
    <n v="3.7726453757852469E-3"/>
    <n v="0.75960792645539132"/>
    <n v="0.23661942816882339"/>
  </r>
  <r>
    <x v="124"/>
    <n v="195.607755783469"/>
    <n v="151.195158166667"/>
    <n v="222516.35815371701"/>
    <n v="205268.52797"/>
    <n v="38148.348190999997"/>
    <n v="152181.01559"/>
    <n v="14107.39149"/>
    <n v="14107.559960000001"/>
    <n v="0.74137529554575099"/>
    <n v="6.8726519498701705E-2"/>
    <n v="6.8727340228511902E-2"/>
    <n v="4.2375127283376113E-3"/>
    <n v="0.76487482071750545"/>
    <n v="0.23088766655415696"/>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n v="407.33"/>
    <n v="57.11"/>
    <n v="53.136142"/>
    <n v="825.52809999999999"/>
    <n v="67.900000000000006"/>
  </r>
  <r>
    <x v="1"/>
    <x v="0"/>
    <x v="0"/>
    <n v="366.52666666666698"/>
    <n v="59.387"/>
    <n v="50.912255999999999"/>
    <n v="732.29139999999995"/>
    <n v="88.7"/>
  </r>
  <r>
    <x v="2"/>
    <x v="0"/>
    <x v="0"/>
    <n v="382.46"/>
    <n v="59.189"/>
    <n v="50.173718999999998"/>
    <n v="741.02539999999999"/>
    <n v="67"/>
  </r>
  <r>
    <x v="3"/>
    <x v="0"/>
    <x v="0"/>
    <n v="381.09666666666698"/>
    <n v="68.412999999999997"/>
    <n v="77.018878000000001"/>
    <n v="1140.905"/>
    <n v="87.4"/>
  </r>
  <r>
    <x v="4"/>
    <x v="0"/>
    <x v="0"/>
    <n v="370.66333333333301"/>
    <n v="56.097999999999999"/>
    <n v="70.553276999999994"/>
    <n v="1025.528"/>
    <n v="63.2"/>
  </r>
  <r>
    <x v="5"/>
    <x v="0"/>
    <x v="0"/>
    <n v="360.57333333333298"/>
    <n v="58.06"/>
    <n v="52.235591999999997"/>
    <n v="764.85389999999995"/>
    <n v="88.2"/>
  </r>
  <r>
    <x v="6"/>
    <x v="0"/>
    <x v="0"/>
    <n v="357.72333333333302"/>
    <n v="60.877000000000002"/>
    <n v="72.638503"/>
    <n v="1044.452"/>
    <n v="79.400000000000006"/>
  </r>
  <r>
    <x v="7"/>
    <x v="0"/>
    <x v="0"/>
    <n v="360.21333333333303"/>
    <n v="61.241"/>
    <n v="59.787812000000002"/>
    <n v="865.30870000000004"/>
    <n v="79.400000000000006"/>
  </r>
  <r>
    <x v="8"/>
    <x v="0"/>
    <x v="0"/>
    <n v="350.84666666666698"/>
    <n v="59.722999999999999"/>
    <n v="67.665963000000005"/>
    <n v="1013.937"/>
    <n v="67.8"/>
  </r>
  <r>
    <x v="9"/>
    <x v="0"/>
    <x v="0"/>
    <n v="338.95"/>
    <n v="59.628999999999998"/>
    <n v="76.590846999999997"/>
    <n v="1099.335"/>
    <n v="78.099999999999994"/>
  </r>
  <r>
    <x v="10"/>
    <x v="0"/>
    <x v="0"/>
    <n v="347.25714285714298"/>
    <n v="61.758000000000003"/>
    <n v="74.006236000000001"/>
    <n v="1128.0260000000001"/>
    <n v="75.5"/>
  </r>
  <r>
    <x v="11"/>
    <x v="0"/>
    <x v="0"/>
    <n v="338.27619047618998"/>
    <n v="62.625999999999998"/>
    <n v="79.652051999999998"/>
    <n v="1234.751"/>
    <n v="83.8"/>
  </r>
  <r>
    <x v="12"/>
    <x v="0"/>
    <x v="0"/>
    <n v="329.84643211289102"/>
    <n v="53.858401399999998"/>
    <n v="69.580940999999996"/>
    <n v="1075.308"/>
    <n v="69.7"/>
  </r>
  <r>
    <x v="13"/>
    <x v="0"/>
    <x v="0"/>
    <n v="360.64557226399302"/>
    <n v="56.261735700000003"/>
    <n v="52.368855000000003"/>
    <n v="876.75250000000005"/>
    <n v="91.1"/>
  </r>
  <r>
    <x v="14"/>
    <x v="0"/>
    <x v="0"/>
    <n v="375.15515873015897"/>
    <n v="57.450199400000002"/>
    <n v="82.506466000000003"/>
    <n v="1490.251"/>
    <n v="100.1"/>
  </r>
  <r>
    <x v="15"/>
    <x v="0"/>
    <x v="0"/>
    <n v="373.667715311005"/>
    <n v="59.740850700000003"/>
    <n v="68.677864"/>
    <n v="1240.8920000000001"/>
    <n v="111.6"/>
  </r>
  <r>
    <x v="16"/>
    <x v="0"/>
    <x v="0"/>
    <n v="384.31094202898601"/>
    <n v="58.621058599999998"/>
    <n v="82.845219999999998"/>
    <n v="1450.808"/>
    <n v="108.8"/>
  </r>
  <r>
    <x v="17"/>
    <x v="0"/>
    <x v="0"/>
    <n v="381.92434761145302"/>
    <n v="60.807010699999999"/>
    <n v="63.965327000000002"/>
    <n v="1086.605"/>
    <n v="133.4"/>
  </r>
  <r>
    <x v="18"/>
    <x v="0"/>
    <x v="0"/>
    <n v="385.64545454545498"/>
    <n v="58.683389900000002"/>
    <n v="60.840690000000002"/>
    <n v="1019.1609999999999"/>
    <n v="138.19999999999999"/>
  </r>
  <r>
    <x v="19"/>
    <x v="0"/>
    <x v="0"/>
    <n v="384.47809042809001"/>
    <n v="58.805097799999999"/>
    <n v="67.790689999999998"/>
    <n v="1116.1600000000001"/>
    <n v="143.5"/>
  </r>
  <r>
    <x v="20"/>
    <x v="0"/>
    <x v="0"/>
    <n v="379.110262249828"/>
    <n v="55.681158199999999"/>
    <n v="79.425726999999995"/>
    <n v="1295.999"/>
    <n v="114.2"/>
  </r>
  <r>
    <x v="21"/>
    <x v="0"/>
    <x v="0"/>
    <n v="387.93604617604598"/>
    <n v="58.511823200000002"/>
    <n v="73.560693999999998"/>
    <n v="1268.162"/>
    <n v="158.6"/>
  </r>
  <r>
    <x v="22"/>
    <x v="0"/>
    <x v="0"/>
    <n v="384.32135642135597"/>
    <n v="60.3742369"/>
    <n v="81.703619000000003"/>
    <n v="1366.318"/>
    <n v="132.69999999999999"/>
  </r>
  <r>
    <x v="23"/>
    <x v="0"/>
    <x v="0"/>
    <n v="385.302450980392"/>
    <n v="61.831030300000002"/>
    <n v="80.266080000000002"/>
    <n v="1332.5319999999999"/>
    <n v="143.69999999999999"/>
  </r>
  <r>
    <x v="24"/>
    <x v="0"/>
    <x v="0"/>
    <n v="400.13853535353599"/>
    <n v="66.385138699999999"/>
    <n v="87.387950000000004"/>
    <n v="1492.6759999999999"/>
    <n v="123.3"/>
  </r>
  <r>
    <x v="25"/>
    <x v="0"/>
    <x v="0"/>
    <n v="390.06194444444401"/>
    <n v="69.806435300000004"/>
    <n v="84.897081999999997"/>
    <n v="1353.8050000000001"/>
    <n v="147.4"/>
  </r>
  <r>
    <x v="26"/>
    <x v="0"/>
    <x v="0"/>
    <n v="383.50921325051797"/>
    <n v="68.077634200000006"/>
    <n v="77.621088"/>
    <n v="1222.6849999999999"/>
    <n v="165.5"/>
  </r>
  <r>
    <x v="27"/>
    <x v="0"/>
    <x v="0"/>
    <n v="375.96988727858297"/>
    <n v="72.460461373373903"/>
    <n v="75.893806999999995"/>
    <n v="1166.2059999999999"/>
    <n v="186.8"/>
  </r>
  <r>
    <x v="28"/>
    <x v="0"/>
    <x v="0"/>
    <n v="351.17861642743202"/>
    <n v="71.438650062595698"/>
    <n v="78.005352999999999"/>
    <n v="1151.442"/>
    <n v="150.1"/>
  </r>
  <r>
    <x v="29"/>
    <x v="0"/>
    <x v="0"/>
    <n v="343.02329004328999"/>
    <n v="76.7546657076429"/>
    <n v="81.177774999999997"/>
    <n v="1176.5530000000001"/>
    <n v="225.9"/>
  </r>
  <r>
    <x v="30"/>
    <x v="0"/>
    <x v="0"/>
    <n v="323.64569169960498"/>
    <n v="76.259470727743505"/>
    <n v="81.907769999999999"/>
    <n v="1164.9190000000001"/>
    <n v="196.7"/>
  </r>
  <r>
    <x v="31"/>
    <x v="0"/>
    <x v="0"/>
    <n v="306.583781464531"/>
    <n v="79.529378894738102"/>
    <n v="99.694289999999995"/>
    <n v="1430.671"/>
    <n v="163.9"/>
  </r>
  <r>
    <x v="32"/>
    <x v="0"/>
    <x v="0"/>
    <n v="294.17621572871599"/>
    <n v="76.680580655194703"/>
    <n v="114.860935"/>
    <n v="1632.1079999999999"/>
    <n v="136.1"/>
  </r>
  <r>
    <x v="33"/>
    <x v="0"/>
    <x v="0"/>
    <n v="299.90106060606098"/>
    <n v="73.837003973468697"/>
    <n v="132.43796800000001"/>
    <n v="2035.2380000000001"/>
    <n v="151.69999999999999"/>
  </r>
  <r>
    <x v="34"/>
    <x v="0"/>
    <x v="0"/>
    <n v="288.66176548089601"/>
    <n v="71.661755277870697"/>
    <n v="133.19992999999999"/>
    <n v="2070.482"/>
    <n v="134.30000000000001"/>
  </r>
  <r>
    <x v="35"/>
    <x v="0"/>
    <x v="0"/>
    <n v="294.27827080327103"/>
    <n v="77.440718443582199"/>
    <n v="124.477417"/>
    <n v="1904.0329999999999"/>
    <n v="139.80000000000001"/>
  </r>
  <r>
    <x v="36"/>
    <x v="0"/>
    <x v="0"/>
    <n v="286.76514492753603"/>
    <n v="71.313800720045407"/>
    <n v="82.255961999999997"/>
    <n v="1225.8699999999999"/>
    <n v="99.4"/>
  </r>
  <r>
    <x v="37"/>
    <x v="0"/>
    <x v="0"/>
    <n v="273.60487878787899"/>
    <n v="71.314858238143799"/>
    <n v="81.854257000000004"/>
    <n v="1135.104"/>
    <n v="112.7"/>
  </r>
  <r>
    <x v="38"/>
    <x v="0"/>
    <x v="0"/>
    <n v="259.20064935064897"/>
    <n v="73.1731352612303"/>
    <n v="94.834678999999994"/>
    <n v="1233.471"/>
    <n v="101.5"/>
  </r>
  <r>
    <x v="39"/>
    <x v="0"/>
    <x v="0"/>
    <n v="295.65794410268097"/>
    <n v="73.663885865804005"/>
    <n v="75.862423000000007"/>
    <n v="1213.6890000000001"/>
    <n v="91.6"/>
  </r>
  <r>
    <x v="40"/>
    <x v="0"/>
    <x v="0"/>
    <n v="290.15124819624799"/>
    <n v="68.183640459398305"/>
    <n v="83.268743999999998"/>
    <n v="1311.5619999999999"/>
    <n v="71.900000000000006"/>
  </r>
  <r>
    <x v="41"/>
    <x v="0"/>
    <x v="0"/>
    <n v="280.20399230399198"/>
    <n v="74.865910701927604"/>
    <n v="75.861706999999996"/>
    <n v="1272.6320000000001"/>
    <n v="109.8"/>
  </r>
  <r>
    <x v="42"/>
    <x v="0"/>
    <x v="0"/>
    <n v="276.52539682539702"/>
    <n v="72.9369043801467"/>
    <n v="71.131009000000006"/>
    <n v="1205.172"/>
    <n v="92.5"/>
  </r>
  <r>
    <x v="43"/>
    <x v="0"/>
    <x v="0"/>
    <n v="269.15909090909099"/>
    <n v="74.927029027316607"/>
    <n v="66.115875000000003"/>
    <n v="1163.4649999999999"/>
    <n v="97.5"/>
  </r>
  <r>
    <x v="44"/>
    <x v="0"/>
    <x v="0"/>
    <n v="263.459545454546"/>
    <n v="71.994313616323097"/>
    <n v="81.278976"/>
    <n v="1349.2"/>
    <n v="83.3"/>
  </r>
  <r>
    <x v="45"/>
    <x v="0"/>
    <x v="0"/>
    <n v="267.76548245613998"/>
    <n v="73.819278819312203"/>
    <n v="83.231200999999999"/>
    <n v="1392.482"/>
    <n v="96.8"/>
  </r>
  <r>
    <x v="46"/>
    <x v="0"/>
    <x v="0"/>
    <n v="274.39159090909101"/>
    <n v="68.799147096102004"/>
    <n v="73.190904000000003"/>
    <n v="1250.421"/>
    <n v="86.4"/>
  </r>
  <r>
    <x v="47"/>
    <x v="0"/>
    <x v="0"/>
    <n v="278.41366106719403"/>
    <n v="65.470702192017299"/>
    <n v="65.938713000000007"/>
    <n v="1165.365"/>
    <n v="84.2"/>
  </r>
  <r>
    <x v="48"/>
    <x v="0"/>
    <x v="0"/>
    <n v="290.35378787878801"/>
    <n v="63.196540625024298"/>
    <n v="69.268219000000002"/>
    <n v="1320.761"/>
    <n v="73.900000000000006"/>
  </r>
  <r>
    <x v="49"/>
    <x v="0"/>
    <x v="0"/>
    <n v="312.784764309764"/>
    <n v="67.117786630171906"/>
    <n v="72.237775999999997"/>
    <n v="1392.0119999999999"/>
    <n v="86.8"/>
  </r>
  <r>
    <x v="50"/>
    <x v="0"/>
    <x v="0"/>
    <n v="314.22170462387902"/>
    <n v="66.522590561651"/>
    <n v="64.892259999999993"/>
    <n v="1313.2729999999999"/>
    <n v="95.2"/>
  </r>
  <r>
    <x v="51"/>
    <x v="0"/>
    <x v="0"/>
    <n v="322.51421095007998"/>
    <n v="69.374250320754598"/>
    <n v="63.310462000000001"/>
    <n v="1280.9190000000001"/>
    <n v="99.3"/>
  </r>
  <r>
    <x v="52"/>
    <x v="0"/>
    <x v="0"/>
    <n v="352.12484848484797"/>
    <n v="66.392951284184704"/>
    <n v="78.112359999999995"/>
    <n v="1587.4259999999999"/>
    <n v="84.6"/>
  </r>
  <r>
    <x v="53"/>
    <x v="0"/>
    <x v="0"/>
    <n v="346.81320593149502"/>
    <n v="73.630200804024796"/>
    <n v="76.209389999999999"/>
    <n v="1402.1669999999999"/>
    <n v="99.3"/>
  </r>
  <r>
    <x v="54"/>
    <x v="0"/>
    <x v="0"/>
    <n v="363.24417325428198"/>
    <n v="70.193515812228299"/>
    <n v="78.996542000000005"/>
    <n v="1412.6420000000001"/>
    <n v="96.7"/>
  </r>
  <r>
    <x v="55"/>
    <x v="0"/>
    <x v="0"/>
    <n v="391.92739893211302"/>
    <n v="71.186960755192302"/>
    <n v="79.941897999999995"/>
    <n v="1459.876"/>
    <n v="93.1"/>
  </r>
  <r>
    <x v="56"/>
    <x v="0"/>
    <x v="0"/>
    <n v="408.44432884748102"/>
    <n v="62.521346422711801"/>
    <n v="80.697075999999996"/>
    <n v="1398.3879999999999"/>
    <n v="91.2"/>
  </r>
  <r>
    <x v="57"/>
    <x v="0"/>
    <x v="0"/>
    <n v="393.30389154704898"/>
    <n v="62.829799569216902"/>
    <n v="75.963493"/>
    <n v="1380.604"/>
    <n v="116.1"/>
  </r>
  <r>
    <x v="58"/>
    <x v="0"/>
    <x v="0"/>
    <n v="401.44196969696998"/>
    <n v="65.918343382347203"/>
    <n v="74.093041999999997"/>
    <n v="1365.7950000000001"/>
    <n v="109.9"/>
  </r>
  <r>
    <x v="59"/>
    <x v="0"/>
    <x v="0"/>
    <n v="433.71906470722303"/>
    <n v="66.7981673366873"/>
    <n v="80.690630999999996"/>
    <n v="1495.991"/>
    <n v="96.8"/>
  </r>
  <r>
    <x v="60"/>
    <x v="0"/>
    <x v="0"/>
    <n v="427.24214285714299"/>
    <n v="67.228670513129501"/>
    <n v="75.493360999999993"/>
    <n v="1349.6010000000001"/>
    <n v="81.900000000000006"/>
  </r>
  <r>
    <x v="61"/>
    <x v="0"/>
    <x v="0"/>
    <n v="427.25421717171702"/>
    <n v="65.265263749679207"/>
    <n v="78.460565000000003"/>
    <n v="1430.1869999999999"/>
    <n v="103.1"/>
  </r>
  <r>
    <x v="62"/>
    <x v="0"/>
    <x v="0"/>
    <n v="439.48528138528098"/>
    <n v="63.788315311462398"/>
    <n v="79.185760999999999"/>
    <n v="1472.6990000000001"/>
    <n v="100"/>
  </r>
  <r>
    <x v="63"/>
    <x v="0"/>
    <x v="0"/>
    <n v="485.692228677755"/>
    <n v="65.874238656952002"/>
    <n v="72.748783000000003"/>
    <n v="1569.212"/>
    <n v="99.1"/>
  </r>
  <r>
    <x v="64"/>
    <x v="0"/>
    <x v="0"/>
    <n v="553.984254658385"/>
    <n v="59.581632730185099"/>
    <n v="69.942211999999998"/>
    <n v="1690.2439999999999"/>
    <n v="90"/>
  </r>
  <r>
    <x v="65"/>
    <x v="0"/>
    <x v="0"/>
    <n v="627.39702982203005"/>
    <n v="60.158695473667002"/>
    <n v="93.462922000000006"/>
    <n v="2513.578"/>
    <n v="110.5"/>
  </r>
  <r>
    <x v="66"/>
    <x v="0"/>
    <x v="0"/>
    <n v="621.49613997114"/>
    <n v="61.745874621898402"/>
    <n v="93.017475000000005"/>
    <n v="2517.335"/>
    <n v="104.3"/>
  </r>
  <r>
    <x v="67"/>
    <x v="0"/>
    <x v="0"/>
    <n v="614.46599821746895"/>
    <n v="65.375805494428604"/>
    <n v="93.142348999999996"/>
    <n v="2433.1019999999999"/>
    <n v="125"/>
  </r>
  <r>
    <x v="68"/>
    <x v="0"/>
    <x v="0"/>
    <n v="650.26878787878798"/>
    <n v="61.255279534692001"/>
    <n v="95.999875000000003"/>
    <n v="2555.7820000000002"/>
    <n v="103.6"/>
  </r>
  <r>
    <x v="69"/>
    <x v="0"/>
    <x v="0"/>
    <n v="667.23947368421102"/>
    <n v="62.384149001189698"/>
    <n v="117.767712"/>
    <n v="3052.7890000000002"/>
    <n v="123"/>
  </r>
  <r>
    <x v="70"/>
    <x v="0"/>
    <x v="0"/>
    <n v="681.11977272727302"/>
    <n v="61.004212296758197"/>
    <n v="107.83721"/>
    <n v="2905.2040000000002"/>
    <n v="129.6"/>
  </r>
  <r>
    <x v="71"/>
    <x v="0"/>
    <x v="0"/>
    <n v="788.01833875842794"/>
    <n v="62.711476404127403"/>
    <n v="89.399760999999998"/>
    <n v="2847.0010000000002"/>
    <n v="146.69999999999999"/>
  </r>
  <r>
    <x v="72"/>
    <x v="0"/>
    <x v="0"/>
    <n v="926.77576137312997"/>
    <n v="51.792695349253101"/>
    <n v="89.461055000000002"/>
    <n v="3292.7080000000001"/>
    <n v="142.4"/>
  </r>
  <r>
    <x v="73"/>
    <x v="0"/>
    <x v="0"/>
    <n v="895.95171356421395"/>
    <n v="54.189933360808098"/>
    <n v="94.878209549999994"/>
    <n v="3000.9749999999999"/>
    <n v="173.9"/>
  </r>
  <r>
    <x v="74"/>
    <x v="0"/>
    <x v="0"/>
    <n v="869.57618577075095"/>
    <n v="55.112960039812499"/>
    <n v="124.9547189"/>
    <n v="3961.9319999999998"/>
    <n v="133.19999999999999"/>
  </r>
  <r>
    <x v="75"/>
    <x v="0"/>
    <x v="0"/>
    <n v="794.52472349351603"/>
    <n v="54.090713280405602"/>
    <n v="105.87926950000001"/>
    <n v="4044.46"/>
    <n v="120.4"/>
  </r>
  <r>
    <x v="76"/>
    <x v="0"/>
    <x v="0"/>
    <n v="908.70856782106796"/>
    <n v="53.450821520493299"/>
    <n v="124.4363444"/>
    <n v="5566.0129999999999"/>
    <n v="85.6"/>
  </r>
  <r>
    <x v="77"/>
    <x v="0"/>
    <x v="0"/>
    <n v="921.50506379585295"/>
    <n v="55.182081288927897"/>
    <n v="81.98311545"/>
    <n v="3320.3760000000002"/>
    <n v="98.8"/>
  </r>
  <r>
    <x v="78"/>
    <x v="0"/>
    <x v="0"/>
    <n v="960.06472332015801"/>
    <n v="54.134942419694703"/>
    <n v="74.568720970000001"/>
    <n v="2937.683"/>
    <n v="133.4"/>
  </r>
  <r>
    <x v="79"/>
    <x v="0"/>
    <x v="0"/>
    <n v="1101.63262056657"/>
    <n v="60.735721561705397"/>
    <n v="80.704392690000006"/>
    <n v="3226.3510000000001"/>
    <n v="145.5"/>
  </r>
  <r>
    <x v="80"/>
    <x v="0"/>
    <x v="0"/>
    <n v="1108.9039855072499"/>
    <n v="56.983865073132002"/>
    <n v="81.002700309999994"/>
    <n v="3262.0990000000002"/>
    <n v="130.80000000000001"/>
  </r>
  <r>
    <x v="81"/>
    <x v="0"/>
    <x v="0"/>
    <n v="1195.68072169059"/>
    <n v="63.245460836839001"/>
    <n v="98.686983510000005"/>
    <n v="4371.3360000000002"/>
    <n v="165.7"/>
  </r>
  <r>
    <x v="82"/>
    <x v="0"/>
    <x v="0"/>
    <n v="1226.58423520923"/>
    <n v="64.101459530493102"/>
    <n v="68.604540650000004"/>
    <n v="3062.1930000000002"/>
    <n v="160.30000000000001"/>
  </r>
  <r>
    <x v="83"/>
    <x v="0"/>
    <x v="0"/>
    <n v="1367.4876015797099"/>
    <n v="66.162313476357497"/>
    <n v="83.171163289999996"/>
    <n v="3742.4340000000002"/>
    <n v="167.3"/>
  </r>
  <r>
    <x v="84"/>
    <x v="0"/>
    <x v="0"/>
    <n v="1384.37028985507"/>
    <n v="61.634083186239799"/>
    <n v="77.778464810000003"/>
    <n v="3524.8110000000001"/>
    <n v="146.4"/>
  </r>
  <r>
    <x v="85"/>
    <x v="0"/>
    <x v="0"/>
    <n v="1504.29524410774"/>
    <n v="64.123680429583402"/>
    <n v="71.050624139999996"/>
    <n v="3278.2449999999999"/>
    <n v="178.2"/>
  </r>
  <r>
    <x v="86"/>
    <x v="0"/>
    <x v="0"/>
    <n v="1699.1486291486301"/>
    <n v="63.183002500627801"/>
    <n v="78.071784030000003"/>
    <n v="3976.96"/>
    <n v="184.2"/>
  </r>
  <r>
    <x v="87"/>
    <x v="0"/>
    <x v="0"/>
    <n v="1652.2009001924"/>
    <n v="62.356259185244497"/>
    <n v="80.714468879999998"/>
    <n v="4296.9430000000002"/>
    <n v="200"/>
  </r>
  <r>
    <x v="88"/>
    <x v="0"/>
    <x v="0"/>
    <n v="1690.8369408369399"/>
    <n v="59.560803402719998"/>
    <n v="61.932191199999998"/>
    <n v="3219.0419999999999"/>
    <n v="168.8"/>
  </r>
  <r>
    <x v="89"/>
    <x v="0"/>
    <x v="0"/>
    <n v="1610.7559011164301"/>
    <n v="60.951019805136703"/>
    <n v="82.970430109999995"/>
    <n v="4321.3900000000003"/>
    <n v="215"/>
  </r>
  <r>
    <x v="90"/>
    <x v="0"/>
    <x v="0"/>
    <n v="1654.7977272727301"/>
    <n v="58.639953966859302"/>
    <n v="69.390238850000003"/>
    <n v="3853.1179999999999"/>
    <n v="194.4"/>
  </r>
  <r>
    <x v="91"/>
    <x v="0"/>
    <x v="0"/>
    <n v="1718.8922149887601"/>
    <n v="63.004393365629099"/>
    <n v="67.772989539999998"/>
    <n v="4132.1109999999999"/>
    <n v="162.69999999999999"/>
  </r>
  <r>
    <x v="92"/>
    <x v="0"/>
    <x v="0"/>
    <n v="1630.46818181818"/>
    <n v="60.673172476536301"/>
    <n v="67.736363109999999"/>
    <n v="3683.5709999999999"/>
    <n v="154.69999999999999"/>
  </r>
  <r>
    <x v="93"/>
    <x v="0"/>
    <x v="0"/>
    <n v="1413.6486111111101"/>
    <n v="63.694746930960399"/>
    <n v="75.577609249999995"/>
    <n v="3631.029"/>
    <n v="150"/>
  </r>
  <r>
    <x v="94"/>
    <x v="0"/>
    <x v="0"/>
    <n v="1327.53892339545"/>
    <n v="66.200980277805897"/>
    <n v="64.789276749999999"/>
    <n v="3175.9340000000002"/>
    <n v="132.19999999999999"/>
  </r>
  <r>
    <x v="95"/>
    <x v="0"/>
    <x v="0"/>
    <n v="1272.46966298597"/>
    <n v="70.144180026356295"/>
    <n v="73.389690880000003"/>
    <n v="3407.1080000000002"/>
    <n v="116.5"/>
  </r>
  <r>
    <x v="96"/>
    <x v="0"/>
    <x v="0"/>
    <n v="1293.9512626262599"/>
    <n v="64.971698736025004"/>
    <n v="77.845469629999997"/>
    <n v="3672.616"/>
    <n v="81.7"/>
  </r>
  <r>
    <x v="97"/>
    <x v="0"/>
    <x v="0"/>
    <n v="1288.5400793650799"/>
    <n v="68.990682222672504"/>
    <n v="63.084705319999998"/>
    <n v="3005.683"/>
    <n v="103.9"/>
  </r>
  <r>
    <x v="98"/>
    <x v="0"/>
    <x v="0"/>
    <n v="1281.9243577075099"/>
    <n v="67.942396367114299"/>
    <n v="78.003212860000005"/>
    <n v="3541.9960000000001"/>
    <n v="90"/>
  </r>
  <r>
    <x v="99"/>
    <x v="0"/>
    <x v="0"/>
    <n v="1200.3595347063299"/>
    <n v="69.951027581005107"/>
    <n v="70.248365269999994"/>
    <n v="3239.7130000000002"/>
    <n v="101.7"/>
  </r>
  <r>
    <x v="100"/>
    <x v="0"/>
    <x v="0"/>
    <n v="1219.22076118326"/>
    <n v="66.321438846683193"/>
    <n v="77.259815639999999"/>
    <n v="3948.2750000000001"/>
    <n v="91.6"/>
  </r>
  <r>
    <x v="101"/>
    <x v="0"/>
    <x v="0"/>
    <n v="1192.8223923445"/>
    <n v="68.311905632061496"/>
    <n v="52.86155814"/>
    <n v="2775.86"/>
    <n v="112.4"/>
  </r>
  <r>
    <x v="102"/>
    <x v="0"/>
    <x v="0"/>
    <n v="1124.0145915678499"/>
    <n v="70.166403583120101"/>
    <n v="83.686983560000002"/>
    <n v="4260.7870000000003"/>
    <n v="133.69999999999999"/>
  </r>
  <r>
    <x v="103"/>
    <x v="0"/>
    <x v="0"/>
    <n v="1104.5446001367"/>
    <n v="72.572443877669997"/>
    <n v="68.310312460000006"/>
    <n v="3519.1060000000002"/>
    <n v="138.19999999999999"/>
  </r>
  <r>
    <x v="104"/>
    <x v="0"/>
    <x v="0"/>
    <n v="1180.9552631578899"/>
    <n v="69.297070581468205"/>
    <n v="69.487323119999999"/>
    <n v="3845.2930000000001"/>
    <n v="119.3"/>
  </r>
  <r>
    <x v="105"/>
    <x v="0"/>
    <x v="0"/>
    <n v="1259.35465007215"/>
    <n v="73.554249651940907"/>
    <n v="85.119003590000005"/>
    <n v="4959.991"/>
    <n v="156.9"/>
  </r>
  <r>
    <x v="106"/>
    <x v="0"/>
    <x v="0"/>
    <n v="1334.8147907647899"/>
    <n v="72.991116080666004"/>
    <n v="91.734227270000005"/>
    <n v="5463.1"/>
    <n v="159.1"/>
  </r>
  <r>
    <x v="107"/>
    <x v="0"/>
    <x v="0"/>
    <n v="1217.9837902837901"/>
    <n v="74.924134750525894"/>
    <n v="83.141958970000005"/>
    <n v="4588.2889999999998"/>
    <n v="182.3"/>
  </r>
  <r>
    <x v="108"/>
    <x v="0"/>
    <x v="0"/>
    <n v="1219.5911594202901"/>
    <n v="68.925220780141601"/>
    <n v="74.950560710000005"/>
    <n v="4121.4939999999997"/>
    <n v="155.19999999999999"/>
  </r>
  <r>
    <x v="109"/>
    <x v="0"/>
    <x v="0"/>
    <n v="1257.5510056707401"/>
    <n v="73.522112506358496"/>
    <n v="84.265638839999994"/>
    <n v="4805.9359999999997"/>
    <n v="192.6"/>
  </r>
  <r>
    <x v="110"/>
    <x v="0"/>
    <x v="0"/>
    <n v="1277.83863636364"/>
    <n v="72.431025984271102"/>
    <n v="77.568614120000007"/>
    <n v="4185.7160000000003"/>
    <n v="192.9"/>
  </r>
  <r>
    <x v="111"/>
    <x v="0"/>
    <x v="0"/>
    <n v="1274.35120320856"/>
    <n v="77.143637665180606"/>
    <n v="81.696391629999994"/>
    <n v="4506.4430000000002"/>
    <n v="208.9"/>
  </r>
  <r>
    <x v="112"/>
    <x v="0"/>
    <x v="0"/>
    <n v="1329.2826839826801"/>
    <n v="72.497120347025799"/>
    <n v="98.928014809999993"/>
    <n v="5514.7330000000002"/>
    <n v="187.4"/>
  </r>
  <r>
    <x v="113"/>
    <x v="0"/>
    <x v="0"/>
    <n v="1306.4442857142899"/>
    <n v="80.301351352523298"/>
    <n v="90.214320900000004"/>
    <n v="5085.7110000000002"/>
    <n v="220.9"/>
  </r>
  <r>
    <x v="114"/>
    <x v="0"/>
    <x v="0"/>
    <n v="1212.74765151515"/>
    <n v="80.162660964274195"/>
    <n v="89.609531129999993"/>
    <n v="5035.9629999999997"/>
    <n v="239.7"/>
  </r>
  <r>
    <x v="115"/>
    <x v="0"/>
    <x v="0"/>
    <n v="1228.08748740603"/>
    <n v="80.067173300689404"/>
    <n v="62.323030729999999"/>
    <n v="3500.6840000000002"/>
    <n v="244.1"/>
  </r>
  <r>
    <x v="116"/>
    <x v="0"/>
    <x v="0"/>
    <n v="1304.2360245310199"/>
    <n v="79.0712515881321"/>
    <n v="91.901059140000001"/>
    <n v="5422.5379999999996"/>
    <n v="223"/>
  </r>
  <r>
    <x v="117"/>
    <x v="0"/>
    <x v="0"/>
    <n v="1309.81170634921"/>
    <n v="82.764415822247997"/>
    <n v="81.758112890000007"/>
    <n v="4907.7579999999998"/>
    <n v="259.8"/>
  </r>
  <r>
    <x v="118"/>
    <x v="0"/>
    <x v="0"/>
    <n v="1474.3633885438301"/>
    <n v="77.271272831893498"/>
    <n v="107.6288696"/>
    <n v="7330.232"/>
    <n v="281.3"/>
  </r>
  <r>
    <x v="119"/>
    <x v="0"/>
    <x v="0"/>
    <n v="1480.2870370370399"/>
    <n v="87.197475953127096"/>
    <n v="80.244234349999999"/>
    <n v="5711.6210000000001"/>
    <n v="303.89999999999998"/>
  </r>
  <r>
    <x v="120"/>
    <x v="0"/>
    <x v="0"/>
    <n v="1583.23416666667"/>
    <n v="77.538741254169807"/>
    <n v="71.983053470000002"/>
    <n v="5859.6167070000001"/>
    <n v="272.3"/>
  </r>
  <r>
    <x v="121"/>
    <x v="0"/>
    <x v="0"/>
    <n v="1710.5099202551801"/>
    <n v="86.532225076475697"/>
    <n v="89.889049150000005"/>
    <n v="5492.3735479999996"/>
    <n v="304.39999999999998"/>
  </r>
  <r>
    <x v="122"/>
    <x v="0"/>
    <x v="0"/>
    <n v="1911.36389328063"/>
    <n v="80.772703591673604"/>
    <n v="71.104466779999996"/>
    <n v="6968.9017510000003"/>
    <n v="356.1"/>
  </r>
  <r>
    <x v="123"/>
    <x v="0"/>
    <x v="0"/>
    <n v="1873.2410401002501"/>
    <n v="83.045465502360003"/>
    <n v="74.044961409999999"/>
    <n v="7170.6648100000002"/>
    <n v="383.5"/>
  </r>
  <r>
    <x v="124"/>
    <x v="0"/>
    <x v="0"/>
    <n v="1797.79608695652"/>
    <n v="75.071017005824103"/>
    <n v="81.973145209999998"/>
    <n v="6873.6112599999997"/>
    <n v="359"/>
  </r>
  <r>
    <x v="0"/>
    <x v="1"/>
    <x v="1"/>
    <s v="na"/>
    <n v="27451.077000000001"/>
    <n v="20990.643"/>
    <n v="457.03518400000002"/>
    <n v="2.5"/>
  </r>
  <r>
    <x v="1"/>
    <x v="1"/>
    <x v="1"/>
    <s v="na"/>
    <n v="27333.725999999999"/>
    <n v="24875.978999999999"/>
    <n v="597.19924000000003"/>
    <n v="3.4"/>
  </r>
  <r>
    <x v="2"/>
    <x v="1"/>
    <x v="1"/>
    <s v="na"/>
    <n v="28364.002"/>
    <n v="26415.398000000001"/>
    <n v="623.74014599999998"/>
    <n v="4.5"/>
  </r>
  <r>
    <x v="3"/>
    <x v="1"/>
    <x v="1"/>
    <s v="na"/>
    <n v="27358.672999999999"/>
    <n v="23646.412"/>
    <n v="581.33137999999997"/>
    <n v="2.5"/>
  </r>
  <r>
    <x v="4"/>
    <x v="1"/>
    <x v="1"/>
    <s v="na"/>
    <n v="27069.245999999999"/>
    <n v="25816.784"/>
    <n v="646.31913399999996"/>
    <n v="1.7"/>
  </r>
  <r>
    <x v="5"/>
    <x v="1"/>
    <x v="1"/>
    <s v="na"/>
    <n v="28622.542000000001"/>
    <n v="28169.433000000001"/>
    <n v="711.00469399999997"/>
    <n v="2.5"/>
  </r>
  <r>
    <x v="6"/>
    <x v="1"/>
    <x v="1"/>
    <s v="na"/>
    <n v="29973.778999999999"/>
    <n v="27691.476999999999"/>
    <n v="733.47031400000003"/>
    <n v="8"/>
  </r>
  <r>
    <x v="7"/>
    <x v="1"/>
    <x v="1"/>
    <s v="na"/>
    <n v="32006.263999999999"/>
    <n v="29878.995999999999"/>
    <n v="800.97835299999997"/>
    <n v="12.4"/>
  </r>
  <r>
    <x v="8"/>
    <x v="1"/>
    <x v="1"/>
    <s v="na"/>
    <n v="26001.897000000001"/>
    <n v="23902.935000000001"/>
    <n v="658.86735499999998"/>
    <n v="6.3"/>
  </r>
  <r>
    <x v="9"/>
    <x v="1"/>
    <x v="1"/>
    <s v="na"/>
    <n v="27319.864000000001"/>
    <n v="25083.418000000001"/>
    <n v="656.19245100000001"/>
    <n v="10.199999999999999"/>
  </r>
  <r>
    <x v="10"/>
    <x v="1"/>
    <x v="1"/>
    <s v="na"/>
    <n v="29569.32"/>
    <n v="27858.884999999998"/>
    <n v="747.14137700000003"/>
    <n v="9.5"/>
  </r>
  <r>
    <x v="11"/>
    <x v="1"/>
    <x v="1"/>
    <s v="na"/>
    <n v="29223.77"/>
    <n v="26642.242999999999"/>
    <n v="751.02926600000001"/>
    <n v="7.2"/>
  </r>
  <r>
    <x v="12"/>
    <x v="1"/>
    <x v="1"/>
    <s v="na"/>
    <n v="27902.067999999999"/>
    <n v="25906.827000000001"/>
    <n v="716.23230899999999"/>
    <n v="2.8"/>
  </r>
  <r>
    <x v="13"/>
    <x v="1"/>
    <x v="1"/>
    <s v="na"/>
    <n v="29281.238000000001"/>
    <n v="27192.101999999999"/>
    <n v="680.91491599999995"/>
    <n v="4.5"/>
  </r>
  <r>
    <x v="14"/>
    <x v="1"/>
    <x v="1"/>
    <s v="na"/>
    <n v="33222.839"/>
    <n v="30788.542000000001"/>
    <n v="787.02177600000005"/>
    <n v="6.1"/>
  </r>
  <r>
    <x v="15"/>
    <x v="1"/>
    <x v="1"/>
    <s v="na"/>
    <n v="30285.807000000001"/>
    <n v="27639.777999999998"/>
    <n v="707.53937399999995"/>
    <n v="9"/>
  </r>
  <r>
    <x v="16"/>
    <x v="1"/>
    <x v="1"/>
    <s v="na"/>
    <n v="28315.47"/>
    <n v="26019.537"/>
    <n v="633.54148599999996"/>
    <n v="2.5"/>
  </r>
  <r>
    <x v="17"/>
    <x v="1"/>
    <x v="1"/>
    <s v="na"/>
    <n v="32481.696"/>
    <n v="29917.13"/>
    <n v="649.07007499999997"/>
    <n v="1.2"/>
  </r>
  <r>
    <x v="18"/>
    <x v="1"/>
    <x v="1"/>
    <s v="na"/>
    <n v="33959.847999999998"/>
    <n v="31413.465"/>
    <n v="652.62682900000004"/>
    <n v="2.9"/>
  </r>
  <r>
    <x v="19"/>
    <x v="1"/>
    <x v="1"/>
    <s v="na"/>
    <n v="34009.071000000004"/>
    <n v="31742.937000000002"/>
    <n v="654.95233900000005"/>
    <n v="2.5"/>
  </r>
  <r>
    <x v="20"/>
    <x v="1"/>
    <x v="1"/>
    <s v="na"/>
    <n v="33275.521000000001"/>
    <n v="31753.044999999998"/>
    <n v="680.66744800000004"/>
    <n v="1.3"/>
  </r>
  <r>
    <x v="21"/>
    <x v="1"/>
    <x v="1"/>
    <s v="na"/>
    <n v="35747.49"/>
    <n v="33904.288"/>
    <n v="785.26998100000003"/>
    <n v="5.3"/>
  </r>
  <r>
    <x v="22"/>
    <x v="1"/>
    <x v="1"/>
    <s v="na"/>
    <n v="37745.964"/>
    <n v="33309.023999999998"/>
    <n v="756.09578199999999"/>
    <n v="4.9000000000000004"/>
  </r>
  <r>
    <x v="23"/>
    <x v="1"/>
    <x v="1"/>
    <s v="na"/>
    <n v="36194.783000000003"/>
    <n v="31400.668000000001"/>
    <n v="710.35399399999994"/>
    <n v="1.1000000000000001"/>
  </r>
  <r>
    <x v="24"/>
    <x v="1"/>
    <x v="1"/>
    <s v="na"/>
    <n v="36949.614500000003"/>
    <n v="29698.398000000001"/>
    <n v="663.44695400000001"/>
    <n v="3.6"/>
  </r>
  <r>
    <x v="25"/>
    <x v="1"/>
    <x v="1"/>
    <s v="na"/>
    <n v="36970.205600000001"/>
    <n v="31776.569"/>
    <n v="734.82430899999997"/>
    <n v="4.5"/>
  </r>
  <r>
    <x v="26"/>
    <x v="1"/>
    <x v="1"/>
    <s v="na"/>
    <n v="39789.6564"/>
    <n v="33635.868999999999"/>
    <n v="766.54764599999999"/>
    <n v="6.1"/>
  </r>
  <r>
    <x v="27"/>
    <x v="1"/>
    <x v="1"/>
    <s v="na"/>
    <n v="38428.129399999998"/>
    <n v="33163.091999999997"/>
    <n v="743.97817799999996"/>
    <n v="3.8"/>
  </r>
  <r>
    <x v="28"/>
    <x v="1"/>
    <x v="1"/>
    <s v="na"/>
    <n v="36491.258099999999"/>
    <n v="33630.673999999999"/>
    <n v="779.65275699999995"/>
    <n v="6.6"/>
  </r>
  <r>
    <x v="29"/>
    <x v="1"/>
    <x v="1"/>
    <s v="na"/>
    <n v="38635.511500000001"/>
    <n v="37127"/>
    <n v="865.02000299999997"/>
    <n v="9.3000000000000007"/>
  </r>
  <r>
    <x v="30"/>
    <x v="1"/>
    <x v="1"/>
    <s v="na"/>
    <n v="39464.189700000003"/>
    <n v="39417.322"/>
    <n v="952.75951599999996"/>
    <n v="4"/>
  </r>
  <r>
    <x v="31"/>
    <x v="1"/>
    <x v="1"/>
    <s v="na"/>
    <n v="41695.496200000001"/>
    <n v="36582.249000000003"/>
    <n v="967.27615400000002"/>
    <n v="6.3"/>
  </r>
  <r>
    <x v="32"/>
    <x v="1"/>
    <x v="1"/>
    <s v="na"/>
    <n v="40272.7232"/>
    <n v="31707.052"/>
    <n v="857.46111499999995"/>
    <n v="7.1"/>
  </r>
  <r>
    <x v="33"/>
    <x v="1"/>
    <x v="1"/>
    <s v="na"/>
    <n v="39713.304199999999"/>
    <n v="34501.288999999997"/>
    <n v="1013.53315"/>
    <n v="12.6"/>
  </r>
  <r>
    <x v="34"/>
    <x v="1"/>
    <x v="1"/>
    <s v="na"/>
    <n v="39739.442300000002"/>
    <n v="35803.925000000003"/>
    <n v="1088.9868899999999"/>
    <n v="12.6"/>
  </r>
  <r>
    <x v="35"/>
    <x v="1"/>
    <x v="1"/>
    <s v="na"/>
    <n v="41005.242700000003"/>
    <n v="34406.201999999997"/>
    <n v="1027.1633099999999"/>
    <n v="13.7"/>
  </r>
  <r>
    <x v="36"/>
    <x v="1"/>
    <x v="1"/>
    <s v="na"/>
    <n v="36602.104800000001"/>
    <n v="31059.5"/>
    <n v="891.43656099999998"/>
    <n v="7.2"/>
  </r>
  <r>
    <x v="37"/>
    <x v="1"/>
    <x v="1"/>
    <s v="na"/>
    <n v="36130.888400000003"/>
    <n v="33914.940999999999"/>
    <n v="836.52028099999995"/>
    <n v="8.1"/>
  </r>
  <r>
    <x v="38"/>
    <x v="1"/>
    <x v="1"/>
    <s v="na"/>
    <n v="40829.074000000001"/>
    <n v="37385.521000000001"/>
    <n v="926.35368000000005"/>
    <n v="8.8000000000000007"/>
  </r>
  <r>
    <x v="39"/>
    <x v="1"/>
    <x v="1"/>
    <s v="na"/>
    <n v="37996.372732999997"/>
    <n v="36917.805999999997"/>
    <n v="914.87025500000004"/>
    <n v="9"/>
  </r>
  <r>
    <x v="40"/>
    <x v="1"/>
    <x v="1"/>
    <s v="na"/>
    <n v="38136.044541785399"/>
    <n v="34665.133999999998"/>
    <n v="856.96353199999999"/>
    <n v="5"/>
  </r>
  <r>
    <x v="41"/>
    <x v="1"/>
    <x v="1"/>
    <s v="na"/>
    <n v="42178.853209658701"/>
    <n v="40467.695"/>
    <n v="1119.0756699999999"/>
    <n v="0"/>
  </r>
  <r>
    <x v="42"/>
    <x v="1"/>
    <x v="1"/>
    <s v="na"/>
    <n v="45066.111337863797"/>
    <n v="42543.982000000004"/>
    <n v="1190.5926300000001"/>
    <n v="7.2"/>
  </r>
  <r>
    <x v="43"/>
    <x v="1"/>
    <x v="1"/>
    <s v="na"/>
    <n v="44431.510377819402"/>
    <n v="39691.432999999997"/>
    <n v="1261.0946200000001"/>
    <n v="7.4"/>
  </r>
  <r>
    <x v="44"/>
    <x v="1"/>
    <x v="1"/>
    <s v="na"/>
    <n v="40482.323961988797"/>
    <n v="36641.258000000002"/>
    <n v="1152.3855100000001"/>
    <n v="3.4"/>
  </r>
  <r>
    <x v="45"/>
    <x v="1"/>
    <x v="1"/>
    <s v="na"/>
    <n v="44075.074983007296"/>
    <n v="38443.220999999998"/>
    <n v="1298.6494"/>
    <n v="5.4"/>
  </r>
  <r>
    <x v="46"/>
    <x v="1"/>
    <x v="1"/>
    <s v="na"/>
    <n v="48123.453547595498"/>
    <n v="41821.103000000003"/>
    <n v="1410.8784000000001"/>
    <n v="4.4000000000000004"/>
  </r>
  <r>
    <x v="47"/>
    <x v="1"/>
    <x v="1"/>
    <s v="na"/>
    <n v="47952.855523301398"/>
    <n v="39811.925999999999"/>
    <n v="1369.5935500000001"/>
    <n v="6.9"/>
  </r>
  <r>
    <x v="48"/>
    <x v="1"/>
    <x v="1"/>
    <s v="na"/>
    <n v="45081.8625594818"/>
    <n v="35189.084000000003"/>
    <n v="1156.06132"/>
    <n v="7.4"/>
  </r>
  <r>
    <x v="49"/>
    <x v="1"/>
    <x v="1"/>
    <s v="na"/>
    <n v="43418.203251481798"/>
    <n v="39308.281999999999"/>
    <n v="1223.13707"/>
    <n v="6.5"/>
  </r>
  <r>
    <x v="50"/>
    <x v="1"/>
    <x v="1"/>
    <s v="na"/>
    <n v="49559.689917128802"/>
    <n v="46008.688000000002"/>
    <n v="1434.4911999999999"/>
    <n v="9"/>
  </r>
  <r>
    <x v="51"/>
    <x v="1"/>
    <x v="1"/>
    <s v="na"/>
    <n v="48528.832872246501"/>
    <n v="45362.796999999999"/>
    <n v="1382.2464299999999"/>
    <n v="14.1"/>
  </r>
  <r>
    <x v="52"/>
    <x v="1"/>
    <x v="1"/>
    <s v="na"/>
    <n v="47720.247889746599"/>
    <n v="44039.69"/>
    <n v="1256.9951900000001"/>
    <n v="11.2"/>
  </r>
  <r>
    <x v="53"/>
    <x v="1"/>
    <x v="1"/>
    <s v="na"/>
    <n v="52710.107888511302"/>
    <n v="46066.788999999997"/>
    <n v="1268.45794"/>
    <n v="10.199999999999999"/>
  </r>
  <r>
    <x v="54"/>
    <x v="1"/>
    <x v="1"/>
    <s v="na"/>
    <n v="53889.615373393703"/>
    <n v="47441.781999999999"/>
    <n v="1281.3514"/>
    <n v="13.1"/>
  </r>
  <r>
    <x v="55"/>
    <x v="1"/>
    <x v="1"/>
    <s v="na"/>
    <n v="57966.447672276103"/>
    <n v="50159.563000000002"/>
    <n v="1289.07918"/>
    <n v="17.600000000000001"/>
  </r>
  <r>
    <x v="56"/>
    <x v="1"/>
    <x v="1"/>
    <s v="na"/>
    <n v="52525.196432571203"/>
    <n v="48683.021999999997"/>
    <n v="1194.72713"/>
    <n v="13.8"/>
  </r>
  <r>
    <x v="57"/>
    <x v="1"/>
    <x v="1"/>
    <s v="na"/>
    <n v="57642.414572335903"/>
    <n v="48489.046999999999"/>
    <n v="1511.62925"/>
    <n v="19.2"/>
  </r>
  <r>
    <x v="58"/>
    <x v="1"/>
    <x v="1"/>
    <s v="na"/>
    <n v="60455.403428983002"/>
    <n v="54855.078000000001"/>
    <n v="1717.0800979999999"/>
    <n v="29.8"/>
  </r>
  <r>
    <x v="59"/>
    <x v="1"/>
    <x v="1"/>
    <s v="na"/>
    <n v="62577.790550218298"/>
    <n v="57800.561999999998"/>
    <n v="1745.851132"/>
    <n v="35.1"/>
  </r>
  <r>
    <x v="60"/>
    <x v="1"/>
    <x v="1"/>
    <s v="na"/>
    <n v="61298.442241748096"/>
    <n v="56445.216999999997"/>
    <n v="1728.439228"/>
    <n v="27.3"/>
  </r>
  <r>
    <x v="61"/>
    <x v="1"/>
    <x v="1"/>
    <s v="na"/>
    <n v="66778.377359395206"/>
    <n v="59355.381999999998"/>
    <n v="2928.9469009999998"/>
    <n v="45.7"/>
  </r>
  <r>
    <x v="62"/>
    <x v="1"/>
    <x v="1"/>
    <s v="na"/>
    <n v="65992.512065277595"/>
    <n v="58855.675999999999"/>
    <n v="3001.0137209999998"/>
    <n v="36.299999999999997"/>
  </r>
  <r>
    <x v="63"/>
    <x v="1"/>
    <x v="1"/>
    <s v="na"/>
    <n v="67027.834947630501"/>
    <n v="64657.033000000003"/>
    <n v="3412.7835690000002"/>
    <n v="42.9"/>
  </r>
  <r>
    <x v="64"/>
    <x v="1"/>
    <x v="1"/>
    <s v="na"/>
    <n v="60400.275981772102"/>
    <n v="54123.396999999997"/>
    <n v="2894.9914210000002"/>
    <n v="32.4"/>
  </r>
  <r>
    <x v="65"/>
    <x v="1"/>
    <x v="1"/>
    <s v="na"/>
    <n v="69645.990740280293"/>
    <n v="61744.120999999999"/>
    <n v="3545.6192510000001"/>
    <n v="49.7"/>
  </r>
  <r>
    <x v="66"/>
    <x v="1"/>
    <x v="1"/>
    <s v="na"/>
    <n v="71840.241716864199"/>
    <n v="64230.347000000002"/>
    <n v="3908.900678"/>
    <n v="70.099999999999994"/>
  </r>
  <r>
    <x v="67"/>
    <x v="1"/>
    <x v="1"/>
    <s v="na"/>
    <n v="72281.822471893"/>
    <n v="67330.991999999998"/>
    <n v="4016.2016400000002"/>
    <n v="72.5"/>
  </r>
  <r>
    <x v="68"/>
    <x v="1"/>
    <x v="1"/>
    <s v="na"/>
    <n v="67140.931790257702"/>
    <n v="58624.161"/>
    <n v="3501.9078789999999"/>
    <n v="54"/>
  </r>
  <r>
    <x v="69"/>
    <x v="1"/>
    <x v="1"/>
    <s v="na"/>
    <n v="75627.6596522779"/>
    <n v="67179.381999999998"/>
    <n v="4085.3755099999998"/>
    <n v="88.8"/>
  </r>
  <r>
    <x v="70"/>
    <x v="1"/>
    <x v="1"/>
    <s v="na"/>
    <n v="74038.8182121344"/>
    <n v="68320.865999999995"/>
    <n v="4142.8307249999998"/>
    <n v="112.8"/>
  </r>
  <r>
    <x v="71"/>
    <x v="1"/>
    <x v="1"/>
    <s v="na"/>
    <n v="81567.079931499393"/>
    <n v="72759.278000000006"/>
    <n v="4527.5908019999997"/>
    <n v="98.5"/>
  </r>
  <r>
    <x v="72"/>
    <x v="1"/>
    <x v="1"/>
    <s v="na"/>
    <n v="79694.778234315498"/>
    <n v="73748.528999999995"/>
    <n v="4967.1240980000002"/>
    <n v="91.9"/>
  </r>
  <r>
    <x v="73"/>
    <x v="1"/>
    <x v="1"/>
    <s v="na"/>
    <n v="88701.881164945094"/>
    <n v="79464.499190000002"/>
    <n v="6873.2737020000004"/>
    <n v="146.6"/>
  </r>
  <r>
    <x v="74"/>
    <x v="1"/>
    <x v="1"/>
    <s v="na"/>
    <n v="92722.405264216606"/>
    <n v="86924.619149999999"/>
    <n v="9587.9052210000009"/>
    <n v="162"/>
  </r>
  <r>
    <x v="75"/>
    <x v="1"/>
    <x v="1"/>
    <s v="na"/>
    <n v="79285.833888876907"/>
    <n v="69335.620469999994"/>
    <n v="8714.3241429999998"/>
    <n v="182.5"/>
  </r>
  <r>
    <x v="76"/>
    <x v="1"/>
    <x v="1"/>
    <n v="59.636904761904802"/>
    <n v="79738.175996411795"/>
    <n v="78319.101750000002"/>
    <n v="8884.332461"/>
    <n v="105.6"/>
  </r>
  <r>
    <x v="77"/>
    <x v="1"/>
    <x v="1"/>
    <n v="53.807777777777801"/>
    <n v="97805.337977275296"/>
    <n v="88944.614130000002"/>
    <n v="7052.4148610000002"/>
    <n v="138.6"/>
  </r>
  <r>
    <x v="78"/>
    <x v="1"/>
    <x v="1"/>
    <n v="73.502656250000001"/>
    <n v="105698.928703232"/>
    <n v="97594.017519999994"/>
    <n v="7180.7279879999996"/>
    <n v="140.5"/>
  </r>
  <r>
    <x v="79"/>
    <x v="1"/>
    <x v="1"/>
    <n v="82.617500000000007"/>
    <n v="107257.37783832601"/>
    <n v="98063.155799999993"/>
    <n v="6931.474158"/>
    <n v="136.5"/>
  </r>
  <r>
    <x v="80"/>
    <x v="1"/>
    <x v="1"/>
    <n v="120.234426229508"/>
    <n v="103198.475251759"/>
    <n v="94564.738450000004"/>
    <n v="7806.9337009999999"/>
    <n v="96.3"/>
  </r>
  <r>
    <x v="81"/>
    <x v="1"/>
    <x v="1"/>
    <n v="147.14841269841301"/>
    <n v="105681.0571183"/>
    <n v="99650.006779999996"/>
    <n v="13155.506246999999"/>
    <n v="150.80000000000001"/>
  </r>
  <r>
    <x v="82"/>
    <x v="1"/>
    <x v="1"/>
    <n v="126.0971875"/>
    <n v="108705.32116426701"/>
    <n v="99025.646720000004"/>
    <n v="14386.419648999999"/>
    <n v="152"/>
  </r>
  <r>
    <x v="83"/>
    <x v="1"/>
    <x v="1"/>
    <n v="148.25714285714301"/>
    <n v="115090.326808285"/>
    <n v="108618.26767"/>
    <n v="14020.986604"/>
    <n v="154.19999999999999"/>
  </r>
  <r>
    <x v="84"/>
    <x v="1"/>
    <x v="1"/>
    <n v="172.29918032786901"/>
    <n v="103019.02475437699"/>
    <n v="93737.033209999994"/>
    <n v="13707.444971999999"/>
    <n v="144.1"/>
  </r>
  <r>
    <x v="85"/>
    <x v="1"/>
    <x v="1"/>
    <n v="169.13387096774201"/>
    <n v="119131.350359466"/>
    <n v="105499.00217000001"/>
    <n v="16271.688286000001"/>
    <n v="214.7"/>
  </r>
  <r>
    <x v="86"/>
    <x v="1"/>
    <x v="1"/>
    <n v="167.51343750000001"/>
    <n v="124703.901950637"/>
    <n v="117313.83900000001"/>
    <n v="17992.149150000001"/>
    <n v="234.7"/>
  </r>
  <r>
    <x v="87"/>
    <x v="1"/>
    <x v="1"/>
    <n v="129.13693548387101"/>
    <n v="130322.741911384"/>
    <n v="121273.29300000001"/>
    <n v="16126.12513"/>
    <n v="311.8"/>
  </r>
  <r>
    <x v="88"/>
    <x v="1"/>
    <x v="1"/>
    <n v="134.897258064516"/>
    <n v="118949.027732413"/>
    <n v="108433.295"/>
    <n v="13044.95298"/>
    <n v="267.89999999999998"/>
  </r>
  <r>
    <x v="89"/>
    <x v="1"/>
    <x v="1"/>
    <n v="133.17857142857099"/>
    <n v="129526.094565728"/>
    <n v="123022.39479000001"/>
    <n v="15531.853134000001"/>
    <n v="336.2"/>
  </r>
  <r>
    <x v="90"/>
    <x v="1"/>
    <x v="1"/>
    <n v="105.584920634921"/>
    <n v="132712.298186778"/>
    <n v="125285.62351999999"/>
    <n v="12902.716032"/>
    <n v="280.5"/>
  </r>
  <r>
    <x v="91"/>
    <x v="1"/>
    <x v="1"/>
    <n v="112.88126984127"/>
    <n v="138168.907422663"/>
    <n v="134869.69333000001"/>
    <n v="12967.704446"/>
    <n v="278.39999999999998"/>
  </r>
  <r>
    <x v="92"/>
    <x v="1"/>
    <x v="1"/>
    <n v="140.534333333333"/>
    <n v="133781.108010764"/>
    <n v="124918.62415"/>
    <n v="14694.051450000001"/>
    <n v="248.2"/>
  </r>
  <r>
    <x v="93"/>
    <x v="1"/>
    <x v="1"/>
    <n v="117.94190476190499"/>
    <n v="150790.356399913"/>
    <n v="141943.83567"/>
    <n v="16510.057334000001"/>
    <n v="204.2"/>
  </r>
  <r>
    <x v="94"/>
    <x v="1"/>
    <x v="1"/>
    <n v="122.16921875"/>
    <n v="158813.675318038"/>
    <n v="151354.60712"/>
    <n v="18497.902600000001"/>
    <n v="222.2"/>
  </r>
  <r>
    <x v="95"/>
    <x v="1"/>
    <x v="1"/>
    <n v="122.647777777778"/>
    <n v="166344.55782385601"/>
    <n v="160803.90278"/>
    <n v="19790.458343999999"/>
    <n v="184.2"/>
  </r>
  <r>
    <x v="96"/>
    <x v="1"/>
    <x v="1"/>
    <n v="110.753064516129"/>
    <n v="162215.48428835499"/>
    <n v="158465.85269"/>
    <n v="19029.612507999998"/>
    <n v="115.2"/>
  </r>
  <r>
    <x v="97"/>
    <x v="1"/>
    <x v="1"/>
    <n v="93.946451612903203"/>
    <n v="192803.432858541"/>
    <n v="180803.78352"/>
    <n v="17352.886415000001"/>
    <n v="189"/>
  </r>
  <r>
    <x v="98"/>
    <x v="1"/>
    <x v="1"/>
    <n v="81.393124999999998"/>
    <n v="192937.86136783799"/>
    <n v="187656.19287999999"/>
    <n v="15515.633390000001"/>
    <n v="142.9"/>
  </r>
  <r>
    <x v="99"/>
    <x v="1"/>
    <x v="1"/>
    <n v="66.094920634920697"/>
    <n v="191725.46515167999"/>
    <n v="190037.20152"/>
    <n v="14110.247230999999"/>
    <n v="145.1"/>
  </r>
  <r>
    <x v="100"/>
    <x v="1"/>
    <x v="1"/>
    <n v="57.612622950819599"/>
    <n v="192456.81439599901"/>
    <n v="180047.19910999999"/>
    <n v="12751.041373"/>
    <n v="82.5"/>
  </r>
  <r>
    <x v="101"/>
    <x v="1"/>
    <x v="1"/>
    <n v="53.162258064516102"/>
    <n v="199135.22391359499"/>
    <n v="189984.08791999999"/>
    <n v="12142.068927"/>
    <n v="77.2"/>
  </r>
  <r>
    <x v="102"/>
    <x v="1"/>
    <x v="1"/>
    <n v="48.753934426229499"/>
    <n v="209933.52599197099"/>
    <n v="198683.10751999999"/>
    <n v="12850.462382"/>
    <n v="82.2"/>
  </r>
  <r>
    <x v="103"/>
    <x v="1"/>
    <x v="1"/>
    <n v="41.799062499999998"/>
    <n v="208356.19850881401"/>
    <n v="198078.72846000001"/>
    <n v="11356.508"/>
    <n v="74.5"/>
  </r>
  <r>
    <x v="104"/>
    <x v="1"/>
    <x v="1"/>
    <n v="45.045901639344301"/>
    <n v="206670.621828809"/>
    <n v="187937.11558000001"/>
    <n v="10732.770084"/>
    <n v="57.7"/>
  </r>
  <r>
    <x v="105"/>
    <x v="1"/>
    <x v="1"/>
    <n v="51.113750000000003"/>
    <n v="211001.31365125399"/>
    <n v="201144.2893"/>
    <n v="12859.133443000001"/>
    <n v="76.8"/>
  </r>
  <r>
    <x v="106"/>
    <x v="1"/>
    <x v="1"/>
    <n v="53.387460317460302"/>
    <n v="218336.35794479199"/>
    <n v="204766.62443"/>
    <n v="13494.930861000001"/>
    <n v="79.8"/>
  </r>
  <r>
    <x v="107"/>
    <x v="1"/>
    <x v="1"/>
    <n v="64.508437499999999"/>
    <n v="222017.34067228599"/>
    <n v="214198.19281000001"/>
    <n v="16670.070922999999"/>
    <n v="73.7"/>
  </r>
  <r>
    <x v="108"/>
    <x v="1"/>
    <x v="1"/>
    <n v="79.396825396825406"/>
    <n v="207123.71884170399"/>
    <n v="192028.86348999999"/>
    <n v="17571.449354"/>
    <n v="53.5"/>
  </r>
  <r>
    <x v="109"/>
    <x v="1"/>
    <x v="1"/>
    <n v="56.57"/>
    <n v="225234.920356594"/>
    <n v="206953.03589"/>
    <n v="14880.750203"/>
    <n v="84.3"/>
  </r>
  <r>
    <x v="110"/>
    <x v="1"/>
    <x v="1"/>
    <n v="63.709672131147499"/>
    <n v="222763.10067068899"/>
    <n v="210524.30859"/>
    <n v="15802.545776999999"/>
    <n v="83.8"/>
  </r>
  <r>
    <x v="111"/>
    <x v="1"/>
    <x v="1"/>
    <n v="56.432539682539698"/>
    <n v="229745.71518234699"/>
    <n v="217634.37847"/>
    <n v="14849.370249"/>
    <n v="68.900000000000006"/>
  </r>
  <r>
    <x v="112"/>
    <x v="1"/>
    <x v="1"/>
    <n v="67.334032258064497"/>
    <n v="216527.21833206501"/>
    <n v="197897.16302000001"/>
    <n v="15054.702696"/>
    <n v="50.1"/>
  </r>
  <r>
    <x v="113"/>
    <x v="1"/>
    <x v="1"/>
    <n v="57.519677419354799"/>
    <n v="230741.49356625701"/>
    <n v="222201.70250000001"/>
    <n v="15685.387386"/>
    <n v="89"/>
  </r>
  <r>
    <x v="114"/>
    <x v="1"/>
    <x v="1"/>
    <n v="57.167460317460304"/>
    <n v="226178.741412123"/>
    <n v="206172.59262000001"/>
    <n v="15508.018754999999"/>
    <n v="86.3"/>
  </r>
  <r>
    <x v="115"/>
    <x v="1"/>
    <x v="1"/>
    <n v="62.807833333333399"/>
    <n v="230403.040238716"/>
    <n v="208282.03297999999"/>
    <n v="17090.657910000002"/>
    <n v="75.5"/>
  </r>
  <r>
    <x v="116"/>
    <x v="1"/>
    <x v="1"/>
    <n v="71.802289999999999"/>
    <n v="218328.29851382499"/>
    <n v="186013.14970000001"/>
    <n v="18383.052618000002"/>
    <n v="67.400000000000006"/>
  </r>
  <r>
    <x v="117"/>
    <x v="1"/>
    <x v="1"/>
    <n v="85.432496475409806"/>
    <n v="241632.22709234801"/>
    <n v="217500.91002000001"/>
    <n v="26571.502536"/>
    <n v="94.8"/>
  </r>
  <r>
    <x v="118"/>
    <x v="1"/>
    <x v="1"/>
    <n v="92.577586249999996"/>
    <n v="231606.26562154901"/>
    <n v="213074.89803000001"/>
    <n v="26983.557786000001"/>
    <n v="102.8"/>
  </r>
  <r>
    <x v="119"/>
    <x v="1"/>
    <x v="1"/>
    <n v="76.240961171875"/>
    <n v="226256.187400731"/>
    <n v="218956.63506"/>
    <n v="24244.807347000002"/>
    <n v="84.6"/>
  </r>
  <r>
    <x v="120"/>
    <x v="1"/>
    <x v="1"/>
    <n v="77.611565158730102"/>
    <n v="219099.16736642999"/>
    <n v="196585.52549"/>
    <n v="23106.076000000001"/>
    <n v="75.2"/>
  </r>
  <r>
    <x v="121"/>
    <x v="1"/>
    <x v="1"/>
    <n v="80.220388249999999"/>
    <n v="238978.099761283"/>
    <n v="229475.19532"/>
    <n v="28526.84764"/>
    <n v="98.7"/>
  </r>
  <r>
    <x v="122"/>
    <x v="1"/>
    <x v="1"/>
    <n v="107.388763507463"/>
    <n v="229835.13486334"/>
    <n v="217911.95804999999"/>
    <n v="30039.875348000001"/>
    <n v="111"/>
  </r>
  <r>
    <x v="123"/>
    <x v="1"/>
    <x v="1"/>
    <n v="120.269564672131"/>
    <n v="234557.45921395699"/>
    <n v="223173.63975"/>
    <n v="35092.380287"/>
    <n v="110.2"/>
  </r>
  <r>
    <x v="124"/>
    <x v="1"/>
    <x v="1"/>
    <n v="151.195158166667"/>
    <n v="222516.35815371701"/>
    <n v="205268.52797"/>
    <n v="38148.348190999997"/>
    <n v="103.2"/>
  </r>
  <r>
    <x v="0"/>
    <x v="2"/>
    <x v="2"/>
    <n v="2448.5333333333301"/>
    <n v="63.31"/>
    <n v="41.762"/>
    <n v="136.60829100000001"/>
    <s v="na"/>
  </r>
  <r>
    <x v="1"/>
    <x v="2"/>
    <x v="2"/>
    <n v="2671.7333333333299"/>
    <n v="65.953999999999994"/>
    <n v="35.383000000000003"/>
    <n v="125.38037"/>
    <s v="na"/>
  </r>
  <r>
    <x v="2"/>
    <x v="2"/>
    <x v="2"/>
    <n v="2914.7"/>
    <n v="63.816000000000003"/>
    <n v="33.194000000000003"/>
    <n v="114.747592"/>
    <s v="na"/>
  </r>
  <r>
    <x v="3"/>
    <x v="2"/>
    <x v="2"/>
    <n v="2605.1"/>
    <n v="61.954999999999998"/>
    <n v="42.484999999999999"/>
    <n v="145.82138599999999"/>
    <s v="na"/>
  </r>
  <r>
    <x v="4"/>
    <x v="2"/>
    <x v="2"/>
    <n v="2443.1666666666702"/>
    <n v="50.338999999999999"/>
    <n v="40.171999999999997"/>
    <n v="130.0847"/>
    <s v="na"/>
  </r>
  <r>
    <x v="5"/>
    <x v="2"/>
    <x v="2"/>
    <n v="2333.6999999999998"/>
    <n v="65.924000000000007"/>
    <n v="47.24"/>
    <n v="152.906622"/>
    <s v="na"/>
  </r>
  <r>
    <x v="6"/>
    <x v="2"/>
    <x v="2"/>
    <n v="2257.4333333333302"/>
    <n v="67.584999999999994"/>
    <n v="48.683"/>
    <n v="141.90595400000001"/>
    <s v="na"/>
  </r>
  <r>
    <x v="7"/>
    <x v="2"/>
    <x v="2"/>
    <n v="2321.4666666666699"/>
    <n v="71.775999999999996"/>
    <n v="45.787999999999997"/>
    <n v="139.469077"/>
    <s v="na"/>
  </r>
  <r>
    <x v="8"/>
    <x v="2"/>
    <x v="2"/>
    <n v="2193.9666666666699"/>
    <n v="66.22"/>
    <n v="42.423000000000002"/>
    <n v="126.15675899999999"/>
    <s v="na"/>
  </r>
  <r>
    <x v="9"/>
    <x v="2"/>
    <x v="2"/>
    <n v="2240.5666666666698"/>
    <n v="71.027000000000001"/>
    <n v="46.378"/>
    <n v="135.52901900000001"/>
    <s v="na"/>
  </r>
  <r>
    <x v="10"/>
    <x v="2"/>
    <x v="2"/>
    <n v="2478.9598296825402"/>
    <n v="83.698999999999998"/>
    <n v="45.837000000000003"/>
    <n v="153.87309300000001"/>
    <s v="na"/>
  </r>
  <r>
    <x v="11"/>
    <x v="2"/>
    <x v="2"/>
    <n v="2208.8844761904802"/>
    <n v="82.132000000000005"/>
    <n v="43.415999999999997"/>
    <n v="138.88772700000001"/>
    <s v="na"/>
  </r>
  <r>
    <x v="12"/>
    <x v="2"/>
    <x v="2"/>
    <n v="2208.5290682684999"/>
    <n v="70.722999999999999"/>
    <n v="39.176000000000002"/>
    <n v="128.482947"/>
    <s v="na"/>
  </r>
  <r>
    <x v="13"/>
    <x v="2"/>
    <x v="2"/>
    <n v="1866.34409497608"/>
    <n v="75.016999999999996"/>
    <n v="36.796999999999997"/>
    <n v="104.12204199999999"/>
    <s v="na"/>
  </r>
  <r>
    <x v="14"/>
    <x v="2"/>
    <x v="2"/>
    <n v="1912.1583694083699"/>
    <n v="83.65"/>
    <n v="35.923999999999999"/>
    <n v="100.446055"/>
    <s v="na"/>
  </r>
  <r>
    <x v="15"/>
    <x v="2"/>
    <x v="2"/>
    <n v="1666.8672438672399"/>
    <n v="78.834000000000003"/>
    <n v="45.728999999999999"/>
    <n v="121.306673"/>
    <s v="na"/>
  </r>
  <r>
    <x v="16"/>
    <x v="2"/>
    <x v="2"/>
    <n v="1862.20652173913"/>
    <n v="81.363"/>
    <n v="45.267000000000003"/>
    <n v="113.24952399999999"/>
    <s v="na"/>
  </r>
  <r>
    <x v="17"/>
    <x v="2"/>
    <x v="2"/>
    <n v="2131.7516917293201"/>
    <n v="86.927000000000007"/>
    <n v="52.685000000000002"/>
    <n v="145.036618"/>
    <s v="na"/>
  </r>
  <r>
    <x v="18"/>
    <x v="2"/>
    <x v="2"/>
    <n v="2456.7528860028901"/>
    <n v="86.081999999999994"/>
    <n v="49.37"/>
    <n v="158.063592"/>
    <s v="na"/>
  </r>
  <r>
    <x v="19"/>
    <x v="2"/>
    <x v="2"/>
    <n v="2778.4737373737398"/>
    <n v="64.007999999999996"/>
    <n v="29.395"/>
    <n v="99.482663000000002"/>
    <s v="na"/>
  </r>
  <r>
    <x v="20"/>
    <x v="2"/>
    <x v="2"/>
    <n v="2936.8660800552102"/>
    <n v="69.153999999999996"/>
    <n v="25.774999999999999"/>
    <n v="98.706715000000003"/>
    <s v="na"/>
  </r>
  <r>
    <x v="21"/>
    <x v="2"/>
    <x v="2"/>
    <n v="2890.4819624819602"/>
    <n v="53.716999999999999"/>
    <n v="16.143000000000001"/>
    <n v="63.988138999999997"/>
    <s v="na"/>
  </r>
  <r>
    <x v="22"/>
    <x v="2"/>
    <x v="2"/>
    <n v="3009.3437950938001"/>
    <n v="81.593999999999994"/>
    <n v="37.472999999999999"/>
    <n v="155.88562899999999"/>
    <s v="na"/>
  </r>
  <r>
    <x v="23"/>
    <x v="2"/>
    <x v="2"/>
    <n v="2905.7240829346101"/>
    <n v="66.731999999999999"/>
    <n v="26.657"/>
    <n v="104.49248299999999"/>
    <s v="na"/>
  </r>
  <r>
    <x v="24"/>
    <x v="2"/>
    <x v="2"/>
    <n v="2571.7157287157302"/>
    <n v="61.276000000000003"/>
    <n v="21.571000000000002"/>
    <n v="80.617413999999997"/>
    <s v="na"/>
  </r>
  <r>
    <x v="25"/>
    <x v="2"/>
    <x v="2"/>
    <n v="2471.3123015873002"/>
    <n v="84.317999999999998"/>
    <n v="29.79"/>
    <n v="100.77531999999999"/>
    <s v="na"/>
  </r>
  <r>
    <x v="26"/>
    <x v="2"/>
    <x v="2"/>
    <n v="1978.52967563837"/>
    <n v="84.82"/>
    <n v="30.806000000000001"/>
    <n v="80.342239000000006"/>
    <s v="na"/>
  </r>
  <r>
    <x v="27"/>
    <x v="2"/>
    <x v="2"/>
    <n v="2153.36868530021"/>
    <n v="83.936000000000007"/>
    <n v="35.121000000000002"/>
    <n v="92.686437999999995"/>
    <s v="na"/>
  </r>
  <r>
    <x v="28"/>
    <x v="2"/>
    <x v="2"/>
    <n v="2420.70709728868"/>
    <n v="63.567"/>
    <n v="31.687000000000001"/>
    <n v="87.279666000000006"/>
    <s v="na"/>
  </r>
  <r>
    <x v="29"/>
    <x v="2"/>
    <x v="2"/>
    <n v="2506.04195526696"/>
    <n v="78.006"/>
    <n v="30.379000000000001"/>
    <n v="91.314769999999996"/>
    <s v="na"/>
  </r>
  <r>
    <x v="30"/>
    <x v="2"/>
    <x v="2"/>
    <n v="2270.0709486166002"/>
    <n v="75.171999999999997"/>
    <n v="30.800999999999998"/>
    <n v="104.48084299999999"/>
    <s v="na"/>
  </r>
  <r>
    <x v="31"/>
    <x v="2"/>
    <x v="2"/>
    <n v="1911.2702898550699"/>
    <n v="59.261000000000003"/>
    <n v="23.184999999999999"/>
    <n v="71.403846999999999"/>
    <s v="na"/>
  </r>
  <r>
    <x v="32"/>
    <x v="2"/>
    <x v="2"/>
    <n v="1700.4340909090899"/>
    <n v="69.411000000000001"/>
    <n v="34.997999999999998"/>
    <n v="93.549813"/>
    <s v="na"/>
  </r>
  <r>
    <x v="33"/>
    <x v="2"/>
    <x v="2"/>
    <n v="1731.3163476873999"/>
    <n v="78.650000000000006"/>
    <n v="37.554000000000002"/>
    <n v="102.852063"/>
    <s v="na"/>
  </r>
  <r>
    <x v="34"/>
    <x v="2"/>
    <x v="2"/>
    <n v="1639.86828063241"/>
    <n v="59.124000000000002"/>
    <n v="29.727"/>
    <n v="82.028920999999997"/>
    <s v="na"/>
  </r>
  <r>
    <x v="35"/>
    <x v="2"/>
    <x v="2"/>
    <n v="1544.62878787879"/>
    <n v="71.606999999999999"/>
    <n v="24.527000000000001"/>
    <n v="65.410166000000004"/>
    <s v="na"/>
  </r>
  <r>
    <x v="36"/>
    <x v="2"/>
    <x v="2"/>
    <n v="1406.7659420289899"/>
    <n v="75.552999999999997"/>
    <n v="40.762"/>
    <n v="102.45071299999999"/>
    <s v="na"/>
  </r>
  <r>
    <x v="37"/>
    <x v="2"/>
    <x v="2"/>
    <n v="1466.5450558213699"/>
    <n v="100.03100000000001"/>
    <n v="65.331000000000003"/>
    <n v="147.733271"/>
    <s v="na"/>
  </r>
  <r>
    <x v="38"/>
    <x v="2"/>
    <x v="2"/>
    <n v="1679.3041125541099"/>
    <n v="119.44"/>
    <n v="67.992000000000004"/>
    <n v="164.710959"/>
    <n v="6.5"/>
  </r>
  <r>
    <x v="39"/>
    <x v="2"/>
    <x v="2"/>
    <n v="1737.58234601656"/>
    <n v="116.89400000000001"/>
    <n v="79.668000000000006"/>
    <n v="212.407872"/>
    <n v="8.3000000000000007"/>
  </r>
  <r>
    <x v="40"/>
    <x v="2"/>
    <x v="2"/>
    <n v="1794.73321256039"/>
    <n v="114.143"/>
    <n v="75.789000000000001"/>
    <n v="217.88546299999999"/>
    <n v="6.5"/>
  </r>
  <r>
    <x v="41"/>
    <x v="2"/>
    <x v="2"/>
    <n v="1739.1836219336201"/>
    <n v="126.46599999999999"/>
    <n v="82.236999999999995"/>
    <n v="245.373863"/>
    <n v="7"/>
  </r>
  <r>
    <x v="42"/>
    <x v="2"/>
    <x v="2"/>
    <n v="1871.8754640115401"/>
    <n v="116.1367"/>
    <n v="72.631"/>
    <n v="230.743292"/>
    <n v="6.9"/>
  </r>
  <r>
    <x v="43"/>
    <x v="2"/>
    <x v="2"/>
    <n v="1848.0857256778299"/>
    <n v="127.42700000000001"/>
    <n v="92.748999999999995"/>
    <n v="333.38629700000001"/>
    <n v="7.7"/>
  </r>
  <r>
    <x v="44"/>
    <x v="2"/>
    <x v="2"/>
    <n v="1763.9742424242399"/>
    <n v="132.607"/>
    <n v="93.694999999999993"/>
    <n v="323.06422600000002"/>
    <n v="5.8"/>
  </r>
  <r>
    <x v="45"/>
    <x v="2"/>
    <x v="2"/>
    <n v="1651.6081871345"/>
    <n v="141.23599999999999"/>
    <n v="107.151"/>
    <n v="361.510426"/>
    <n v="12.3"/>
  </r>
  <r>
    <x v="46"/>
    <x v="2"/>
    <x v="2"/>
    <n v="1471.1462121212101"/>
    <n v="147.084"/>
    <n v="96.405000000000001"/>
    <n v="296.07814100000002"/>
    <n v="10"/>
  </r>
  <r>
    <x v="47"/>
    <x v="2"/>
    <x v="2"/>
    <n v="1425.58172518019"/>
    <n v="137.107"/>
    <n v="101.316"/>
    <n v="287.175208"/>
    <n v="10.3"/>
  </r>
  <r>
    <x v="48"/>
    <x v="2"/>
    <x v="2"/>
    <n v="1556.90984848485"/>
    <n v="140.02699999999999"/>
    <n v="96.852000000000004"/>
    <n v="282.44126999999997"/>
    <n v="8.1"/>
  </r>
  <r>
    <x v="49"/>
    <x v="2"/>
    <x v="2"/>
    <n v="1610.7138831377999"/>
    <n v="136.733"/>
    <n v="93.001999999999995"/>
    <n v="265.29780499999998"/>
    <n v="13.1"/>
  </r>
  <r>
    <x v="50"/>
    <x v="2"/>
    <x v="2"/>
    <n v="1515.9061421670101"/>
    <n v="123.134"/>
    <n v="64.462000000000003"/>
    <n v="183.01996399999999"/>
    <n v="11.1"/>
  </r>
  <r>
    <x v="51"/>
    <x v="2"/>
    <x v="2"/>
    <n v="1553.9102647924201"/>
    <n v="142.673"/>
    <n v="109.477"/>
    <n v="292.67546099999998"/>
    <n v="10.1"/>
  </r>
  <r>
    <x v="52"/>
    <x v="2"/>
    <x v="2"/>
    <n v="1663.47842712843"/>
    <n v="127.239"/>
    <n v="81.325000000000003"/>
    <n v="220.50348"/>
    <n v="8.6"/>
  </r>
  <r>
    <x v="53"/>
    <x v="2"/>
    <x v="2"/>
    <n v="1640.75"/>
    <n v="143.99100000000001"/>
    <n v="103.379"/>
    <n v="260.26760999999999"/>
    <n v="10"/>
  </r>
  <r>
    <x v="54"/>
    <x v="2"/>
    <x v="2"/>
    <n v="1753.2659090909101"/>
    <n v="111.93638"/>
    <n v="51.738"/>
    <n v="132.875665"/>
    <n v="7"/>
  </r>
  <r>
    <x v="55"/>
    <x v="2"/>
    <x v="2"/>
    <n v="2059.0847308488601"/>
    <n v="100.67189"/>
    <n v="87.213999999999999"/>
    <n v="232.18934899999999"/>
    <n v="8.9"/>
  </r>
  <r>
    <x v="56"/>
    <x v="2"/>
    <x v="2"/>
    <n v="2730.6046066252602"/>
    <n v="120.73099999999999"/>
    <n v="79.081999999999994"/>
    <n v="245.868011"/>
    <n v="8.1999999999999993"/>
  </r>
  <r>
    <x v="57"/>
    <x v="2"/>
    <x v="2"/>
    <n v="2789.64318181818"/>
    <n v="124.324"/>
    <n v="82.491"/>
    <n v="313.33993099999998"/>
    <n v="13.8"/>
  </r>
  <r>
    <x v="58"/>
    <x v="2"/>
    <x v="2"/>
    <n v="2849.7968975468998"/>
    <n v="127.06100000000001"/>
    <n v="81.11"/>
    <n v="319.21407299999998"/>
    <n v="15.5"/>
  </r>
  <r>
    <x v="59"/>
    <x v="2"/>
    <x v="2"/>
    <n v="3093.4953102453101"/>
    <n v="126.04300000000001"/>
    <n v="80.037999999999997"/>
    <n v="323.62003800000002"/>
    <n v="18.3"/>
  </r>
  <r>
    <x v="60"/>
    <x v="2"/>
    <x v="2"/>
    <n v="3267.7650793650801"/>
    <n v="121.5"/>
    <n v="87.483999999999995"/>
    <n v="364.574792"/>
    <n v="15.2"/>
  </r>
  <r>
    <x v="61"/>
    <x v="2"/>
    <x v="2"/>
    <n v="3390.5068542568501"/>
    <n v="111.375"/>
    <n v="73.048000000000002"/>
    <n v="324.52086300000002"/>
    <n v="22.4"/>
  </r>
  <r>
    <x v="62"/>
    <x v="2"/>
    <x v="2"/>
    <n v="3756.6017316017301"/>
    <n v="120.846"/>
    <n v="76.281999999999996"/>
    <n v="379.75301400000001"/>
    <n v="31.5"/>
  </r>
  <r>
    <x v="63"/>
    <x v="2"/>
    <x v="2"/>
    <n v="4302.1926046176004"/>
    <n v="114.631"/>
    <n v="78.683000000000007"/>
    <n v="463.24191400000001"/>
    <n v="36.700000000000003"/>
  </r>
  <r>
    <x v="64"/>
    <x v="2"/>
    <x v="2"/>
    <n v="4939.4238785369198"/>
    <n v="112.6"/>
    <n v="78.941000000000003"/>
    <n v="545.92170199999998"/>
    <n v="24.6"/>
  </r>
  <r>
    <x v="65"/>
    <x v="2"/>
    <x v="2"/>
    <n v="7210.4161856661904"/>
    <n v="113.349"/>
    <n v="80.111999999999995"/>
    <n v="772.14605400000005"/>
    <n v="46.7"/>
  </r>
  <r>
    <x v="66"/>
    <x v="2"/>
    <x v="2"/>
    <n v="7670.03715728716"/>
    <n v="98.283000000000001"/>
    <n v="53.347999999999999"/>
    <n v="539.39898300000004"/>
    <n v="52.7"/>
  </r>
  <r>
    <x v="67"/>
    <x v="2"/>
    <x v="2"/>
    <n v="7073.7668350168296"/>
    <n v="104.708"/>
    <n v="71.963999999999999"/>
    <n v="646.62862199999995"/>
    <n v="53.5"/>
  </r>
  <r>
    <x v="68"/>
    <x v="2"/>
    <x v="2"/>
    <n v="5932.8469696969696"/>
    <n v="119.077"/>
    <n v="85.676000000000002"/>
    <n v="698.36889799999994"/>
    <n v="51.2"/>
  </r>
  <r>
    <x v="69"/>
    <x v="2"/>
    <x v="2"/>
    <n v="7641.5071010860502"/>
    <n v="112.804"/>
    <n v="79.09"/>
    <n v="727.57124299999998"/>
    <n v="77.099999999999994"/>
  </r>
  <r>
    <x v="70"/>
    <x v="2"/>
    <x v="2"/>
    <n v="7713.1734848484903"/>
    <n v="89.781000000000006"/>
    <n v="56.920999999999999"/>
    <n v="521.30221500000005"/>
    <n v="65.2"/>
  </r>
  <r>
    <x v="71"/>
    <x v="2"/>
    <x v="2"/>
    <n v="7187.6019982433099"/>
    <n v="119.947"/>
    <n v="72.906999999999996"/>
    <n v="613.71881399999995"/>
    <n v="70.2"/>
  </r>
  <r>
    <x v="72"/>
    <x v="2"/>
    <x v="2"/>
    <n v="7796.0008923824698"/>
    <n v="100.68300000000001"/>
    <n v="74.201999999999998"/>
    <n v="631.12685499999998"/>
    <n v="64.8"/>
  </r>
  <r>
    <x v="73"/>
    <x v="2"/>
    <x v="2"/>
    <n v="8442.7590187590195"/>
    <n v="133.952"/>
    <n v="91.637"/>
    <n v="812.88070700000003"/>
    <n v="93.3"/>
  </r>
  <r>
    <x v="74"/>
    <x v="2"/>
    <x v="2"/>
    <n v="7679.8690382081704"/>
    <n v="133.714"/>
    <n v="89.540999999999997"/>
    <n v="693.56452899999999"/>
    <n v="79.2"/>
  </r>
  <r>
    <x v="75"/>
    <x v="2"/>
    <x v="2"/>
    <n v="3904.8906142167002"/>
    <n v="134.39099999999999"/>
    <n v="104.435"/>
    <n v="577.22711800000002"/>
    <n v="55.7"/>
  </r>
  <r>
    <x v="76"/>
    <x v="2"/>
    <x v="2"/>
    <n v="3428.38849206349"/>
    <n v="109.22499999999999"/>
    <n v="80.343000000000004"/>
    <n v="430.31973599999998"/>
    <n v="25.8"/>
  </r>
  <r>
    <x v="77"/>
    <x v="2"/>
    <x v="2"/>
    <n v="4662.3073763955299"/>
    <n v="121.84050000000001"/>
    <n v="86.641999999999996"/>
    <n v="543.64897299999996"/>
    <n v="18"/>
  </r>
  <r>
    <x v="78"/>
    <x v="2"/>
    <x v="2"/>
    <n v="5859.0917654809"/>
    <n v="113.7595"/>
    <n v="77.921000000000006"/>
    <n v="556.50223700000004"/>
    <n v="37"/>
  </r>
  <r>
    <x v="79"/>
    <x v="2"/>
    <x v="2"/>
    <n v="6648.4289321789302"/>
    <n v="100.6541"/>
    <n v="70.872"/>
    <n v="507.84895399999999"/>
    <n v="54"/>
  </r>
  <r>
    <x v="80"/>
    <x v="2"/>
    <x v="2"/>
    <n v="7232.4170289855101"/>
    <n v="72.984999999999999"/>
    <n v="47.49"/>
    <n v="337.659941"/>
    <n v="47"/>
  </r>
  <r>
    <x v="81"/>
    <x v="2"/>
    <x v="2"/>
    <n v="7024.5864035087698"/>
    <n v="108.08499999999999"/>
    <n v="75.004999999999995"/>
    <n v="577.672146"/>
    <n v="63.7"/>
  </r>
  <r>
    <x v="82"/>
    <x v="2"/>
    <x v="2"/>
    <n v="7242.8250360750399"/>
    <n v="120.035"/>
    <n v="96.594999999999999"/>
    <n v="783.04622199999994"/>
    <n v="68.900000000000006"/>
  </r>
  <r>
    <x v="83"/>
    <x v="2"/>
    <x v="2"/>
    <n v="8636.5176767676694"/>
    <n v="123.22799999999999"/>
    <n v="96.453000000000003"/>
    <n v="841.47751300000004"/>
    <n v="81.8"/>
  </r>
  <r>
    <x v="84"/>
    <x v="2"/>
    <x v="2"/>
    <n v="9651.3673913043494"/>
    <n v="117.19"/>
    <n v="89.948999999999998"/>
    <n v="865.42796899999996"/>
    <n v="70.900000000000006"/>
  </r>
  <r>
    <x v="85"/>
    <x v="2"/>
    <x v="2"/>
    <n v="9151.8837542087604"/>
    <n v="124.803"/>
    <n v="91.915000000000006"/>
    <n v="801.85242200000005"/>
    <n v="101.5"/>
  </r>
  <r>
    <x v="86"/>
    <x v="2"/>
    <x v="2"/>
    <n v="9120.2818903318894"/>
    <n v="113.923"/>
    <n v="89.242000000000004"/>
    <n v="732.69828600000005"/>
    <n v="108.9"/>
  </r>
  <r>
    <x v="87"/>
    <x v="2"/>
    <x v="2"/>
    <n v="7485.3845598845601"/>
    <n v="120.85899999999999"/>
    <n v="104.505"/>
    <n v="801.20300399999996"/>
    <n v="114.6"/>
  </r>
  <r>
    <x v="88"/>
    <x v="2"/>
    <x v="2"/>
    <n v="8300.3134920634893"/>
    <n v="123.691"/>
    <n v="97.314999999999998"/>
    <n v="771.78657899999996"/>
    <n v="98.7"/>
  </r>
  <r>
    <x v="89"/>
    <x v="2"/>
    <x v="2"/>
    <n v="7866.5562200957002"/>
    <n v="127.065"/>
    <n v="103.81077999999999"/>
    <n v="809.68657900000005"/>
    <n v="120.4"/>
  </r>
  <r>
    <x v="90"/>
    <x v="2"/>
    <x v="2"/>
    <n v="7716.7386363636397"/>
    <n v="106.941"/>
    <n v="87.233670000000004"/>
    <n v="655.08057199999996"/>
    <n v="102.5"/>
  </r>
  <r>
    <x v="91"/>
    <x v="2"/>
    <x v="2"/>
    <n v="7908.7684106511397"/>
    <n v="102.693"/>
    <n v="82.492159999999998"/>
    <n v="633.55397200000004"/>
    <n v="92.1"/>
  </r>
  <r>
    <x v="92"/>
    <x v="2"/>
    <x v="2"/>
    <n v="7927.5492424242402"/>
    <n v="123.191"/>
    <n v="90.846029999999999"/>
    <n v="692.18896199999995"/>
    <n v="61"/>
  </r>
  <r>
    <x v="93"/>
    <x v="2"/>
    <x v="2"/>
    <n v="7145.5253968254001"/>
    <n v="120.878"/>
    <n v="99.849059999999994"/>
    <n v="725.96423500000003"/>
    <n v="63.7"/>
  </r>
  <r>
    <x v="94"/>
    <x v="2"/>
    <x v="2"/>
    <n v="7078.8895790200104"/>
    <n v="104.39100000000001"/>
    <n v="99.079099999999997"/>
    <n v="766.74514199999999"/>
    <n v="54.6"/>
  </r>
  <r>
    <x v="95"/>
    <x v="2"/>
    <x v="2"/>
    <n v="7152.6979641131802"/>
    <n v="132.315"/>
    <n v="113.89488"/>
    <n v="887.05654000000004"/>
    <n v="43.5"/>
  </r>
  <r>
    <x v="96"/>
    <x v="2"/>
    <x v="2"/>
    <n v="7038.2898989899004"/>
    <n v="128.303"/>
    <n v="121.51067"/>
    <n v="948.01246100000003"/>
    <n v="36.200000000000003"/>
  </r>
  <r>
    <x v="97"/>
    <x v="2"/>
    <x v="2"/>
    <n v="6786.9317460317498"/>
    <n v="135.125"/>
    <n v="121.25765"/>
    <n v="885.32477900000004"/>
    <n v="42.5"/>
  </r>
  <r>
    <x v="98"/>
    <x v="2"/>
    <x v="2"/>
    <n v="6993.9725829725803"/>
    <n v="121.93300000000001"/>
    <n v="112.55136"/>
    <n v="852.32847400000003"/>
    <n v="44.2"/>
  </r>
  <r>
    <x v="99"/>
    <x v="2"/>
    <x v="2"/>
    <n v="6621.0910110421"/>
    <n v="125.89100000000001"/>
    <n v="130.42606000000001"/>
    <n v="1003.115606"/>
    <n v="40.799999999999997"/>
  </r>
  <r>
    <x v="100"/>
    <x v="2"/>
    <x v="2"/>
    <n v="5814.58308080808"/>
    <n v="107.95699999999999"/>
    <n v="97.859560000000002"/>
    <n v="732.95483400000001"/>
    <n v="31.3"/>
  </r>
  <r>
    <x v="101"/>
    <x v="2"/>
    <x v="2"/>
    <n v="6053.70414862915"/>
    <n v="94.438000000000002"/>
    <n v="82.115430000000003"/>
    <n v="637.73175200000003"/>
    <n v="28.1"/>
  </r>
  <r>
    <x v="102"/>
    <x v="2"/>
    <x v="2"/>
    <n v="5251.3096508563904"/>
    <n v="134.80799999999999"/>
    <n v="133.90185"/>
    <n v="982.87130200000001"/>
    <n v="30.2"/>
  </r>
  <r>
    <x v="103"/>
    <x v="2"/>
    <x v="2"/>
    <n v="4888.0248917748904"/>
    <n v="137.76"/>
    <n v="134.54603"/>
    <n v="914.782059"/>
    <n v="31.4"/>
  </r>
  <r>
    <x v="104"/>
    <x v="2"/>
    <x v="2"/>
    <n v="4667.2096908939002"/>
    <n v="124.521"/>
    <n v="115.05737999999999"/>
    <n v="757.35440500000004"/>
    <n v="36.6"/>
  </r>
  <r>
    <x v="105"/>
    <x v="2"/>
    <x v="2"/>
    <n v="4730.0351370851404"/>
    <n v="116.71899999999999"/>
    <n v="123.32794"/>
    <n v="791.35636999999997"/>
    <n v="32.200000000000003"/>
  </r>
  <r>
    <x v="106"/>
    <x v="2"/>
    <x v="2"/>
    <n v="4773.7240259740302"/>
    <n v="114.51300000000001"/>
    <n v="104.33601"/>
    <n v="656.02803100000006"/>
    <n v="34.799999999999997"/>
  </r>
  <r>
    <x v="107"/>
    <x v="2"/>
    <x v="2"/>
    <n v="5280.5476190476202"/>
    <n v="119.20099999999999"/>
    <n v="109.19662"/>
    <n v="792.67589099999998"/>
    <n v="32.1"/>
  </r>
  <r>
    <x v="108"/>
    <x v="2"/>
    <x v="2"/>
    <n v="5836.59891304348"/>
    <n v="95.681200000000004"/>
    <n v="84.740710000000007"/>
    <n v="649.91378199999997"/>
    <n v="26.7"/>
  </r>
  <r>
    <x v="109"/>
    <x v="2"/>
    <x v="2"/>
    <n v="5664.8023657628901"/>
    <n v="118.32684"/>
    <n v="114.86261500000001"/>
    <n v="893.19195300000001"/>
    <n v="42.2"/>
  </r>
  <r>
    <x v="110"/>
    <x v="2"/>
    <x v="2"/>
    <n v="6346.65584415585"/>
    <n v="95.328007999999997"/>
    <n v="80.205380000000005"/>
    <n v="640.710195"/>
    <n v="44.5"/>
  </r>
  <r>
    <x v="111"/>
    <x v="2"/>
    <x v="2"/>
    <n v="6808.0374800637901"/>
    <n v="76.912609599999996"/>
    <n v="74.314729999999997"/>
    <n v="658.18900499999995"/>
    <n v="42.4"/>
  </r>
  <r>
    <x v="112"/>
    <x v="2"/>
    <x v="2"/>
    <n v="6959.2857864357902"/>
    <n v="91.729710999999995"/>
    <n v="88.358599999999996"/>
    <n v="781.86116600000003"/>
    <n v="46.2"/>
  </r>
  <r>
    <x v="113"/>
    <x v="2"/>
    <x v="2"/>
    <n v="6871.6992063491998"/>
    <n v="84.819710000000001"/>
    <n v="74.244870000000006"/>
    <n v="673.29665699999998"/>
    <n v="59.8"/>
  </r>
  <r>
    <x v="114"/>
    <x v="2"/>
    <x v="2"/>
    <n v="6102.6522727272704"/>
    <n v="106.538"/>
    <n v="102.22096999999999"/>
    <n v="884.28759500000001"/>
    <n v="73.2"/>
  </r>
  <r>
    <x v="115"/>
    <x v="2"/>
    <x v="2"/>
    <n v="6167.7006102212099"/>
    <n v="93.947999999999993"/>
    <n v="89.641930000000002"/>
    <n v="815.65176399999996"/>
    <n v="81.599999999999994"/>
  </r>
  <r>
    <x v="116"/>
    <x v="2"/>
    <x v="2"/>
    <n v="6220.4155122655102"/>
    <n v="95.439982999999998"/>
    <n v="92.144090000000006"/>
    <n v="1049.830322"/>
    <n v="65"/>
  </r>
  <r>
    <x v="117"/>
    <x v="2"/>
    <x v="2"/>
    <n v="6113.9448412698403"/>
    <n v="111.87378099999999"/>
    <n v="111.93771"/>
    <n v="1043.7063780000001"/>
    <n v="109"/>
  </r>
  <r>
    <x v="118"/>
    <x v="2"/>
    <x v="2"/>
    <n v="5797.7667356797801"/>
    <n v="101.08499999999999"/>
    <n v="86.993105999999997"/>
    <n v="741.26071899999999"/>
    <n v="117.1"/>
  </r>
  <r>
    <x v="119"/>
    <x v="2"/>
    <x v="2"/>
    <n v="5888.3355935127702"/>
    <n v="118.33985"/>
    <n v="115.834958"/>
    <n v="1004.632731"/>
    <n v="123.8"/>
  </r>
  <r>
    <x v="120"/>
    <x v="2"/>
    <x v="2"/>
    <n v="5638.1121212121197"/>
    <n v="97.248279999999994"/>
    <n v="89.627269999999996"/>
    <n v="791.38994500000001"/>
    <n v="95.9"/>
  </r>
  <r>
    <x v="121"/>
    <x v="2"/>
    <x v="2"/>
    <n v="5341.4840510366803"/>
    <n v="103.96566"/>
    <n v="99.399698999999998"/>
    <n v="816.92387099999996"/>
    <n v="83.3"/>
  </r>
  <r>
    <x v="122"/>
    <x v="2"/>
    <x v="2"/>
    <n v="6520.9566534914402"/>
    <n v="117.505"/>
    <n v="112.21478999999999"/>
    <n v="949.45122900000001"/>
    <n v="75.8"/>
  </r>
  <r>
    <x v="123"/>
    <x v="2"/>
    <x v="2"/>
    <n v="7173.8131313131298"/>
    <n v="108.278418"/>
    <n v="95.183392999999995"/>
    <n v="864.45230200000003"/>
    <n v="78.7"/>
  </r>
  <r>
    <x v="124"/>
    <x v="2"/>
    <x v="2"/>
    <n v="8478.5760869565202"/>
    <n v="116.56048699999999"/>
    <n v="100.98257"/>
    <n v="1045.7174210000001"/>
    <n v="103.1"/>
  </r>
  <r>
    <x v="0"/>
    <x v="3"/>
    <x v="3"/>
    <n v="8.8333333333333304"/>
    <n v="684.33600000000001"/>
    <n v="1008"/>
    <n v="61.216186"/>
    <n v="1.9"/>
  </r>
  <r>
    <x v="1"/>
    <x v="3"/>
    <x v="3"/>
    <n v="9.75"/>
    <n v="944.67200000000003"/>
    <n v="2205"/>
    <n v="124.431532"/>
    <n v="5.6"/>
  </r>
  <r>
    <x v="2"/>
    <x v="3"/>
    <x v="3"/>
    <n v="11.25"/>
    <n v="1061.6804815999999"/>
    <n v="804"/>
    <n v="43.325991000000002"/>
    <n v="5"/>
  </r>
  <r>
    <x v="3"/>
    <x v="3"/>
    <x v="3"/>
    <n v="9.2166666666666703"/>
    <n v="829.15206367999997"/>
    <n v="3424"/>
    <n v="156.30160799999999"/>
    <n v="3.5"/>
  </r>
  <r>
    <x v="4"/>
    <x v="3"/>
    <x v="3"/>
    <n v="9.3333333333333304"/>
    <n v="809.51462240000001"/>
    <n v="599"/>
    <n v="41.126308999999999"/>
    <n v="1.6"/>
  </r>
  <r>
    <x v="5"/>
    <x v="3"/>
    <x v="3"/>
    <n v="9.1166666666666707"/>
    <n v="1002.87493792"/>
    <n v="1302"/>
    <n v="90.937043000000003"/>
    <n v="2.7"/>
  </r>
  <r>
    <x v="6"/>
    <x v="3"/>
    <x v="3"/>
    <n v="8.6666666666666696"/>
    <n v="1049.9907168"/>
    <n v="1450"/>
    <n v="83.342365000000001"/>
    <n v="3.4"/>
  </r>
  <r>
    <x v="7"/>
    <x v="3"/>
    <x v="3"/>
    <n v="7.8833333333333302"/>
    <n v="897.12786240000003"/>
    <n v="1657"/>
    <n v="86.245620000000002"/>
    <n v="4.0999999999999996"/>
  </r>
  <r>
    <x v="8"/>
    <x v="3"/>
    <x v="3"/>
    <n v="7.93333333333333"/>
    <n v="858.0455776"/>
    <n v="402"/>
    <n v="24.430949999999999"/>
    <n v="2.1"/>
  </r>
  <r>
    <x v="9"/>
    <x v="3"/>
    <x v="3"/>
    <n v="7.8333333333333304"/>
    <n v="865.838528"/>
    <n v="1220"/>
    <n v="50.761422000000003"/>
    <n v="3.2"/>
  </r>
  <r>
    <x v="10"/>
    <x v="3"/>
    <x v="3"/>
    <n v="8.1999999999999993"/>
    <n v="250.18736496"/>
    <n v="869"/>
    <n v="47.780242999999999"/>
    <n v="3.1"/>
  </r>
  <r>
    <x v="11"/>
    <x v="3"/>
    <x v="3"/>
    <n v="10.25"/>
    <n v="343.06628640000002"/>
    <n v="470"/>
    <n v="21.25797"/>
    <n v="2.5"/>
  </r>
  <r>
    <x v="12"/>
    <x v="3"/>
    <x v="3"/>
    <n v="10.033333333333299"/>
    <n v="844.72941663999995"/>
    <n v="632"/>
    <n v="39.445228999999998"/>
    <n v="1.3"/>
  </r>
  <r>
    <x v="13"/>
    <x v="3"/>
    <x v="3"/>
    <n v="10.25"/>
    <n v="839.60362975999999"/>
    <n v="318"/>
    <n v="14.081436999999999"/>
    <n v="1.9"/>
  </r>
  <r>
    <x v="14"/>
    <x v="3"/>
    <x v="3"/>
    <n v="10.1"/>
    <n v="290.92532735999998"/>
    <n v="1064"/>
    <n v="62.237394999999999"/>
    <n v="2.6"/>
  </r>
  <r>
    <x v="15"/>
    <x v="3"/>
    <x v="3"/>
    <n v="10.0666666666667"/>
    <n v="265.00956544000002"/>
    <n v="1642"/>
    <n v="71.172922999999997"/>
    <n v="2.2000000000000002"/>
  </r>
  <r>
    <x v="16"/>
    <x v="3"/>
    <x v="3"/>
    <n v="9.5"/>
    <n v="743.10145023999996"/>
    <n v="320"/>
    <n v="9.1296920000000004"/>
    <n v="1.4"/>
  </r>
  <r>
    <x v="17"/>
    <x v="3"/>
    <x v="3"/>
    <n v="9.3000000000000007"/>
    <n v="1018.33375744"/>
    <n v="966"/>
    <n v="50.741852000000002"/>
    <n v="1.4"/>
  </r>
  <r>
    <x v="18"/>
    <x v="3"/>
    <x v="3"/>
    <n v="9.2333333333333307"/>
    <n v="222.73796960000001"/>
    <n v="1196"/>
    <n v="46.246119999999998"/>
    <n v="2.1"/>
  </r>
  <r>
    <x v="19"/>
    <x v="3"/>
    <x v="3"/>
    <n v="9.43333333333333"/>
    <n v="212.65172192"/>
    <n v="1285"/>
    <n v="63.389395"/>
    <n v="1.7"/>
  </r>
  <r>
    <x v="20"/>
    <x v="3"/>
    <x v="3"/>
    <n v="10.35"/>
    <n v="817.74264768"/>
    <n v="728"/>
    <n v="35.364558000000002"/>
    <n v="1.8"/>
  </r>
  <r>
    <x v="21"/>
    <x v="3"/>
    <x v="3"/>
    <n v="11.6666666666667"/>
    <n v="970.04207392000001"/>
    <n v="860"/>
    <n v="42.922147000000002"/>
    <n v="2.2000000000000002"/>
  </r>
  <r>
    <x v="22"/>
    <x v="3"/>
    <x v="3"/>
    <n v="11.866666666666699"/>
    <n v="1185.5473667199999"/>
    <n v="1000"/>
    <n v="49.53819"/>
    <n v="2.1"/>
  </r>
  <r>
    <x v="23"/>
    <x v="3"/>
    <x v="3"/>
    <n v="11.95"/>
    <n v="726.84107568000002"/>
    <n v="1138"/>
    <n v="48.323771999999998"/>
    <n v="2.2999999999999998"/>
  </r>
  <r>
    <x v="24"/>
    <x v="3"/>
    <x v="3"/>
    <n v="14.6833333333333"/>
    <n v="1061.0898326399999"/>
    <n v="2043"/>
    <n v="92.729954000000006"/>
    <n v="1.6"/>
  </r>
  <r>
    <x v="25"/>
    <x v="3"/>
    <x v="3"/>
    <n v="16.4166666666667"/>
    <n v="1341.0230363200001"/>
    <n v="1105"/>
    <n v="51.217055000000002"/>
    <n v="1.2"/>
  </r>
  <r>
    <x v="26"/>
    <x v="3"/>
    <x v="3"/>
    <n v="16.266666666666701"/>
    <n v="1236.3109024"/>
    <n v="858"/>
    <n v="38.076636999999998"/>
    <n v="3.8"/>
  </r>
  <r>
    <x v="27"/>
    <x v="3"/>
    <x v="3"/>
    <n v="15.0666666666667"/>
    <n v="1320.3403926399999"/>
    <n v="1419"/>
    <n v="66.158724000000007"/>
    <n v="1.9"/>
  </r>
  <r>
    <x v="28"/>
    <x v="3"/>
    <x v="3"/>
    <n v="13.6666666666667"/>
    <n v="1233.6671691199999"/>
    <n v="1653"/>
    <n v="68.713958000000005"/>
    <n v="2.2000000000000002"/>
  </r>
  <r>
    <x v="29"/>
    <x v="3"/>
    <x v="3"/>
    <n v="11.483333333333301"/>
    <n v="1276.1513416"/>
    <n v="1771"/>
    <n v="72.248517000000007"/>
    <n v="5.0999999999999996"/>
  </r>
  <r>
    <x v="30"/>
    <x v="3"/>
    <x v="3"/>
    <n v="10.5833333333333"/>
    <n v="1381.3678319999999"/>
    <n v="1392"/>
    <n v="59.163088000000002"/>
    <n v="4.9000000000000004"/>
  </r>
  <r>
    <x v="31"/>
    <x v="3"/>
    <x v="3"/>
    <n v="12.466666666666701"/>
    <n v="1585.845648"/>
    <n v="2100"/>
    <n v="86.861656999999994"/>
    <n v="6.2"/>
  </r>
  <r>
    <x v="32"/>
    <x v="3"/>
    <x v="3"/>
    <n v="11.233333333333301"/>
    <n v="978.221"/>
    <n v="1702"/>
    <n v="77.771821000000003"/>
    <n v="5.0999999999999996"/>
  </r>
  <r>
    <x v="33"/>
    <x v="3"/>
    <x v="3"/>
    <n v="10.866666666666699"/>
    <n v="962.79588000000001"/>
    <n v="1221"/>
    <n v="64.414805000000001"/>
    <n v="6"/>
  </r>
  <r>
    <x v="34"/>
    <x v="3"/>
    <x v="3"/>
    <n v="10.216666666666701"/>
    <n v="1560.1522147200001"/>
    <n v="572"/>
    <n v="30.149681000000001"/>
    <n v="7.4"/>
  </r>
  <r>
    <x v="35"/>
    <x v="3"/>
    <x v="3"/>
    <n v="8.9166666666666696"/>
    <n v="1393.8396732799999"/>
    <n v="2058"/>
    <n v="97.407803999999999"/>
    <n v="3.6"/>
  </r>
  <r>
    <x v="36"/>
    <x v="3"/>
    <x v="3"/>
    <n v="10.616666666666699"/>
    <n v="1316.1329261599999"/>
    <n v="2068"/>
    <n v="99.830901999999995"/>
    <n v="1.4"/>
  </r>
  <r>
    <x v="37"/>
    <x v="3"/>
    <x v="3"/>
    <n v="10.633333333333301"/>
    <n v="1146.4138075999999"/>
    <n v="1291"/>
    <n v="60.395989"/>
    <n v="3.1"/>
  </r>
  <r>
    <x v="38"/>
    <x v="3"/>
    <x v="3"/>
    <n v="10.1"/>
    <n v="1710.0578980800001"/>
    <n v="1849"/>
    <n v="88.413255000000007"/>
    <n v="4.8"/>
  </r>
  <r>
    <x v="39"/>
    <x v="3"/>
    <x v="3"/>
    <n v="9.6666666666666696"/>
    <n v="1819.808"/>
    <n v="2370"/>
    <n v="100.431543"/>
    <n v="3.7"/>
  </r>
  <r>
    <x v="40"/>
    <x v="3"/>
    <x v="3"/>
    <n v="9.3666666666666707"/>
    <n v="1809.6320000000001"/>
    <n v="1827"/>
    <n v="83.921339000000003"/>
    <n v="0"/>
  </r>
  <r>
    <x v="41"/>
    <x v="3"/>
    <x v="3"/>
    <n v="8.5333333333333297"/>
    <n v="1628.66143936"/>
    <n v="1982"/>
    <n v="93.828241000000006"/>
    <n v="0"/>
  </r>
  <r>
    <x v="42"/>
    <x v="3"/>
    <x v="3"/>
    <n v="7.7666666666666702"/>
    <n v="2095.8515972800001"/>
    <n v="2746"/>
    <n v="114.030726"/>
    <n v="0"/>
  </r>
  <r>
    <x v="43"/>
    <x v="3"/>
    <x v="3"/>
    <n v="7.15"/>
    <n v="2052.82157568"/>
    <n v="2212"/>
    <n v="134.238101"/>
    <n v="2.9"/>
  </r>
  <r>
    <x v="44"/>
    <x v="3"/>
    <x v="3"/>
    <n v="7.7833333333333297"/>
    <n v="1985.1679999999999"/>
    <n v="2572"/>
    <n v="124.447926"/>
    <n v="1.1000000000000001"/>
  </r>
  <r>
    <x v="45"/>
    <x v="3"/>
    <x v="3"/>
    <n v="8.8000000000000007"/>
    <n v="1963.9680000000001"/>
    <n v="2199"/>
    <n v="124.597311"/>
    <n v="0"/>
  </r>
  <r>
    <x v="46"/>
    <x v="3"/>
    <x v="3"/>
    <n v="9.1"/>
    <n v="1981.7760000000001"/>
    <n v="2574"/>
    <n v="119.368385"/>
    <n v="3"/>
  </r>
  <r>
    <x v="47"/>
    <x v="3"/>
    <x v="3"/>
    <n v="9.5166666666666693"/>
    <n v="1719.7439999999999"/>
    <n v="1895"/>
    <n v="94.395591999999994"/>
    <n v="2.1"/>
  </r>
  <r>
    <x v="48"/>
    <x v="3"/>
    <x v="3"/>
    <n v="9.8333333333333304"/>
    <n v="1503.263592"/>
    <n v="1454"/>
    <n v="71.154283000000007"/>
    <n v="0.9"/>
  </r>
  <r>
    <x v="49"/>
    <x v="3"/>
    <x v="3"/>
    <n v="9.9"/>
    <n v="1429.0496000000001"/>
    <n v="1444"/>
    <n v="75.772907000000004"/>
    <n v="2.7"/>
  </r>
  <r>
    <x v="50"/>
    <x v="3"/>
    <x v="3"/>
    <n v="9.81666666666667"/>
    <n v="1933.44"/>
    <n v="3183"/>
    <n v="142.99101300000001"/>
    <n v="2.5"/>
  </r>
  <r>
    <x v="51"/>
    <x v="3"/>
    <x v="3"/>
    <n v="10"/>
    <n v="2090.6592000000001"/>
    <n v="1556"/>
    <n v="73.396764000000005"/>
    <n v="2"/>
  </r>
  <r>
    <x v="52"/>
    <x v="3"/>
    <x v="3"/>
    <n v="10.1666666666667"/>
    <n v="1729.92"/>
    <n v="2638"/>
    <n v="120.957914"/>
    <n v="0.7"/>
  </r>
  <r>
    <x v="53"/>
    <x v="3"/>
    <x v="3"/>
    <n v="10.883333333333301"/>
    <n v="2023.4975999999999"/>
    <n v="2216"/>
    <n v="89.702635999999998"/>
    <n v="1.7"/>
  </r>
  <r>
    <x v="54"/>
    <x v="3"/>
    <x v="3"/>
    <n v="11.466666666666701"/>
    <n v="1843.9760000000001"/>
    <n v="2049"/>
    <n v="79.901433999999995"/>
    <n v="3.5"/>
  </r>
  <r>
    <x v="55"/>
    <x v="3"/>
    <x v="3"/>
    <n v="13.6666666666667"/>
    <n v="1998.3119999999999"/>
    <n v="2710"/>
    <n v="107.464437"/>
    <n v="3"/>
  </r>
  <r>
    <x v="56"/>
    <x v="3"/>
    <x v="3"/>
    <n v="16.5"/>
    <n v="2262.3368"/>
    <n v="2289"/>
    <n v="86.217035999999993"/>
    <n v="1.3"/>
  </r>
  <r>
    <x v="57"/>
    <x v="3"/>
    <x v="3"/>
    <n v="17.983333333333299"/>
    <n v="2009.6328000000001"/>
    <n v="2051"/>
    <n v="90.871663999999996"/>
    <n v="2.8"/>
  </r>
  <r>
    <x v="58"/>
    <x v="3"/>
    <x v="3"/>
    <n v="19.25"/>
    <n v="2281.4108639999999"/>
    <n v="3308"/>
    <n v="147.28673599999999"/>
    <n v="6.1"/>
  </r>
  <r>
    <x v="59"/>
    <x v="3"/>
    <x v="3"/>
    <n v="20.483333333333299"/>
    <n v="2456.946864"/>
    <n v="2034"/>
    <n v="86.706107000000003"/>
    <n v="4.5999999999999996"/>
  </r>
  <r>
    <x v="60"/>
    <x v="3"/>
    <x v="3"/>
    <n v="21.75"/>
    <n v="2363.0876800000001"/>
    <n v="3845.5043500000002"/>
    <n v="149.01306749"/>
    <n v="3.2"/>
  </r>
  <r>
    <x v="61"/>
    <x v="3"/>
    <x v="3"/>
    <n v="27.3333333333333"/>
    <n v="2197.3130292000001"/>
    <n v="2061.8408800000002"/>
    <n v="92.097189"/>
    <n v="6.8"/>
  </r>
  <r>
    <x v="62"/>
    <x v="3"/>
    <x v="3"/>
    <n v="30.316666666666698"/>
    <n v="2478.0010292000002"/>
    <n v="3098.97777"/>
    <n v="154.345382"/>
    <n v="11.9"/>
  </r>
  <r>
    <x v="63"/>
    <x v="3"/>
    <x v="3"/>
    <n v="34.6666666666667"/>
    <n v="2477.7203199999999"/>
    <n v="3353.9756600000001"/>
    <n v="177.723333"/>
    <n v="15.8"/>
  </r>
  <r>
    <x v="64"/>
    <x v="3"/>
    <x v="3"/>
    <n v="38.8333333333333"/>
    <n v="2128.6306048000001"/>
    <n v="2040.3628799999999"/>
    <n v="98.777298999999999"/>
    <n v="10.1"/>
  </r>
  <r>
    <x v="65"/>
    <x v="3"/>
    <x v="3"/>
    <n v="43.3333333333333"/>
    <n v="1412.9186047999999"/>
    <n v="1759.55936"/>
    <n v="115.05377900000001"/>
    <n v="18.3"/>
  </r>
  <r>
    <x v="66"/>
    <x v="3"/>
    <x v="3"/>
    <n v="49.9166666666667"/>
    <n v="1781.7986048"/>
    <n v="1856.1102900000001"/>
    <n v="125.12235200000001"/>
    <n v="24.7"/>
  </r>
  <r>
    <x v="67"/>
    <x v="3"/>
    <x v="3"/>
    <n v="65"/>
    <n v="2280.4226048"/>
    <n v="3004.30251"/>
    <n v="189.819455"/>
    <n v="27.6"/>
  </r>
  <r>
    <x v="68"/>
    <x v="3"/>
    <x v="3"/>
    <n v="85"/>
    <n v="1760.4679068"/>
    <n v="1724.70874"/>
    <n v="142.83052699999999"/>
    <n v="24.3"/>
  </r>
  <r>
    <x v="69"/>
    <x v="3"/>
    <x v="3"/>
    <n v="124.666666666667"/>
    <n v="2259.9399067999998"/>
    <n v="2932.98263"/>
    <n v="199.807638"/>
    <n v="37.5"/>
  </r>
  <r>
    <x v="70"/>
    <x v="3"/>
    <x v="3"/>
    <n v="98.3333333333333"/>
    <n v="2105.6039068"/>
    <n v="2485.9572499999999"/>
    <n v="284.86813799999999"/>
    <n v="50"/>
  </r>
  <r>
    <x v="71"/>
    <x v="3"/>
    <x v="3"/>
    <n v="89.3333333333333"/>
    <n v="2485.5079068"/>
    <n v="3088.1096299999999"/>
    <n v="253.577358"/>
    <n v="69.599999999999994"/>
  </r>
  <r>
    <x v="72"/>
    <x v="3"/>
    <x v="3"/>
    <n v="74"/>
    <n v="2107.0233951999999"/>
    <n v="2385.6878000000002"/>
    <n v="172.474332"/>
    <n v="49.2"/>
  </r>
  <r>
    <x v="73"/>
    <x v="3"/>
    <x v="3"/>
    <n v="61.3333333333333"/>
    <n v="1883.9993952"/>
    <n v="2180.1144800000002"/>
    <n v="170.90503799999999"/>
    <n v="62.7"/>
  </r>
  <r>
    <x v="74"/>
    <x v="3"/>
    <x v="3"/>
    <n v="60.6666666666667"/>
    <n v="2224.8953952000002"/>
    <n v="2572.2638569999999"/>
    <n v="159.41998799999999"/>
    <n v="56.7"/>
  </r>
  <r>
    <x v="75"/>
    <x v="3"/>
    <x v="3"/>
    <n v="51"/>
    <n v="2254.5753952"/>
    <n v="2525.6025020000002"/>
    <n v="246.544623"/>
    <n v="51.9"/>
  </r>
  <r>
    <x v="76"/>
    <x v="3"/>
    <x v="3"/>
    <n v="45"/>
    <n v="1910.9366663999999"/>
    <n v="2172.0986830000002"/>
    <n v="285.67008956261401"/>
    <n v="27.7"/>
  </r>
  <r>
    <x v="77"/>
    <x v="3"/>
    <x v="3"/>
    <n v="48.3333333333333"/>
    <n v="2367.1606664000001"/>
    <n v="2843.9543600000002"/>
    <n v="305.021818816973"/>
    <n v="48.9"/>
  </r>
  <r>
    <x v="78"/>
    <x v="3"/>
    <x v="3"/>
    <n v="45.25"/>
    <n v="2282.3606663999999"/>
    <n v="1702.0311710000001"/>
    <n v="237.16362600100601"/>
    <n v="53.9"/>
  </r>
  <r>
    <x v="79"/>
    <x v="3"/>
    <x v="3"/>
    <n v="46.5"/>
    <n v="1394.5046663999999"/>
    <n v="2987.6844329999999"/>
    <n v="251.14886793086501"/>
    <n v="49.1"/>
  </r>
  <r>
    <x v="80"/>
    <x v="3"/>
    <x v="3"/>
    <n v="42.0833333333333"/>
    <n v="917.00583040000004"/>
    <n v="1515.943066"/>
    <n v="159.027752951087"/>
    <n v="23.7"/>
  </r>
  <r>
    <x v="81"/>
    <x v="3"/>
    <x v="3"/>
    <n v="41.4166666666667"/>
    <n v="1395.2778304000001"/>
    <n v="1349.65933"/>
    <n v="110.20311176388699"/>
    <n v="42.4"/>
  </r>
  <r>
    <x v="82"/>
    <x v="3"/>
    <x v="3"/>
    <n v="45.8333333333333"/>
    <n v="1717.5178304000001"/>
    <n v="1761.7425559999999"/>
    <n v="146.43724747889601"/>
    <n v="58.6"/>
  </r>
  <r>
    <x v="83"/>
    <x v="3"/>
    <x v="3"/>
    <n v="58.5"/>
    <n v="1887.9658304"/>
    <n v="2260.5792860000001"/>
    <n v="192.33790479999999"/>
    <n v="65.3"/>
  </r>
  <r>
    <x v="84"/>
    <x v="3"/>
    <x v="3"/>
    <n v="68.4166666666667"/>
    <n v="1428.6462276"/>
    <n v="1810.37085"/>
    <n v="181.26185699999999"/>
    <n v="43.4"/>
  </r>
  <r>
    <x v="85"/>
    <x v="3"/>
    <x v="3"/>
    <n v="55.75"/>
    <n v="1019.0622276"/>
    <n v="1117.6691699999999"/>
    <n v="89.726324000000005"/>
    <n v="46.6"/>
  </r>
  <r>
    <x v="86"/>
    <x v="3"/>
    <x v="3"/>
    <n v="51"/>
    <n v="1800.9182275999999"/>
    <n v="2197.182397"/>
    <n v="162.21578400000001"/>
    <n v="54"/>
  </r>
  <r>
    <x v="87"/>
    <x v="3"/>
    <x v="3"/>
    <n v="51.8333333333333"/>
    <n v="1742.4062276"/>
    <n v="1502.7984710000001"/>
    <n v="152.80004600000001"/>
    <n v="45.6"/>
  </r>
  <r>
    <x v="88"/>
    <x v="3"/>
    <x v="3"/>
    <n v="51.726666666666702"/>
    <n v="1386.8319200000001"/>
    <n v="1393.574001"/>
    <n v="125.31285081"/>
    <n v="29.3"/>
  </r>
  <r>
    <x v="89"/>
    <x v="3"/>
    <x v="3"/>
    <n v="51.336666666666702"/>
    <n v="1568.3039200000001"/>
    <n v="1823.9185359999999"/>
    <n v="166.62580238000001"/>
    <n v="24.7"/>
  </r>
  <r>
    <x v="90"/>
    <x v="3"/>
    <x v="3"/>
    <n v="48.0833333333333"/>
    <n v="2027.9891758983699"/>
    <n v="2023.9002109999999"/>
    <n v="212.23614608"/>
    <n v="23.5"/>
  </r>
  <r>
    <x v="91"/>
    <x v="3"/>
    <x v="3"/>
    <n v="42.46"/>
    <n v="2026.92725212341"/>
    <n v="2875.0529929999998"/>
    <n v="271.71830375000002"/>
    <n v="20.8"/>
  </r>
  <r>
    <x v="92"/>
    <x v="3"/>
    <x v="3"/>
    <n v="42.71"/>
    <n v="1669.6419086046601"/>
    <n v="2151.7926499999999"/>
    <n v="187.73008400000001"/>
    <n v="12.4"/>
  </r>
  <r>
    <x v="93"/>
    <x v="3"/>
    <x v="3"/>
    <n v="40.183333333333302"/>
    <n v="1868.80295855799"/>
    <n v="1340.1864800000001"/>
    <n v="150.834463"/>
    <n v="12.8"/>
  </r>
  <r>
    <x v="94"/>
    <x v="3"/>
    <x v="3"/>
    <n v="34.75"/>
    <n v="1464.8347949772001"/>
    <n v="2434.7305999999999"/>
    <n v="234.85196607"/>
    <n v="16.100000000000001"/>
  </r>
  <r>
    <x v="95"/>
    <x v="3"/>
    <x v="3"/>
    <n v="35.026666666666699"/>
    <n v="1389.3274144"/>
    <n v="1444.2970399999999"/>
    <n v="130.25916611"/>
    <n v="11"/>
  </r>
  <r>
    <x v="96"/>
    <x v="3"/>
    <x v="3"/>
    <n v="34.9433333333333"/>
    <n v="905.96741440000005"/>
    <n v="1456.3958439999999"/>
    <n v="140.365101030858"/>
    <n v="6.4"/>
  </r>
  <r>
    <x v="97"/>
    <x v="3"/>
    <x v="3"/>
    <n v="28.976666666666699"/>
    <n v="1075.9178277169699"/>
    <n v="1260.2560550000001"/>
    <n v="108.70310934"/>
    <n v="10.4"/>
  </r>
  <r>
    <x v="98"/>
    <x v="3"/>
    <x v="3"/>
    <n v="31.8"/>
    <n v="1490.2505054948199"/>
    <n v="1560.2723559999999"/>
    <n v="129.27125093000001"/>
    <n v="9.9"/>
  </r>
  <r>
    <x v="99"/>
    <x v="3"/>
    <x v="3"/>
    <n v="37.126666666666701"/>
    <n v="1627.6562895140801"/>
    <n v="1392.6064100000001"/>
    <n v="126.10667223999999"/>
    <n v="12.8"/>
  </r>
  <r>
    <x v="100"/>
    <x v="3"/>
    <x v="3"/>
    <n v="37.996666666666698"/>
    <n v="1060.13043992489"/>
    <n v="1176.1393869999999"/>
    <n v="119.82356224"/>
    <n v="7.5"/>
  </r>
  <r>
    <x v="101"/>
    <x v="3"/>
    <x v="3"/>
    <n v="36.17"/>
    <n v="1003.3477521126"/>
    <n v="1386.2520999999999"/>
    <n v="156.69764085680001"/>
    <n v="10.4"/>
  </r>
  <r>
    <x v="102"/>
    <x v="3"/>
    <x v="3"/>
    <n v="36.21"/>
    <n v="1610.3520000000001"/>
    <n v="1858.177134"/>
    <n v="215.96815064501899"/>
    <n v="15.4"/>
  </r>
  <r>
    <x v="103"/>
    <x v="3"/>
    <x v="3"/>
    <n v="35.453333333333298"/>
    <n v="1980.9280000000001"/>
    <n v="2548.6537960000001"/>
    <n v="309.23000950040603"/>
    <n v="10.7"/>
  </r>
  <r>
    <x v="104"/>
    <x v="3"/>
    <x v="3"/>
    <n v="31.85"/>
    <n v="1476.3679999999999"/>
    <n v="2140.5125469999998"/>
    <n v="230.14641491"/>
    <n v="7.9"/>
  </r>
  <r>
    <x v="105"/>
    <x v="3"/>
    <x v="3"/>
    <n v="27.15"/>
    <n v="1396.232"/>
    <n v="1870.065237"/>
    <n v="184.8863714"/>
    <n v="4.3"/>
  </r>
  <r>
    <x v="106"/>
    <x v="3"/>
    <x v="3"/>
    <n v="24.566666666666698"/>
    <n v="1646.3920000000001"/>
    <n v="1200.3103060000001"/>
    <n v="105.55615474"/>
    <n v="4.9000000000000004"/>
  </r>
  <r>
    <x v="107"/>
    <x v="3"/>
    <x v="3"/>
    <n v="19"/>
    <n v="1715.08"/>
    <n v="2467.8375470000001"/>
    <n v="210.10374762000001"/>
    <n v="6.3"/>
  </r>
  <r>
    <x v="108"/>
    <x v="3"/>
    <x v="3"/>
    <n v="23.793333333333301"/>
    <n v="1564.56"/>
    <n v="1751.9749280000001"/>
    <n v="140.06572249000001"/>
    <n v="5.0999999999999996"/>
  </r>
  <r>
    <x v="109"/>
    <x v="3"/>
    <x v="3"/>
    <n v="20.793333333333301"/>
    <n v="1260.1279999999999"/>
    <n v="1660.9965850000001"/>
    <n v="140.276003"/>
    <n v="5.2"/>
  </r>
  <r>
    <x v="110"/>
    <x v="3"/>
    <x v="3"/>
    <n v="20.22"/>
    <n v="1725.4680000000001"/>
    <n v="1673.7254867500001"/>
    <n v="118.382534355"/>
    <n v="6.6"/>
  </r>
  <r>
    <x v="111"/>
    <x v="3"/>
    <x v="3"/>
    <n v="21.843333333333302"/>
    <n v="1161.548"/>
    <n v="1939.5565597499999"/>
    <n v="157.94595017500001"/>
    <n v="2.9"/>
  </r>
  <r>
    <x v="112"/>
    <x v="3"/>
    <x v="3"/>
    <n v="21.436666666666699"/>
    <n v="1761.0840000000001"/>
    <n v="1712.30747675"/>
    <n v="131.07557606500001"/>
    <n v="1.9"/>
  </r>
  <r>
    <x v="113"/>
    <x v="3"/>
    <x v="3"/>
    <n v="22.126666666666701"/>
    <n v="1729.7080000000001"/>
    <n v="2017.41047675"/>
    <n v="167.595939405"/>
    <n v="1.6"/>
  </r>
  <r>
    <x v="114"/>
    <x v="3"/>
    <x v="3"/>
    <n v="26.526666666666699"/>
    <n v="1347.26"/>
    <n v="1679.0786224999999"/>
    <n v="144.7244105"/>
    <n v="5.2"/>
  </r>
  <r>
    <x v="115"/>
    <x v="3"/>
    <x v="3"/>
    <n v="28.266666666666701"/>
    <n v="1722.924"/>
    <n v="1402.0298475"/>
    <n v="144.7244105"/>
    <n v="3.6"/>
  </r>
  <r>
    <x v="116"/>
    <x v="3"/>
    <x v="3"/>
    <n v="27.41"/>
    <n v="1799.2439999999999"/>
    <n v="1681.2674305"/>
    <n v="222.35738799999999"/>
    <n v="2.2999999999999998"/>
  </r>
  <r>
    <x v="117"/>
    <x v="3"/>
    <x v="3"/>
    <n v="24.616666666666699"/>
    <n v="1590.636"/>
    <n v="2808.6240994999998"/>
    <n v="222.35738799999999"/>
    <n v="3.1"/>
  </r>
  <r>
    <x v="118"/>
    <x v="3"/>
    <x v="3"/>
    <n v="25.453333333333301"/>
    <n v="1559.7655351999999"/>
    <n v="1834.7962"/>
    <n v="152.36893599999999"/>
    <n v="2.5"/>
  </r>
  <r>
    <x v="119"/>
    <x v="3"/>
    <x v="3"/>
    <n v="25.0766666666667"/>
    <n v="1602.1655352"/>
    <n v="1834.7962"/>
    <n v="152.36893599999999"/>
    <n v="2.2999999999999998"/>
  </r>
  <r>
    <x v="120"/>
    <x v="3"/>
    <x v="3"/>
    <n v="25.593333333333302"/>
    <n v="1534.8088952000001"/>
    <n v="1762.8579999999999"/>
    <n v="191.7105"/>
    <n v="1.1000000000000001"/>
  </r>
  <r>
    <x v="121"/>
    <x v="3"/>
    <x v="3"/>
    <n v="33.326666666666704"/>
    <n v="1534.8088952000001"/>
    <n v="1762.8579999999999"/>
    <n v="191.7105"/>
    <n v="1.6"/>
  </r>
  <r>
    <x v="122"/>
    <x v="3"/>
    <x v="3"/>
    <n v="31.0766666666667"/>
    <n v="1365.28"/>
    <n v="1739.2352860000001"/>
    <n v="207.44828820000001"/>
    <n v="1.8"/>
  </r>
  <r>
    <x v="123"/>
    <x v="3"/>
    <x v="3"/>
    <n v="29.86"/>
    <n v="1428.88"/>
    <n v="1750.18481"/>
    <n v="171.44137774000001"/>
    <n v="2.2000000000000002"/>
  </r>
  <r>
    <x v="124"/>
    <x v="3"/>
    <x v="3"/>
    <n v="29.52"/>
    <n v="1032.864"/>
    <n v="1218"/>
    <n v="89.162352501049099"/>
    <n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567C84-05C1-43B4-826D-0108C5FADAC3}" name="PivotTable36"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C38" firstHeaderRow="0" firstDataRow="1" firstDataCol="1"/>
  <pivotFields count="17">
    <pivotField axis="axisRow" numFmtId="164" showAll="0">
      <items count="15">
        <item x="0"/>
        <item x="1"/>
        <item x="2"/>
        <item x="3"/>
        <item x="4"/>
        <item x="5"/>
        <item x="6"/>
        <item x="7"/>
        <item x="8"/>
        <item x="9"/>
        <item x="10"/>
        <item x="11"/>
        <item x="12"/>
        <item x="13"/>
        <item t="default"/>
      </items>
    </pivotField>
    <pivotField dataField="1" numFmtId="1" showAll="0"/>
    <pivotField numFmtId="1" showAll="0"/>
    <pivotField numFmtId="1" showAll="0"/>
    <pivotField showAll="0"/>
    <pivotField showAll="0"/>
    <pivotField numFmtId="1" showAll="0"/>
    <pivotField numFmtId="1" showAll="0"/>
    <pivotField numFmtId="1" showAll="0"/>
    <pivotField numFmtId="1" showAll="0"/>
    <pivotField numFmtId="1" showAll="0"/>
    <pivotField numFmtId="1" showAll="0"/>
    <pivotField dataField="1" numFmtId="1" showAll="0"/>
    <pivotField numFmtId="3" showAll="0"/>
    <pivotField numFmtId="10" showAll="0"/>
    <pivotField axis="axisRow" showAll="0">
      <items count="7">
        <item sd="0" x="0"/>
        <item sd="0" x="1"/>
        <item sd="0" x="2"/>
        <item sd="0" x="3"/>
        <item sd="0" x="4"/>
        <item sd="0" x="5"/>
        <item t="default"/>
      </items>
    </pivotField>
    <pivotField axis="axisRow" showAll="0">
      <items count="3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t="default"/>
      </items>
    </pivotField>
  </pivotFields>
  <rowFields count="3">
    <field x="16"/>
    <field x="15"/>
    <field x="0"/>
  </rowFields>
  <rowItems count="33">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2"/>
  </colFields>
  <colItems count="2">
    <i>
      <x/>
    </i>
    <i i="1">
      <x v="1"/>
    </i>
  </colItems>
  <dataFields count="2">
    <dataField name="Export(RHS)" fld="12" baseField="16" baseItem="1"/>
    <dataField name="Pirce(US$/oz)" fld="1" subtotal="average" baseField="16" baseItem="1"/>
  </dataFields>
  <formats count="6">
    <format dxfId="609">
      <pivotArea type="all" dataOnly="0" outline="0" fieldPosition="0"/>
    </format>
    <format dxfId="608">
      <pivotArea outline="0" collapsedLevelsAreSubtotals="1" fieldPosition="0"/>
    </format>
    <format dxfId="607">
      <pivotArea field="16" type="button" dataOnly="0" labelOnly="1" outline="0" axis="axisRow" fieldPosition="0"/>
    </format>
    <format dxfId="606">
      <pivotArea dataOnly="0" labelOnly="1" fieldPosition="0">
        <references count="1">
          <reference field="16" count="32">
            <x v="1"/>
            <x v="2"/>
            <x v="3"/>
            <x v="4"/>
            <x v="5"/>
            <x v="6"/>
            <x v="7"/>
            <x v="8"/>
            <x v="9"/>
            <x v="10"/>
            <x v="11"/>
            <x v="12"/>
            <x v="13"/>
            <x v="14"/>
            <x v="15"/>
            <x v="16"/>
            <x v="17"/>
            <x v="18"/>
            <x v="19"/>
            <x v="20"/>
            <x v="21"/>
            <x v="22"/>
            <x v="23"/>
            <x v="24"/>
            <x v="25"/>
            <x v="26"/>
            <x v="27"/>
            <x v="28"/>
            <x v="29"/>
            <x v="30"/>
            <x v="31"/>
            <x v="32"/>
          </reference>
        </references>
      </pivotArea>
    </format>
    <format dxfId="605">
      <pivotArea dataOnly="0" labelOnly="1" grandRow="1" outline="0" fieldPosition="0"/>
    </format>
    <format dxfId="604">
      <pivotArea dataOnly="0" labelOnly="1" outline="0" fieldPosition="0">
        <references count="1">
          <reference field="4294967294" count="2">
            <x v="0"/>
            <x v="1"/>
          </reference>
        </references>
      </pivotArea>
    </format>
  </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DEAE5A-1645-4B9F-A6B0-5BD85CCC7B01}" name="PivotTable3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4:D36" firstHeaderRow="0" firstDataRow="1" firstDataCol="1"/>
  <pivotFields count="6">
    <pivotField dataField="1" showAll="0"/>
    <pivotField dataField="1" showAll="0"/>
    <pivotField axis="axisRow" showAll="0">
      <items count="15">
        <item x="0"/>
        <item x="1"/>
        <item x="2"/>
        <item x="3"/>
        <item x="4"/>
        <item x="5"/>
        <item x="6"/>
        <item x="7"/>
        <item x="8"/>
        <item x="9"/>
        <item x="10"/>
        <item x="11"/>
        <item x="12"/>
        <item x="13"/>
        <item t="default"/>
      </items>
    </pivotField>
    <pivotField dataField="1" showAll="0"/>
    <pivotField axis="axisRow" showAll="0">
      <items count="7">
        <item sd="0" x="0"/>
        <item sd="0" x="1"/>
        <item sd="0" x="2"/>
        <item sd="0" x="3"/>
        <item sd="0" x="4"/>
        <item sd="0" x="5"/>
        <item t="default"/>
      </items>
    </pivotField>
    <pivotField axis="axisRow" showAll="0">
      <items count="35">
        <item h="1"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h="1" sd="0" x="32"/>
        <item h="1" sd="0" x="33"/>
        <item t="default"/>
      </items>
    </pivotField>
  </pivotFields>
  <rowFields count="3">
    <field x="5"/>
    <field x="4"/>
    <field x="2"/>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2"/>
  </colFields>
  <colItems count="3">
    <i>
      <x/>
    </i>
    <i i="1">
      <x v="1"/>
    </i>
    <i i="2">
      <x v="2"/>
    </i>
  </colItems>
  <dataFields count="3">
    <dataField name="Price(AS$)(RHS)" fld="3" subtotal="average" baseField="5" baseItem="1"/>
    <dataField name="Expenditure % of Export Value" fld="0" baseField="5" baseItem="1" numFmtId="10"/>
    <dataField name="Production MA" fld="1" baseField="5" baseItem="1" numFmtId="2"/>
  </dataFields>
  <formats count="16">
    <format dxfId="603">
      <pivotArea outline="0" collapsedLevelsAreSubtotals="1" fieldPosition="0">
        <references count="1">
          <reference field="4294967294" count="1" selected="0">
            <x v="1"/>
          </reference>
        </references>
      </pivotArea>
    </format>
    <format dxfId="602">
      <pivotArea dataOnly="0" labelOnly="1" outline="0" fieldPosition="0">
        <references count="1">
          <reference field="4294967294" count="1">
            <x v="1"/>
          </reference>
        </references>
      </pivotArea>
    </format>
    <format dxfId="601">
      <pivotArea outline="0" collapsedLevelsAreSubtotals="1" fieldPosition="0">
        <references count="1">
          <reference field="4294967294" count="1" selected="0">
            <x v="2"/>
          </reference>
        </references>
      </pivotArea>
    </format>
    <format dxfId="600">
      <pivotArea dataOnly="0" labelOnly="1" outline="0" fieldPosition="0">
        <references count="1">
          <reference field="4294967294" count="1">
            <x v="2"/>
          </reference>
        </references>
      </pivotArea>
    </format>
    <format dxfId="599">
      <pivotArea type="all" dataOnly="0" outline="0" fieldPosition="0"/>
    </format>
    <format dxfId="598">
      <pivotArea outline="0" collapsedLevelsAreSubtotals="1" fieldPosition="0"/>
    </format>
    <format dxfId="597">
      <pivotArea field="5" type="button" dataOnly="0" labelOnly="1" outline="0" axis="axisRow" fieldPosition="0"/>
    </format>
    <format dxfId="596">
      <pivotArea dataOnly="0" labelOnly="1" fieldPosition="0">
        <references count="1">
          <reference field="5" count="0"/>
        </references>
      </pivotArea>
    </format>
    <format dxfId="595">
      <pivotArea dataOnly="0" labelOnly="1" grandRow="1" outline="0" fieldPosition="0"/>
    </format>
    <format dxfId="594">
      <pivotArea dataOnly="0" labelOnly="1" outline="0" fieldPosition="0">
        <references count="1">
          <reference field="4294967294" count="3">
            <x v="0"/>
            <x v="1"/>
            <x v="2"/>
          </reference>
        </references>
      </pivotArea>
    </format>
    <format dxfId="593">
      <pivotArea type="all" dataOnly="0" outline="0" fieldPosition="0"/>
    </format>
    <format dxfId="592">
      <pivotArea outline="0" collapsedLevelsAreSubtotals="1" fieldPosition="0"/>
    </format>
    <format dxfId="591">
      <pivotArea field="5" type="button" dataOnly="0" labelOnly="1" outline="0" axis="axisRow" fieldPosition="0"/>
    </format>
    <format dxfId="590">
      <pivotArea dataOnly="0" labelOnly="1" fieldPosition="0">
        <references count="1">
          <reference field="5" count="0"/>
        </references>
      </pivotArea>
    </format>
    <format dxfId="589">
      <pivotArea dataOnly="0" labelOnly="1" grandRow="1" outline="0" fieldPosition="0"/>
    </format>
    <format dxfId="588">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5EC85D-C067-436D-BC07-9A283BC8D88A}" name="PivotTable3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6:C11" firstHeaderRow="0" firstDataRow="1" firstDataCol="1" rowPageCount="1" colPageCount="1"/>
  <pivotFields count="10">
    <pivotField axis="axisRow" numFmtId="164" showAll="0">
      <items count="15">
        <item x="0"/>
        <item x="1"/>
        <item x="2"/>
        <item x="3"/>
        <item x="4"/>
        <item x="5"/>
        <item x="6"/>
        <item x="7"/>
        <item x="8"/>
        <item x="9"/>
        <item x="10"/>
        <item x="11"/>
        <item x="12"/>
        <item x="13"/>
        <item t="default"/>
      </items>
    </pivotField>
    <pivotField dataField="1" numFmtId="2" showAll="0"/>
    <pivotField dataField="1" numFmtId="2" showAll="0"/>
    <pivotField numFmtId="2" showAll="0"/>
    <pivotField numFmtId="2" showAll="0"/>
    <pivotField numFmtId="2" showAll="0"/>
    <pivotField numFmtId="2" showAll="0"/>
    <pivotField numFmtId="165" showAll="0"/>
    <pivotField axis="axisRow" showAll="0">
      <items count="7">
        <item sd="0" x="0"/>
        <item sd="0" x="1"/>
        <item sd="0" x="2"/>
        <item sd="0" x="3"/>
        <item sd="0" x="4"/>
        <item sd="0" x="5"/>
        <item t="default"/>
      </items>
    </pivotField>
    <pivotField axis="axisPage" showAll="0">
      <items count="3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t="default"/>
      </items>
    </pivotField>
  </pivotFields>
  <rowFields count="2">
    <field x="8"/>
    <field x="0"/>
  </rowFields>
  <rowItems count="5">
    <i>
      <x v="1"/>
    </i>
    <i>
      <x v="2"/>
    </i>
    <i>
      <x v="3"/>
    </i>
    <i>
      <x v="4"/>
    </i>
    <i t="grand">
      <x/>
    </i>
  </rowItems>
  <colFields count="1">
    <field x="-2"/>
  </colFields>
  <colItems count="2">
    <i>
      <x/>
    </i>
    <i i="1">
      <x v="1"/>
    </i>
  </colItems>
  <pageFields count="1">
    <pageField fld="9" item="31" hier="-1"/>
  </pageFields>
  <dataFields count="2">
    <dataField name="Raw coal  production" fld="1" baseField="8" baseItem="1"/>
    <dataField name="Saleable Coal  Production" fld="2" baseField="8" baseItem="1"/>
  </dataFields>
  <formats count="6">
    <format dxfId="587">
      <pivotArea type="all" dataOnly="0" outline="0" fieldPosition="0"/>
    </format>
    <format dxfId="586">
      <pivotArea outline="0" collapsedLevelsAreSubtotals="1" fieldPosition="0"/>
    </format>
    <format dxfId="585">
      <pivotArea field="8" type="button" dataOnly="0" labelOnly="1" outline="0" axis="axisRow" fieldPosition="0"/>
    </format>
    <format dxfId="584">
      <pivotArea dataOnly="0" labelOnly="1" fieldPosition="0">
        <references count="1">
          <reference field="8" count="4">
            <x v="1"/>
            <x v="2"/>
            <x v="3"/>
            <x v="4"/>
          </reference>
        </references>
      </pivotArea>
    </format>
    <format dxfId="583">
      <pivotArea dataOnly="0" labelOnly="1" grandRow="1" outline="0" fieldPosition="0"/>
    </format>
    <format dxfId="582">
      <pivotArea dataOnly="0" labelOnly="1" outline="0" fieldPosition="0">
        <references count="1">
          <reference field="4294967294" count="2">
            <x v="0"/>
            <x v="1"/>
          </reference>
        </references>
      </pivotArea>
    </format>
  </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2FD052-9356-41AD-9A4C-A22EF2FA4924}" name="PivotTable34"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6:D38" firstHeaderRow="0" firstDataRow="1" firstDataCol="1" rowPageCount="1" colPageCount="1"/>
  <pivotFields count="10">
    <pivotField numFmtId="164" showAll="0">
      <items count="15">
        <item x="0"/>
        <item x="1"/>
        <item x="2"/>
        <item x="3"/>
        <item x="4"/>
        <item x="5"/>
        <item x="6"/>
        <item x="7"/>
        <item x="8"/>
        <item x="9"/>
        <item x="10"/>
        <item x="11"/>
        <item x="12"/>
        <item x="13"/>
        <item t="default"/>
      </items>
    </pivotField>
    <pivotField numFmtId="2" showAll="0"/>
    <pivotField numFmtId="2" showAll="0"/>
    <pivotField dataField="1" numFmtId="2" showAll="0"/>
    <pivotField dataField="1" numFmtId="2" showAll="0"/>
    <pivotField numFmtId="2" showAll="0"/>
    <pivotField numFmtId="2" showAll="0"/>
    <pivotField dataField="1" numFmtId="165" showAll="0"/>
    <pivotField axis="axisPage" showAll="0" defaultSubtotal="0">
      <items count="6">
        <item sd="0" x="0"/>
        <item sd="0" x="1"/>
        <item sd="0" x="2"/>
        <item sd="0" x="3"/>
        <item sd="0" x="4"/>
        <item sd="0" x="5"/>
      </items>
    </pivotField>
    <pivotField axis="axisRow" showAll="0" defaultSubtota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h="1" sd="0" x="32"/>
        <item h="1" sd="0" x="33"/>
      </items>
    </pivotField>
  </pivotFields>
  <rowFields count="1">
    <field x="9"/>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2"/>
  </colFields>
  <colItems count="3">
    <i>
      <x/>
    </i>
    <i i="1">
      <x v="1"/>
    </i>
    <i i="2">
      <x v="2"/>
    </i>
  </colItems>
  <pageFields count="1">
    <pageField fld="8" item="2" hier="-1"/>
  </pageFields>
  <dataFields count="3">
    <dataField name="Metallurgical Coal Export (RHS)" fld="3" baseField="9" baseItem="1"/>
    <dataField name="Thermal Coal Export(RHS)" fld="4" baseField="9" baseItem="1"/>
    <dataField name="Prices US$" fld="7" baseField="9" baseItem="1"/>
  </dataFields>
  <formats count="12">
    <format dxfId="581">
      <pivotArea type="all" dataOnly="0" outline="0" fieldPosition="0"/>
    </format>
    <format dxfId="580">
      <pivotArea outline="0" collapsedLevelsAreSubtotals="1" fieldPosition="0"/>
    </format>
    <format dxfId="579">
      <pivotArea field="9" type="button" dataOnly="0" labelOnly="1" outline="0" axis="axisRow" fieldPosition="0"/>
    </format>
    <format dxfId="578">
      <pivotArea dataOnly="0" labelOnly="1" fieldPosition="0">
        <references count="1">
          <reference field="9" count="31">
            <x v="1"/>
            <x v="2"/>
            <x v="3"/>
            <x v="4"/>
            <x v="5"/>
            <x v="6"/>
            <x v="7"/>
            <x v="8"/>
            <x v="9"/>
            <x v="10"/>
            <x v="11"/>
            <x v="12"/>
            <x v="13"/>
            <x v="14"/>
            <x v="15"/>
            <x v="16"/>
            <x v="17"/>
            <x v="18"/>
            <x v="19"/>
            <x v="20"/>
            <x v="21"/>
            <x v="22"/>
            <x v="23"/>
            <x v="24"/>
            <x v="25"/>
            <x v="26"/>
            <x v="27"/>
            <x v="28"/>
            <x v="29"/>
            <x v="30"/>
            <x v="31"/>
          </reference>
        </references>
      </pivotArea>
    </format>
    <format dxfId="577">
      <pivotArea dataOnly="0" labelOnly="1" grandRow="1" outline="0" fieldPosition="0"/>
    </format>
    <format dxfId="576">
      <pivotArea dataOnly="0" labelOnly="1" outline="0" fieldPosition="0">
        <references count="1">
          <reference field="4294967294" count="3">
            <x v="0"/>
            <x v="1"/>
            <x v="2"/>
          </reference>
        </references>
      </pivotArea>
    </format>
    <format dxfId="575">
      <pivotArea type="all" dataOnly="0" outline="0" fieldPosition="0"/>
    </format>
    <format dxfId="574">
      <pivotArea outline="0" collapsedLevelsAreSubtotals="1" fieldPosition="0"/>
    </format>
    <format dxfId="573">
      <pivotArea field="9" type="button" dataOnly="0" labelOnly="1" outline="0" axis="axisRow" fieldPosition="0"/>
    </format>
    <format dxfId="572">
      <pivotArea dataOnly="0" labelOnly="1" fieldPosition="0">
        <references count="1">
          <reference field="9" count="31">
            <x v="1"/>
            <x v="2"/>
            <x v="3"/>
            <x v="4"/>
            <x v="5"/>
            <x v="6"/>
            <x v="7"/>
            <x v="8"/>
            <x v="9"/>
            <x v="10"/>
            <x v="11"/>
            <x v="12"/>
            <x v="13"/>
            <x v="14"/>
            <x v="15"/>
            <x v="16"/>
            <x v="17"/>
            <x v="18"/>
            <x v="19"/>
            <x v="20"/>
            <x v="21"/>
            <x v="22"/>
            <x v="23"/>
            <x v="24"/>
            <x v="25"/>
            <x v="26"/>
            <x v="27"/>
            <x v="28"/>
            <x v="29"/>
            <x v="30"/>
            <x v="31"/>
          </reference>
        </references>
      </pivotArea>
    </format>
    <format dxfId="571">
      <pivotArea dataOnly="0" labelOnly="1" grandRow="1" outline="0" fieldPosition="0"/>
    </format>
    <format dxfId="570">
      <pivotArea dataOnly="0" labelOnly="1" outline="0" fieldPosition="0">
        <references count="1">
          <reference field="4294967294" count="3">
            <x v="0"/>
            <x v="1"/>
            <x v="2"/>
          </reference>
        </references>
      </pivotArea>
    </format>
  </formats>
  <chartFormats count="3">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632D72C-C6DD-4D72-BE25-A14BCEABE567}" name="PivotTable38"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E36" firstHeaderRow="0" firstDataRow="1" firstDataCol="1"/>
  <pivotFields count="18">
    <pivotField axis="axisRow" numFmtId="164" showAll="0">
      <items count="15">
        <item x="0"/>
        <item x="1"/>
        <item x="2"/>
        <item x="3"/>
        <item x="4"/>
        <item x="5"/>
        <item x="6"/>
        <item x="7"/>
        <item x="8"/>
        <item x="9"/>
        <item x="10"/>
        <item x="11"/>
        <item x="12"/>
        <item x="13"/>
        <item t="default"/>
      </items>
    </pivotField>
    <pivotField dataField="1" numFmtId="1" showAll="0"/>
    <pivotField dataField="1" numFmtId="1" showAll="0"/>
    <pivotField dataField="1" showAll="0"/>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3" showAll="0"/>
    <pivotField axis="axisRow" showAll="0" defaultSubtotal="0">
      <items count="6">
        <item sd="0" x="0"/>
        <item sd="0" x="1"/>
        <item sd="0" x="2"/>
        <item sd="0" x="3"/>
        <item sd="0" x="4"/>
        <item x="5"/>
      </items>
    </pivotField>
    <pivotField axis="axisRow" showAll="0" defaultSubtotal="0">
      <items count="3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x="32"/>
      </items>
    </pivotField>
  </pivotFields>
  <rowFields count="3">
    <field x="17"/>
    <field x="16"/>
    <field x="0"/>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2"/>
  </colFields>
  <colItems count="4">
    <i>
      <x/>
    </i>
    <i i="1">
      <x v="1"/>
    </i>
    <i i="2">
      <x v="2"/>
    </i>
    <i i="3">
      <x v="3"/>
    </i>
  </colItems>
  <dataFields count="4">
    <dataField name="Crude Oil  Production" fld="1" baseField="17" baseItem="1" numFmtId="2"/>
    <dataField name="Natural Gas  Production" fld="3" baseField="17" baseItem="1"/>
    <dataField name="LPG  Production" fld="2" baseField="17" baseItem="1" numFmtId="2"/>
    <dataField name="Refinery  Production" fld="4" baseField="17" baseItem="1" numFmtId="2"/>
  </dataFields>
  <formats count="18">
    <format dxfId="569">
      <pivotArea outline="0" collapsedLevelsAreSubtotals="1" fieldPosition="0">
        <references count="1">
          <reference field="4294967294" count="1" selected="0">
            <x v="0"/>
          </reference>
        </references>
      </pivotArea>
    </format>
    <format dxfId="568">
      <pivotArea dataOnly="0" labelOnly="1" outline="0" fieldPosition="0">
        <references count="1">
          <reference field="4294967294" count="1">
            <x v="0"/>
          </reference>
        </references>
      </pivotArea>
    </format>
    <format dxfId="567">
      <pivotArea outline="0" collapsedLevelsAreSubtotals="1" fieldPosition="0">
        <references count="1">
          <reference field="4294967294" count="1" selected="0">
            <x v="2"/>
          </reference>
        </references>
      </pivotArea>
    </format>
    <format dxfId="566">
      <pivotArea dataOnly="0" labelOnly="1" outline="0" fieldPosition="0">
        <references count="1">
          <reference field="4294967294" count="1">
            <x v="2"/>
          </reference>
        </references>
      </pivotArea>
    </format>
    <format dxfId="565">
      <pivotArea outline="0" collapsedLevelsAreSubtotals="1" fieldPosition="0">
        <references count="1">
          <reference field="4294967294" count="1" selected="0">
            <x v="3"/>
          </reference>
        </references>
      </pivotArea>
    </format>
    <format dxfId="564">
      <pivotArea dataOnly="0" labelOnly="1" outline="0" fieldPosition="0">
        <references count="1">
          <reference field="4294967294" count="1">
            <x v="3"/>
          </reference>
        </references>
      </pivotArea>
    </format>
    <format dxfId="563">
      <pivotArea type="all" dataOnly="0" outline="0" fieldPosition="0"/>
    </format>
    <format dxfId="562">
      <pivotArea outline="0" collapsedLevelsAreSubtotals="1" fieldPosition="0"/>
    </format>
    <format dxfId="561">
      <pivotArea field="17" type="button" dataOnly="0" labelOnly="1" outline="0" axis="axisRow" fieldPosition="0"/>
    </format>
    <format dxfId="560">
      <pivotArea dataOnly="0" labelOnly="1" fieldPosition="0">
        <references count="1">
          <reference field="17" count="31">
            <x v="1"/>
            <x v="2"/>
            <x v="3"/>
            <x v="4"/>
            <x v="5"/>
            <x v="6"/>
            <x v="7"/>
            <x v="8"/>
            <x v="9"/>
            <x v="10"/>
            <x v="11"/>
            <x v="12"/>
            <x v="13"/>
            <x v="14"/>
            <x v="15"/>
            <x v="16"/>
            <x v="17"/>
            <x v="18"/>
            <x v="19"/>
            <x v="20"/>
            <x v="21"/>
            <x v="22"/>
            <x v="23"/>
            <x v="24"/>
            <x v="25"/>
            <x v="26"/>
            <x v="27"/>
            <x v="28"/>
            <x v="29"/>
            <x v="30"/>
            <x v="31"/>
          </reference>
        </references>
      </pivotArea>
    </format>
    <format dxfId="559">
      <pivotArea dataOnly="0" labelOnly="1" grandRow="1" outline="0" fieldPosition="0"/>
    </format>
    <format dxfId="558">
      <pivotArea dataOnly="0" labelOnly="1" outline="0" fieldPosition="0">
        <references count="1">
          <reference field="4294967294" count="3">
            <x v="0"/>
            <x v="2"/>
            <x v="3"/>
          </reference>
        </references>
      </pivotArea>
    </format>
    <format dxfId="557">
      <pivotArea type="all" dataOnly="0" outline="0" fieldPosition="0"/>
    </format>
    <format dxfId="556">
      <pivotArea outline="0" collapsedLevelsAreSubtotals="1" fieldPosition="0"/>
    </format>
    <format dxfId="555">
      <pivotArea field="17" type="button" dataOnly="0" labelOnly="1" outline="0" axis="axisRow" fieldPosition="0"/>
    </format>
    <format dxfId="554">
      <pivotArea dataOnly="0" labelOnly="1" fieldPosition="0">
        <references count="1">
          <reference field="17" count="31">
            <x v="1"/>
            <x v="2"/>
            <x v="3"/>
            <x v="4"/>
            <x v="5"/>
            <x v="6"/>
            <x v="7"/>
            <x v="8"/>
            <x v="9"/>
            <x v="10"/>
            <x v="11"/>
            <x v="12"/>
            <x v="13"/>
            <x v="14"/>
            <x v="15"/>
            <x v="16"/>
            <x v="17"/>
            <x v="18"/>
            <x v="19"/>
            <x v="20"/>
            <x v="21"/>
            <x v="22"/>
            <x v="23"/>
            <x v="24"/>
            <x v="25"/>
            <x v="26"/>
            <x v="27"/>
            <x v="28"/>
            <x v="29"/>
            <x v="30"/>
            <x v="31"/>
          </reference>
        </references>
      </pivotArea>
    </format>
    <format dxfId="553">
      <pivotArea dataOnly="0" labelOnly="1" grandRow="1" outline="0" fieldPosition="0"/>
    </format>
    <format dxfId="552">
      <pivotArea dataOnly="0" labelOnly="1" outline="0" fieldPosition="0">
        <references count="1">
          <reference field="4294967294" count="3">
            <x v="0"/>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AD40D6-8235-47F8-A04E-C56458C3900F}" name="PivotTable39"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D36" firstHeaderRow="0" firstDataRow="1" firstDataCol="1"/>
  <pivotFields count="18">
    <pivotField axis="axisRow" numFmtId="164" showAll="0">
      <items count="15">
        <item x="0"/>
        <item x="1"/>
        <item x="2"/>
        <item x="3"/>
        <item x="4"/>
        <item x="5"/>
        <item x="6"/>
        <item x="7"/>
        <item x="8"/>
        <item x="9"/>
        <item x="10"/>
        <item x="11"/>
        <item x="12"/>
        <item x="13"/>
        <item t="default"/>
      </items>
    </pivotField>
    <pivotField numFmtId="1" showAll="0"/>
    <pivotField numFmtId="1" showAll="0"/>
    <pivotField showAll="0"/>
    <pivotField numFmtId="1" showAll="0"/>
    <pivotField dataField="1" numFmtId="1" showAll="0"/>
    <pivotField numFmtId="1" showAll="0"/>
    <pivotField numFmtId="1" showAll="0"/>
    <pivotField numFmtId="1" showAll="0"/>
    <pivotField numFmtId="1" showAll="0"/>
    <pivotField dataField="1" numFmtId="1" showAll="0"/>
    <pivotField numFmtId="1" showAll="0"/>
    <pivotField numFmtId="1" showAll="0"/>
    <pivotField numFmtId="1" showAll="0"/>
    <pivotField numFmtId="1" showAll="0"/>
    <pivotField dataField="1" numFmtId="3" showAll="0"/>
    <pivotField axis="axisRow" showAll="0" defaultSubtotal="0">
      <items count="6">
        <item sd="0" x="0"/>
        <item sd="0" x="1"/>
        <item sd="0" x="2"/>
        <item sd="0" x="3"/>
        <item sd="0" x="4"/>
        <item sd="0" x="5"/>
      </items>
    </pivotField>
    <pivotField axis="axisRow" showAll="0" defaultSubtotal="0">
      <items count="3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s>
    </pivotField>
  </pivotFields>
  <rowFields count="3">
    <field x="17"/>
    <field x="16"/>
    <field x="0"/>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2"/>
  </colFields>
  <colItems count="3">
    <i>
      <x/>
    </i>
    <i i="1">
      <x v="1"/>
    </i>
    <i i="2">
      <x v="2"/>
    </i>
  </colItems>
  <dataFields count="3">
    <dataField name="Total  Production" fld="5" baseField="17" baseItem="1"/>
    <dataField name="Total  Export By Volumn" fld="10" baseField="17" baseItem="1"/>
    <dataField name="Price  in Brent" fld="15" subtotal="average" baseField="17" baseItem="1"/>
  </dataFields>
  <formats count="44">
    <format dxfId="551">
      <pivotArea type="all" dataOnly="0" outline="0" fieldPosition="0"/>
    </format>
    <format dxfId="550">
      <pivotArea outline="0" collapsedLevelsAreSubtotals="1" fieldPosition="0"/>
    </format>
    <format dxfId="549">
      <pivotArea field="17" type="button" dataOnly="0" labelOnly="1" outline="0" axis="axisRow" fieldPosition="0"/>
    </format>
    <format dxfId="548">
      <pivotArea dataOnly="0" labelOnly="1" fieldPosition="0">
        <references count="1">
          <reference field="17" count="31">
            <x v="1"/>
            <x v="2"/>
            <x v="3"/>
            <x v="4"/>
            <x v="5"/>
            <x v="6"/>
            <x v="7"/>
            <x v="8"/>
            <x v="9"/>
            <x v="10"/>
            <x v="11"/>
            <x v="12"/>
            <x v="13"/>
            <x v="14"/>
            <x v="15"/>
            <x v="16"/>
            <x v="17"/>
            <x v="18"/>
            <x v="19"/>
            <x v="20"/>
            <x v="21"/>
            <x v="22"/>
            <x v="23"/>
            <x v="24"/>
            <x v="25"/>
            <x v="26"/>
            <x v="27"/>
            <x v="28"/>
            <x v="29"/>
            <x v="30"/>
            <x v="31"/>
          </reference>
        </references>
      </pivotArea>
    </format>
    <format dxfId="547">
      <pivotArea dataOnly="0" labelOnly="1" grandRow="1" outline="0" fieldPosition="0"/>
    </format>
    <format dxfId="546">
      <pivotArea dataOnly="0" labelOnly="1" outline="0" fieldPosition="0">
        <references count="1">
          <reference field="4294967294" count="3">
            <x v="0"/>
            <x v="1"/>
            <x v="2"/>
          </reference>
        </references>
      </pivotArea>
    </format>
    <format dxfId="545">
      <pivotArea collapsedLevelsAreSubtotals="1" fieldPosition="0">
        <references count="1">
          <reference field="17" count="1">
            <x v="2"/>
          </reference>
        </references>
      </pivotArea>
    </format>
    <format dxfId="544">
      <pivotArea collapsedLevelsAreSubtotals="1" fieldPosition="0">
        <references count="1">
          <reference field="17" count="1">
            <x v="3"/>
          </reference>
        </references>
      </pivotArea>
    </format>
    <format dxfId="543">
      <pivotArea collapsedLevelsAreSubtotals="1" fieldPosition="0">
        <references count="1">
          <reference field="17" count="1">
            <x v="4"/>
          </reference>
        </references>
      </pivotArea>
    </format>
    <format dxfId="542">
      <pivotArea collapsedLevelsAreSubtotals="1" fieldPosition="0">
        <references count="1">
          <reference field="17" count="1">
            <x v="5"/>
          </reference>
        </references>
      </pivotArea>
    </format>
    <format dxfId="541">
      <pivotArea collapsedLevelsAreSubtotals="1" fieldPosition="0">
        <references count="1">
          <reference field="17" count="1">
            <x v="6"/>
          </reference>
        </references>
      </pivotArea>
    </format>
    <format dxfId="540">
      <pivotArea collapsedLevelsAreSubtotals="1" fieldPosition="0">
        <references count="1">
          <reference field="17" count="1">
            <x v="7"/>
          </reference>
        </references>
      </pivotArea>
    </format>
    <format dxfId="539">
      <pivotArea collapsedLevelsAreSubtotals="1" fieldPosition="0">
        <references count="1">
          <reference field="17" count="1">
            <x v="8"/>
          </reference>
        </references>
      </pivotArea>
    </format>
    <format dxfId="538">
      <pivotArea collapsedLevelsAreSubtotals="1" fieldPosition="0">
        <references count="1">
          <reference field="17" count="1">
            <x v="9"/>
          </reference>
        </references>
      </pivotArea>
    </format>
    <format dxfId="537">
      <pivotArea collapsedLevelsAreSubtotals="1" fieldPosition="0">
        <references count="1">
          <reference field="17" count="1">
            <x v="10"/>
          </reference>
        </references>
      </pivotArea>
    </format>
    <format dxfId="536">
      <pivotArea collapsedLevelsAreSubtotals="1" fieldPosition="0">
        <references count="1">
          <reference field="17" count="1">
            <x v="11"/>
          </reference>
        </references>
      </pivotArea>
    </format>
    <format dxfId="535">
      <pivotArea collapsedLevelsAreSubtotals="1" fieldPosition="0">
        <references count="1">
          <reference field="17" count="1">
            <x v="12"/>
          </reference>
        </references>
      </pivotArea>
    </format>
    <format dxfId="534">
      <pivotArea collapsedLevelsAreSubtotals="1" fieldPosition="0">
        <references count="1">
          <reference field="17" count="1">
            <x v="13"/>
          </reference>
        </references>
      </pivotArea>
    </format>
    <format dxfId="533">
      <pivotArea collapsedLevelsAreSubtotals="1" fieldPosition="0">
        <references count="1">
          <reference field="17" count="1">
            <x v="14"/>
          </reference>
        </references>
      </pivotArea>
    </format>
    <format dxfId="532">
      <pivotArea collapsedLevelsAreSubtotals="1" fieldPosition="0">
        <references count="1">
          <reference field="17" count="1">
            <x v="15"/>
          </reference>
        </references>
      </pivotArea>
    </format>
    <format dxfId="531">
      <pivotArea collapsedLevelsAreSubtotals="1" fieldPosition="0">
        <references count="1">
          <reference field="17" count="1">
            <x v="16"/>
          </reference>
        </references>
      </pivotArea>
    </format>
    <format dxfId="530">
      <pivotArea collapsedLevelsAreSubtotals="1" fieldPosition="0">
        <references count="1">
          <reference field="17" count="1">
            <x v="17"/>
          </reference>
        </references>
      </pivotArea>
    </format>
    <format dxfId="529">
      <pivotArea collapsedLevelsAreSubtotals="1" fieldPosition="0">
        <references count="1">
          <reference field="17" count="1">
            <x v="18"/>
          </reference>
        </references>
      </pivotArea>
    </format>
    <format dxfId="528">
      <pivotArea collapsedLevelsAreSubtotals="1" fieldPosition="0">
        <references count="1">
          <reference field="17" count="1">
            <x v="19"/>
          </reference>
        </references>
      </pivotArea>
    </format>
    <format dxfId="527">
      <pivotArea collapsedLevelsAreSubtotals="1" fieldPosition="0">
        <references count="1">
          <reference field="17" count="1">
            <x v="20"/>
          </reference>
        </references>
      </pivotArea>
    </format>
    <format dxfId="526">
      <pivotArea collapsedLevelsAreSubtotals="1" fieldPosition="0">
        <references count="1">
          <reference field="17" count="1">
            <x v="21"/>
          </reference>
        </references>
      </pivotArea>
    </format>
    <format dxfId="525">
      <pivotArea collapsedLevelsAreSubtotals="1" fieldPosition="0">
        <references count="1">
          <reference field="17" count="1">
            <x v="22"/>
          </reference>
        </references>
      </pivotArea>
    </format>
    <format dxfId="524">
      <pivotArea collapsedLevelsAreSubtotals="1" fieldPosition="0">
        <references count="1">
          <reference field="17" count="1">
            <x v="23"/>
          </reference>
        </references>
      </pivotArea>
    </format>
    <format dxfId="523">
      <pivotArea collapsedLevelsAreSubtotals="1" fieldPosition="0">
        <references count="1">
          <reference field="17" count="1">
            <x v="24"/>
          </reference>
        </references>
      </pivotArea>
    </format>
    <format dxfId="522">
      <pivotArea collapsedLevelsAreSubtotals="1" fieldPosition="0">
        <references count="1">
          <reference field="17" count="1">
            <x v="25"/>
          </reference>
        </references>
      </pivotArea>
    </format>
    <format dxfId="521">
      <pivotArea collapsedLevelsAreSubtotals="1" fieldPosition="0">
        <references count="1">
          <reference field="17" count="1">
            <x v="26"/>
          </reference>
        </references>
      </pivotArea>
    </format>
    <format dxfId="520">
      <pivotArea collapsedLevelsAreSubtotals="1" fieldPosition="0">
        <references count="1">
          <reference field="17" count="1">
            <x v="27"/>
          </reference>
        </references>
      </pivotArea>
    </format>
    <format dxfId="519">
      <pivotArea collapsedLevelsAreSubtotals="1" fieldPosition="0">
        <references count="1">
          <reference field="17" count="1">
            <x v="28"/>
          </reference>
        </references>
      </pivotArea>
    </format>
    <format dxfId="518">
      <pivotArea collapsedLevelsAreSubtotals="1" fieldPosition="0">
        <references count="1">
          <reference field="17" count="1">
            <x v="29"/>
          </reference>
        </references>
      </pivotArea>
    </format>
    <format dxfId="517">
      <pivotArea collapsedLevelsAreSubtotals="1" fieldPosition="0">
        <references count="1">
          <reference field="17" count="1">
            <x v="30"/>
          </reference>
        </references>
      </pivotArea>
    </format>
    <format dxfId="516">
      <pivotArea collapsedLevelsAreSubtotals="1" fieldPosition="0">
        <references count="1">
          <reference field="17" count="1">
            <x v="31"/>
          </reference>
        </references>
      </pivotArea>
    </format>
    <format dxfId="515">
      <pivotArea grandRow="1" outline="0" collapsedLevelsAreSubtotals="1" fieldPosition="0"/>
    </format>
    <format dxfId="514">
      <pivotArea outline="0" collapsedLevelsAreSubtotals="1" fieldPosition="0"/>
    </format>
    <format dxfId="414">
      <pivotArea type="all" dataOnly="0" outline="0" fieldPosition="0"/>
    </format>
    <format dxfId="413">
      <pivotArea outline="0" collapsedLevelsAreSubtotals="1" fieldPosition="0"/>
    </format>
    <format dxfId="412">
      <pivotArea field="17" type="button" dataOnly="0" labelOnly="1" outline="0" axis="axisRow" fieldPosition="0"/>
    </format>
    <format dxfId="411">
      <pivotArea dataOnly="0" labelOnly="1" fieldPosition="0">
        <references count="1">
          <reference field="17" count="31">
            <x v="1"/>
            <x v="2"/>
            <x v="3"/>
            <x v="4"/>
            <x v="5"/>
            <x v="6"/>
            <x v="7"/>
            <x v="8"/>
            <x v="9"/>
            <x v="10"/>
            <x v="11"/>
            <x v="12"/>
            <x v="13"/>
            <x v="14"/>
            <x v="15"/>
            <x v="16"/>
            <x v="17"/>
            <x v="18"/>
            <x v="19"/>
            <x v="20"/>
            <x v="21"/>
            <x v="22"/>
            <x v="23"/>
            <x v="24"/>
            <x v="25"/>
            <x v="26"/>
            <x v="27"/>
            <x v="28"/>
            <x v="29"/>
            <x v="30"/>
            <x v="31"/>
          </reference>
        </references>
      </pivotArea>
    </format>
    <format dxfId="410">
      <pivotArea dataOnly="0" labelOnly="1" grandRow="1" outline="0" fieldPosition="0"/>
    </format>
    <format dxfId="409">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9B551C6-7941-4CB3-883E-C1A839D7CCF0}" name="PivotTable4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D37" firstHeaderRow="0" firstDataRow="1" firstDataCol="1"/>
  <pivotFields count="17">
    <pivotField axis="axisRow" numFmtId="164" showAll="0">
      <items count="15">
        <item x="0"/>
        <item x="1"/>
        <item x="2"/>
        <item x="3"/>
        <item x="4"/>
        <item x="5"/>
        <item x="6"/>
        <item x="7"/>
        <item x="8"/>
        <item x="9"/>
        <item x="10"/>
        <item x="11"/>
        <item x="12"/>
        <item x="13"/>
        <item t="default"/>
      </items>
    </pivotField>
    <pivotField showAll="0"/>
    <pivotField showAll="0"/>
    <pivotField numFmtId="1" showAll="0"/>
    <pivotField numFmtId="1" showAll="0"/>
    <pivotField numFmtId="1" showAll="0"/>
    <pivotField numFmtId="1" showAll="0"/>
    <pivotField numFmtId="1" showAll="0"/>
    <pivotField numFmtId="1" showAll="0"/>
    <pivotField dataField="1" numFmtId="10" showAll="0"/>
    <pivotField dataField="1" numFmtId="10" showAll="0"/>
    <pivotField dataField="1" numFmtId="10" showAll="0"/>
    <pivotField numFmtId="10" showAll="0"/>
    <pivotField numFmtId="10" showAll="0"/>
    <pivotField numFmtId="10" showAll="0"/>
    <pivotField axis="axisRow" showAll="0">
      <items count="7">
        <item sd="0" x="0"/>
        <item sd="0" x="1"/>
        <item sd="0" x="2"/>
        <item sd="0" x="3"/>
        <item sd="0" x="4"/>
        <item sd="0" x="5"/>
        <item t="default"/>
      </items>
    </pivotField>
    <pivotField axis="axisRow" showAll="0">
      <items count="3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t="default"/>
      </items>
    </pivotField>
  </pivotFields>
  <rowFields count="3">
    <field x="16"/>
    <field x="15"/>
    <field x="0"/>
  </rowFields>
  <rowItems count="33">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2"/>
  </colFields>
  <colItems count="3">
    <i>
      <x/>
    </i>
    <i i="1">
      <x v="1"/>
    </i>
    <i i="2">
      <x v="2"/>
    </i>
  </colItems>
  <dataFields count="3">
    <dataField name="Average of Chine Export %" fld="9" subtotal="average" baseField="16" baseItem="17"/>
    <dataField name="Average of Japan Export %" fld="10" subtotal="average" baseField="16" baseItem="17"/>
    <dataField name="Average of South Korea Export %" fld="11" subtotal="average" baseField="16" baseItem="17"/>
  </dataFields>
  <formats count="13">
    <format dxfId="513">
      <pivotArea type="all" dataOnly="0" outline="0" fieldPosition="0"/>
    </format>
    <format dxfId="512">
      <pivotArea outline="0" collapsedLevelsAreSubtotals="1" fieldPosition="0"/>
    </format>
    <format dxfId="511">
      <pivotArea field="16" type="button" dataOnly="0" labelOnly="1" outline="0" axis="axisRow" fieldPosition="0"/>
    </format>
    <format dxfId="510">
      <pivotArea dataOnly="0" labelOnly="1" fieldPosition="0">
        <references count="1">
          <reference field="16" count="32">
            <x v="1"/>
            <x v="2"/>
            <x v="3"/>
            <x v="4"/>
            <x v="5"/>
            <x v="6"/>
            <x v="7"/>
            <x v="8"/>
            <x v="9"/>
            <x v="10"/>
            <x v="11"/>
            <x v="12"/>
            <x v="13"/>
            <x v="14"/>
            <x v="15"/>
            <x v="16"/>
            <x v="17"/>
            <x v="18"/>
            <x v="19"/>
            <x v="20"/>
            <x v="21"/>
            <x v="22"/>
            <x v="23"/>
            <x v="24"/>
            <x v="25"/>
            <x v="26"/>
            <x v="27"/>
            <x v="28"/>
            <x v="29"/>
            <x v="30"/>
            <x v="31"/>
            <x v="32"/>
          </reference>
        </references>
      </pivotArea>
    </format>
    <format dxfId="509">
      <pivotArea dataOnly="0" labelOnly="1" grandRow="1" outline="0" fieldPosition="0"/>
    </format>
    <format dxfId="508">
      <pivotArea dataOnly="0" labelOnly="1" outline="0" fieldPosition="0">
        <references count="1">
          <reference field="4294967294" count="3">
            <x v="0"/>
            <x v="1"/>
            <x v="2"/>
          </reference>
        </references>
      </pivotArea>
    </format>
    <format dxfId="384">
      <pivotArea outline="0" collapsedLevelsAreSubtotals="1" fieldPosition="0"/>
    </format>
    <format dxfId="382">
      <pivotArea type="all" dataOnly="0" outline="0" fieldPosition="0"/>
    </format>
    <format dxfId="381">
      <pivotArea outline="0" collapsedLevelsAreSubtotals="1" fieldPosition="0"/>
    </format>
    <format dxfId="380">
      <pivotArea field="16" type="button" dataOnly="0" labelOnly="1" outline="0" axis="axisRow" fieldPosition="0"/>
    </format>
    <format dxfId="379">
      <pivotArea dataOnly="0" labelOnly="1" fieldPosition="0">
        <references count="1">
          <reference field="16" count="32">
            <x v="1"/>
            <x v="2"/>
            <x v="3"/>
            <x v="4"/>
            <x v="5"/>
            <x v="6"/>
            <x v="7"/>
            <x v="8"/>
            <x v="9"/>
            <x v="10"/>
            <x v="11"/>
            <x v="12"/>
            <x v="13"/>
            <x v="14"/>
            <x v="15"/>
            <x v="16"/>
            <x v="17"/>
            <x v="18"/>
            <x v="19"/>
            <x v="20"/>
            <x v="21"/>
            <x v="22"/>
            <x v="23"/>
            <x v="24"/>
            <x v="25"/>
            <x v="26"/>
            <x v="27"/>
            <x v="28"/>
            <x v="29"/>
            <x v="30"/>
            <x v="31"/>
            <x v="32"/>
          </reference>
        </references>
      </pivotArea>
    </format>
    <format dxfId="378">
      <pivotArea dataOnly="0" labelOnly="1" grandRow="1" outline="0" fieldPosition="0"/>
    </format>
    <format dxfId="377">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7F0FA5-2C90-4F84-AE81-25F15D9468BB}" name="PivotTable42"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D37" firstHeaderRow="0" firstDataRow="1" firstDataCol="1"/>
  <pivotFields count="17">
    <pivotField axis="axisRow" numFmtId="164" showAll="0">
      <items count="15">
        <item x="0"/>
        <item x="1"/>
        <item x="2"/>
        <item x="3"/>
        <item x="4"/>
        <item x="5"/>
        <item x="6"/>
        <item x="7"/>
        <item x="8"/>
        <item x="9"/>
        <item x="10"/>
        <item x="11"/>
        <item x="12"/>
        <item x="13"/>
        <item t="default"/>
      </items>
    </pivotField>
    <pivotField showAll="0"/>
    <pivotField showAll="0"/>
    <pivotField numFmtId="1" showAll="0"/>
    <pivotField numFmtId="1" showAll="0"/>
    <pivotField numFmtId="1" showAll="0"/>
    <pivotField numFmtId="1" showAll="0"/>
    <pivotField numFmtId="1" showAll="0"/>
    <pivotField numFmtId="1" showAll="0"/>
    <pivotField numFmtId="10" showAll="0"/>
    <pivotField numFmtId="10" showAll="0"/>
    <pivotField numFmtId="10" showAll="0"/>
    <pivotField dataField="1" numFmtId="10" showAll="0"/>
    <pivotField dataField="1" numFmtId="10" showAll="0"/>
    <pivotField dataField="1" numFmtId="10" showAll="0"/>
    <pivotField axis="axisRow" showAll="0" defaultSubtotal="0">
      <items count="6">
        <item sd="0" x="0"/>
        <item sd="0" x="1"/>
        <item sd="0" x="2"/>
        <item sd="0" x="3"/>
        <item sd="0" x="4"/>
        <item sd="0" x="5"/>
      </items>
    </pivotField>
    <pivotField axis="axisRow" showAll="0" defaultSubtota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s>
    </pivotField>
  </pivotFields>
  <rowFields count="3">
    <field x="16"/>
    <field x="15"/>
    <field x="0"/>
  </rowFields>
  <rowItems count="33">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2"/>
  </colFields>
  <colItems count="3">
    <i>
      <x/>
    </i>
    <i i="1">
      <x v="1"/>
    </i>
    <i i="2">
      <x v="2"/>
    </i>
  </colItems>
  <dataFields count="3">
    <dataField name="Pellets, sinters and briquette s% In  Iron" fld="12" subtotal="average" baseField="16" baseItem="1"/>
    <dataField name="Fines % In  Iron" fld="13" subtotal="average" baseField="16" baseItem="1"/>
    <dataField name="Lump and run of mine % In  Iron" fld="14" subtotal="average" baseField="16" baseItem="1"/>
  </dataFields>
  <formats count="13">
    <format dxfId="507">
      <pivotArea type="all" dataOnly="0" outline="0" fieldPosition="0"/>
    </format>
    <format dxfId="506">
      <pivotArea outline="0" collapsedLevelsAreSubtotals="1" fieldPosition="0"/>
    </format>
    <format dxfId="505">
      <pivotArea field="16" type="button" dataOnly="0" labelOnly="1" outline="0" axis="axisRow" fieldPosition="0"/>
    </format>
    <format dxfId="504">
      <pivotArea dataOnly="0" labelOnly="1" fieldPosition="0">
        <references count="1">
          <reference field="16" count="32">
            <x v="1"/>
            <x v="2"/>
            <x v="3"/>
            <x v="4"/>
            <x v="5"/>
            <x v="6"/>
            <x v="7"/>
            <x v="8"/>
            <x v="9"/>
            <x v="10"/>
            <x v="11"/>
            <x v="12"/>
            <x v="13"/>
            <x v="14"/>
            <x v="15"/>
            <x v="16"/>
            <x v="17"/>
            <x v="18"/>
            <x v="19"/>
            <x v="20"/>
            <x v="21"/>
            <x v="22"/>
            <x v="23"/>
            <x v="24"/>
            <x v="25"/>
            <x v="26"/>
            <x v="27"/>
            <x v="28"/>
            <x v="29"/>
            <x v="30"/>
            <x v="31"/>
            <x v="32"/>
          </reference>
        </references>
      </pivotArea>
    </format>
    <format dxfId="503">
      <pivotArea dataOnly="0" labelOnly="1" grandRow="1" outline="0" fieldPosition="0"/>
    </format>
    <format dxfId="502">
      <pivotArea dataOnly="0" labelOnly="1" outline="0" fieldPosition="0">
        <references count="1">
          <reference field="4294967294" count="3">
            <x v="0"/>
            <x v="1"/>
            <x v="2"/>
          </reference>
        </references>
      </pivotArea>
    </format>
    <format dxfId="501">
      <pivotArea type="all" dataOnly="0" outline="0" fieldPosition="0"/>
    </format>
    <format dxfId="500">
      <pivotArea outline="0" collapsedLevelsAreSubtotals="1" fieldPosition="0"/>
    </format>
    <format dxfId="499">
      <pivotArea field="16" type="button" dataOnly="0" labelOnly="1" outline="0" axis="axisRow" fieldPosition="0"/>
    </format>
    <format dxfId="498">
      <pivotArea dataOnly="0" labelOnly="1" fieldPosition="0">
        <references count="1">
          <reference field="16" count="32">
            <x v="1"/>
            <x v="2"/>
            <x v="3"/>
            <x v="4"/>
            <x v="5"/>
            <x v="6"/>
            <x v="7"/>
            <x v="8"/>
            <x v="9"/>
            <x v="10"/>
            <x v="11"/>
            <x v="12"/>
            <x v="13"/>
            <x v="14"/>
            <x v="15"/>
            <x v="16"/>
            <x v="17"/>
            <x v="18"/>
            <x v="19"/>
            <x v="20"/>
            <x v="21"/>
            <x v="22"/>
            <x v="23"/>
            <x v="24"/>
            <x v="25"/>
            <x v="26"/>
            <x v="27"/>
            <x v="28"/>
            <x v="29"/>
            <x v="30"/>
            <x v="31"/>
            <x v="32"/>
          </reference>
        </references>
      </pivotArea>
    </format>
    <format dxfId="497">
      <pivotArea dataOnly="0" labelOnly="1" grandRow="1" outline="0" fieldPosition="0"/>
    </format>
    <format dxfId="496">
      <pivotArea dataOnly="0" labelOnly="1" outline="0" fieldPosition="0">
        <references count="1">
          <reference field="4294967294" count="3">
            <x v="0"/>
            <x v="1"/>
            <x v="2"/>
          </reference>
        </references>
      </pivotArea>
    </format>
    <format dxfId="49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706B1EF-D496-486B-AF4F-A8DE83730488}" name="PivotTable2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4:C36" firstHeaderRow="0" firstDataRow="1" firstDataCol="1"/>
  <pivotFields count="11">
    <pivotField axis="axisRow" numFmtId="164" showAll="0">
      <items count="15">
        <item x="0"/>
        <item x="1"/>
        <item x="2"/>
        <item x="3"/>
        <item x="4"/>
        <item x="5"/>
        <item x="6"/>
        <item x="7"/>
        <item x="8"/>
        <item x="9"/>
        <item x="10"/>
        <item x="11"/>
        <item x="12"/>
        <item x="13"/>
        <item t="default"/>
      </items>
    </pivotField>
    <pivotField numFmtId="2" showAll="0"/>
    <pivotField numFmtId="2" showAll="0"/>
    <pivotField numFmtId="2" showAll="0"/>
    <pivotField numFmtId="2" showAll="0"/>
    <pivotField numFmtId="2" showAll="0"/>
    <pivotField dataField="1" numFmtId="2" showAll="0"/>
    <pivotField dataField="1" numFmtId="2" showAll="0"/>
    <pivotField numFmtId="2" showAll="0"/>
    <pivotField axis="axisRow" showAll="0">
      <items count="7">
        <item sd="0" x="0"/>
        <item sd="0" x="1"/>
        <item sd="0" x="2"/>
        <item sd="0" x="3"/>
        <item sd="0" x="4"/>
        <item sd="0" x="5"/>
        <item t="default"/>
      </items>
    </pivotField>
    <pivotField axis="axisRow" showAll="0">
      <items count="3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h="1" sd="0" x="32"/>
        <item h="1" sd="0" x="33"/>
        <item t="default"/>
      </items>
    </pivotField>
  </pivotFields>
  <rowFields count="3">
    <field x="10"/>
    <field x="9"/>
    <field x="0"/>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2"/>
  </colFields>
  <colItems count="2">
    <i>
      <x/>
    </i>
    <i i="1">
      <x v="1"/>
    </i>
  </colItems>
  <dataFields count="2">
    <dataField name="Energy Total Exploration  Expenditure" fld="6" subtotal="average" baseField="10" baseItem="1"/>
    <dataField name="Resources Total Exploration  Expenditure" fld="7" subtotal="average" baseField="10" baseItem="1"/>
  </dataFields>
  <formats count="12">
    <format dxfId="494">
      <pivotArea type="all" dataOnly="0" outline="0" fieldPosition="0"/>
    </format>
    <format dxfId="493">
      <pivotArea outline="0" collapsedLevelsAreSubtotals="1" fieldPosition="0"/>
    </format>
    <format dxfId="492">
      <pivotArea field="10" type="button" dataOnly="0" labelOnly="1" outline="0" axis="axisRow" fieldPosition="0"/>
    </format>
    <format dxfId="491">
      <pivotArea dataOnly="0" labelOnly="1" fieldPosition="0">
        <references count="1">
          <reference field="10" count="31">
            <x v="1"/>
            <x v="2"/>
            <x v="3"/>
            <x v="4"/>
            <x v="5"/>
            <x v="6"/>
            <x v="7"/>
            <x v="8"/>
            <x v="9"/>
            <x v="10"/>
            <x v="11"/>
            <x v="12"/>
            <x v="13"/>
            <x v="14"/>
            <x v="15"/>
            <x v="16"/>
            <x v="17"/>
            <x v="18"/>
            <x v="19"/>
            <x v="20"/>
            <x v="21"/>
            <x v="22"/>
            <x v="23"/>
            <x v="24"/>
            <x v="25"/>
            <x v="26"/>
            <x v="27"/>
            <x v="28"/>
            <x v="29"/>
            <x v="30"/>
            <x v="31"/>
          </reference>
        </references>
      </pivotArea>
    </format>
    <format dxfId="490">
      <pivotArea dataOnly="0" labelOnly="1" grandRow="1" outline="0" fieldPosition="0"/>
    </format>
    <format dxfId="489">
      <pivotArea dataOnly="0" labelOnly="1" outline="0" fieldPosition="0">
        <references count="1">
          <reference field="4294967294" count="2">
            <x v="0"/>
            <x v="1"/>
          </reference>
        </references>
      </pivotArea>
    </format>
    <format dxfId="488">
      <pivotArea type="all" dataOnly="0" outline="0" fieldPosition="0"/>
    </format>
    <format dxfId="487">
      <pivotArea outline="0" collapsedLevelsAreSubtotals="1" fieldPosition="0"/>
    </format>
    <format dxfId="486">
      <pivotArea field="10" type="button" dataOnly="0" labelOnly="1" outline="0" axis="axisRow" fieldPosition="0"/>
    </format>
    <format dxfId="485">
      <pivotArea dataOnly="0" labelOnly="1" fieldPosition="0">
        <references count="1">
          <reference field="10" count="31">
            <x v="1"/>
            <x v="2"/>
            <x v="3"/>
            <x v="4"/>
            <x v="5"/>
            <x v="6"/>
            <x v="7"/>
            <x v="8"/>
            <x v="9"/>
            <x v="10"/>
            <x v="11"/>
            <x v="12"/>
            <x v="13"/>
            <x v="14"/>
            <x v="15"/>
            <x v="16"/>
            <x v="17"/>
            <x v="18"/>
            <x v="19"/>
            <x v="20"/>
            <x v="21"/>
            <x v="22"/>
            <x v="23"/>
            <x v="24"/>
            <x v="25"/>
            <x v="26"/>
            <x v="27"/>
            <x v="28"/>
            <x v="29"/>
            <x v="30"/>
            <x v="31"/>
          </reference>
        </references>
      </pivotArea>
    </format>
    <format dxfId="484">
      <pivotArea dataOnly="0" labelOnly="1" grandRow="1" outline="0" fieldPosition="0"/>
    </format>
    <format dxfId="48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99CB97B-667B-48D3-B420-43375219B522}" name="PivotTable5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location ref="A4:E37" firstHeaderRow="0" firstDataRow="1" firstDataCol="1"/>
  <pivotFields count="16">
    <pivotField axis="axisRow" numFmtId="16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dataField="1" numFmtId="1" showAll="0"/>
    <pivotField dataField="1" numFmtId="1" showAll="0"/>
    <pivotField dataField="1" showAll="0"/>
    <pivotField dataField="1" showAll="0"/>
    <pivotField numFmtId="10" showAll="0"/>
    <pivotField numFmtId="10" showAll="0"/>
    <pivotField numFmtId="10" showAll="0"/>
    <pivotField numFmtId="10" showAll="0"/>
    <pivotField axis="axisRow" showAll="0" defaultSubtotal="0">
      <items count="6">
        <item sd="0" x="0"/>
        <item sd="0" x="1"/>
        <item sd="0" x="2"/>
        <item sd="0" x="3"/>
        <item sd="0" x="4"/>
        <item sd="0" x="5"/>
      </items>
    </pivotField>
    <pivotField axis="axisRow" showAll="0" defaultSubtota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s>
    </pivotField>
  </pivotFields>
  <rowFields count="3">
    <field x="15"/>
    <field x="14"/>
    <field x="0"/>
  </rowFields>
  <rowItems count="33">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2"/>
  </colFields>
  <colItems count="4">
    <i>
      <x/>
    </i>
    <i i="1">
      <x v="1"/>
    </i>
    <i i="2">
      <x v="2"/>
    </i>
    <i i="3">
      <x v="3"/>
    </i>
  </colItems>
  <dataFields count="4">
    <dataField name="Construction Income  Index" fld="6" baseField="15" baseItem="1"/>
    <dataField name="EGW Income  Index" fld="7" baseField="15" baseItem="1"/>
    <dataField name="Manufacturing Income  Index(RHS)" fld="8" baseField="15" baseItem="1"/>
    <dataField name="Mining Income  Index(RHS)" fld="9" baseField="15" baseItem="1"/>
  </dataFields>
  <formats count="7">
    <format dxfId="482">
      <pivotArea outline="0" collapsedLevelsAreSubtotals="1" fieldPosition="0"/>
    </format>
    <format dxfId="481">
      <pivotArea type="all" dataOnly="0" outline="0" fieldPosition="0"/>
    </format>
    <format dxfId="480">
      <pivotArea outline="0" collapsedLevelsAreSubtotals="1" fieldPosition="0"/>
    </format>
    <format dxfId="479">
      <pivotArea field="15" type="button" dataOnly="0" labelOnly="1" outline="0" axis="axisRow" fieldPosition="0"/>
    </format>
    <format dxfId="478">
      <pivotArea dataOnly="0" labelOnly="1" fieldPosition="0">
        <references count="1">
          <reference field="15" count="32">
            <x v="1"/>
            <x v="2"/>
            <x v="3"/>
            <x v="4"/>
            <x v="5"/>
            <x v="6"/>
            <x v="7"/>
            <x v="8"/>
            <x v="9"/>
            <x v="10"/>
            <x v="11"/>
            <x v="12"/>
            <x v="13"/>
            <x v="14"/>
            <x v="15"/>
            <x v="16"/>
            <x v="17"/>
            <x v="18"/>
            <x v="19"/>
            <x v="20"/>
            <x v="21"/>
            <x v="22"/>
            <x v="23"/>
            <x v="24"/>
            <x v="25"/>
            <x v="26"/>
            <x v="27"/>
            <x v="28"/>
            <x v="29"/>
            <x v="30"/>
            <x v="31"/>
            <x v="32"/>
          </reference>
        </references>
      </pivotArea>
    </format>
    <format dxfId="477">
      <pivotArea dataOnly="0" labelOnly="1" grandRow="1" outline="0" fieldPosition="0"/>
    </format>
    <format dxfId="476">
      <pivotArea dataOnly="0" labelOnly="1" outline="0" fieldPosition="0">
        <references count="1">
          <reference field="4294967294" count="4">
            <x v="0"/>
            <x v="1"/>
            <x v="2"/>
            <x v="3"/>
          </reference>
        </references>
      </pivotArea>
    </format>
  </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5BC4DAC-3655-4099-93A2-7E76D66FEB89}" name="PivotTable2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4:E36" firstHeaderRow="0" firstDataRow="1" firstDataCol="1"/>
  <pivotFields count="16">
    <pivotField axis="axisRow" numFmtId="16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numFmtId="1" showAll="0"/>
    <pivotField numFmtId="1" showAll="0"/>
    <pivotField showAll="0"/>
    <pivotField showAll="0"/>
    <pivotField dataField="1" numFmtId="10" showAll="0"/>
    <pivotField dataField="1" numFmtId="10" showAll="0"/>
    <pivotField dataField="1" numFmtId="10" showAll="0"/>
    <pivotField dataField="1" numFmtId="10" showAll="0"/>
    <pivotField axis="axisRow" showAll="0">
      <items count="7">
        <item sd="0" x="0"/>
        <item sd="0" x="1"/>
        <item sd="0" x="2"/>
        <item sd="0" x="3"/>
        <item sd="0" x="4"/>
        <item sd="0" x="5"/>
        <item t="default"/>
      </items>
    </pivotField>
    <pivotField axis="axisRow" showAll="0">
      <items count="3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h="1" sd="0" x="32"/>
        <item h="1" sd="0" x="33"/>
        <item t="default"/>
      </items>
    </pivotField>
  </pivotFields>
  <rowFields count="3">
    <field x="15"/>
    <field x="14"/>
    <field x="0"/>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2"/>
  </colFields>
  <colItems count="4">
    <i>
      <x/>
    </i>
    <i i="1">
      <x v="1"/>
    </i>
    <i i="2">
      <x v="2"/>
    </i>
    <i i="3">
      <x v="3"/>
    </i>
  </colItems>
  <dataFields count="4">
    <dataField name="Share Of  Construction" fld="10" subtotal="average" baseField="15" baseItem="1"/>
    <dataField name="Share Of  EGW(RHS)" fld="11" subtotal="average" baseField="15" baseItem="1"/>
    <dataField name="Share  Of Mining" fld="13" subtotal="average" baseField="15" baseItem="1"/>
    <dataField name="Share Of  Manufacturing" fld="12" subtotal="average" baseField="15" baseItem="1"/>
  </dataFields>
  <formats count="38">
    <format dxfId="475">
      <pivotArea collapsedLevelsAreSubtotals="1" fieldPosition="0">
        <references count="1">
          <reference field="15" count="1">
            <x v="1"/>
          </reference>
        </references>
      </pivotArea>
    </format>
    <format dxfId="474">
      <pivotArea collapsedLevelsAreSubtotals="1" fieldPosition="0">
        <references count="1">
          <reference field="15" count="1">
            <x v="2"/>
          </reference>
        </references>
      </pivotArea>
    </format>
    <format dxfId="473">
      <pivotArea collapsedLevelsAreSubtotals="1" fieldPosition="0">
        <references count="1">
          <reference field="15" count="1">
            <x v="3"/>
          </reference>
        </references>
      </pivotArea>
    </format>
    <format dxfId="472">
      <pivotArea collapsedLevelsAreSubtotals="1" fieldPosition="0">
        <references count="1">
          <reference field="15" count="1">
            <x v="4"/>
          </reference>
        </references>
      </pivotArea>
    </format>
    <format dxfId="471">
      <pivotArea collapsedLevelsAreSubtotals="1" fieldPosition="0">
        <references count="1">
          <reference field="15" count="1">
            <x v="5"/>
          </reference>
        </references>
      </pivotArea>
    </format>
    <format dxfId="470">
      <pivotArea collapsedLevelsAreSubtotals="1" fieldPosition="0">
        <references count="1">
          <reference field="15" count="1">
            <x v="6"/>
          </reference>
        </references>
      </pivotArea>
    </format>
    <format dxfId="469">
      <pivotArea collapsedLevelsAreSubtotals="1" fieldPosition="0">
        <references count="1">
          <reference field="15" count="1">
            <x v="7"/>
          </reference>
        </references>
      </pivotArea>
    </format>
    <format dxfId="468">
      <pivotArea collapsedLevelsAreSubtotals="1" fieldPosition="0">
        <references count="1">
          <reference field="15" count="1">
            <x v="8"/>
          </reference>
        </references>
      </pivotArea>
    </format>
    <format dxfId="467">
      <pivotArea collapsedLevelsAreSubtotals="1" fieldPosition="0">
        <references count="1">
          <reference field="15" count="1">
            <x v="9"/>
          </reference>
        </references>
      </pivotArea>
    </format>
    <format dxfId="466">
      <pivotArea collapsedLevelsAreSubtotals="1" fieldPosition="0">
        <references count="1">
          <reference field="15" count="1">
            <x v="10"/>
          </reference>
        </references>
      </pivotArea>
    </format>
    <format dxfId="465">
      <pivotArea collapsedLevelsAreSubtotals="1" fieldPosition="0">
        <references count="1">
          <reference field="15" count="1">
            <x v="11"/>
          </reference>
        </references>
      </pivotArea>
    </format>
    <format dxfId="464">
      <pivotArea collapsedLevelsAreSubtotals="1" fieldPosition="0">
        <references count="1">
          <reference field="15" count="1">
            <x v="12"/>
          </reference>
        </references>
      </pivotArea>
    </format>
    <format dxfId="463">
      <pivotArea collapsedLevelsAreSubtotals="1" fieldPosition="0">
        <references count="1">
          <reference field="15" count="1">
            <x v="13"/>
          </reference>
        </references>
      </pivotArea>
    </format>
    <format dxfId="462">
      <pivotArea collapsedLevelsAreSubtotals="1" fieldPosition="0">
        <references count="1">
          <reference field="15" count="1">
            <x v="14"/>
          </reference>
        </references>
      </pivotArea>
    </format>
    <format dxfId="461">
      <pivotArea collapsedLevelsAreSubtotals="1" fieldPosition="0">
        <references count="1">
          <reference field="15" count="1">
            <x v="15"/>
          </reference>
        </references>
      </pivotArea>
    </format>
    <format dxfId="460">
      <pivotArea collapsedLevelsAreSubtotals="1" fieldPosition="0">
        <references count="1">
          <reference field="15" count="1">
            <x v="16"/>
          </reference>
        </references>
      </pivotArea>
    </format>
    <format dxfId="459">
      <pivotArea collapsedLevelsAreSubtotals="1" fieldPosition="0">
        <references count="1">
          <reference field="15" count="1">
            <x v="17"/>
          </reference>
        </references>
      </pivotArea>
    </format>
    <format dxfId="458">
      <pivotArea collapsedLevelsAreSubtotals="1" fieldPosition="0">
        <references count="1">
          <reference field="15" count="1">
            <x v="18"/>
          </reference>
        </references>
      </pivotArea>
    </format>
    <format dxfId="457">
      <pivotArea collapsedLevelsAreSubtotals="1" fieldPosition="0">
        <references count="1">
          <reference field="15" count="1">
            <x v="19"/>
          </reference>
        </references>
      </pivotArea>
    </format>
    <format dxfId="456">
      <pivotArea collapsedLevelsAreSubtotals="1" fieldPosition="0">
        <references count="1">
          <reference field="15" count="1">
            <x v="20"/>
          </reference>
        </references>
      </pivotArea>
    </format>
    <format dxfId="455">
      <pivotArea collapsedLevelsAreSubtotals="1" fieldPosition="0">
        <references count="1">
          <reference field="15" count="1">
            <x v="21"/>
          </reference>
        </references>
      </pivotArea>
    </format>
    <format dxfId="454">
      <pivotArea collapsedLevelsAreSubtotals="1" fieldPosition="0">
        <references count="1">
          <reference field="15" count="1">
            <x v="22"/>
          </reference>
        </references>
      </pivotArea>
    </format>
    <format dxfId="453">
      <pivotArea collapsedLevelsAreSubtotals="1" fieldPosition="0">
        <references count="1">
          <reference field="15" count="1">
            <x v="23"/>
          </reference>
        </references>
      </pivotArea>
    </format>
    <format dxfId="452">
      <pivotArea collapsedLevelsAreSubtotals="1" fieldPosition="0">
        <references count="1">
          <reference field="15" count="1">
            <x v="24"/>
          </reference>
        </references>
      </pivotArea>
    </format>
    <format dxfId="451">
      <pivotArea collapsedLevelsAreSubtotals="1" fieldPosition="0">
        <references count="1">
          <reference field="15" count="1">
            <x v="25"/>
          </reference>
        </references>
      </pivotArea>
    </format>
    <format dxfId="450">
      <pivotArea collapsedLevelsAreSubtotals="1" fieldPosition="0">
        <references count="1">
          <reference field="15" count="1">
            <x v="26"/>
          </reference>
        </references>
      </pivotArea>
    </format>
    <format dxfId="449">
      <pivotArea collapsedLevelsAreSubtotals="1" fieldPosition="0">
        <references count="1">
          <reference field="15" count="1">
            <x v="27"/>
          </reference>
        </references>
      </pivotArea>
    </format>
    <format dxfId="448">
      <pivotArea collapsedLevelsAreSubtotals="1" fieldPosition="0">
        <references count="1">
          <reference field="15" count="1">
            <x v="28"/>
          </reference>
        </references>
      </pivotArea>
    </format>
    <format dxfId="447">
      <pivotArea collapsedLevelsAreSubtotals="1" fieldPosition="0">
        <references count="1">
          <reference field="15" count="1">
            <x v="29"/>
          </reference>
        </references>
      </pivotArea>
    </format>
    <format dxfId="446">
      <pivotArea collapsedLevelsAreSubtotals="1" fieldPosition="0">
        <references count="1">
          <reference field="15" count="1">
            <x v="30"/>
          </reference>
        </references>
      </pivotArea>
    </format>
    <format dxfId="445">
      <pivotArea collapsedLevelsAreSubtotals="1" fieldPosition="0">
        <references count="1">
          <reference field="15" count="1">
            <x v="31"/>
          </reference>
        </references>
      </pivotArea>
    </format>
    <format dxfId="444">
      <pivotArea collapsedLevelsAreSubtotals="1" fieldPosition="0">
        <references count="1">
          <reference field="15" count="1">
            <x v="32"/>
          </reference>
        </references>
      </pivotArea>
    </format>
    <format dxfId="443">
      <pivotArea type="all" dataOnly="0" outline="0" fieldPosition="0"/>
    </format>
    <format dxfId="442">
      <pivotArea outline="0" collapsedLevelsAreSubtotals="1" fieldPosition="0"/>
    </format>
    <format dxfId="441">
      <pivotArea field="15" type="button" dataOnly="0" labelOnly="1" outline="0" axis="axisRow" fieldPosition="0"/>
    </format>
    <format dxfId="440">
      <pivotArea dataOnly="0" labelOnly="1" fieldPosition="0">
        <references count="1">
          <reference field="15" count="31">
            <x v="1"/>
            <x v="2"/>
            <x v="3"/>
            <x v="4"/>
            <x v="5"/>
            <x v="6"/>
            <x v="7"/>
            <x v="8"/>
            <x v="9"/>
            <x v="10"/>
            <x v="11"/>
            <x v="12"/>
            <x v="13"/>
            <x v="14"/>
            <x v="15"/>
            <x v="16"/>
            <x v="17"/>
            <x v="18"/>
            <x v="19"/>
            <x v="20"/>
            <x v="21"/>
            <x v="22"/>
            <x v="23"/>
            <x v="24"/>
            <x v="25"/>
            <x v="26"/>
            <x v="27"/>
            <x v="28"/>
            <x v="29"/>
            <x v="30"/>
            <x v="31"/>
          </reference>
        </references>
      </pivotArea>
    </format>
    <format dxfId="439">
      <pivotArea dataOnly="0" labelOnly="1" grandRow="1" outline="0" fieldPosition="0"/>
    </format>
    <format dxfId="438">
      <pivotArea dataOnly="0" labelOnly="1" outline="0" fieldPosition="0">
        <references count="1">
          <reference field="4294967294" count="4">
            <x v="0"/>
            <x v="1"/>
            <x v="2"/>
            <x v="3"/>
          </reference>
        </references>
      </pivotArea>
    </format>
  </formats>
  <chartFormats count="8">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3"/>
          </reference>
        </references>
      </pivotArea>
    </chartFormat>
    <chartFormat chart="6" format="12" series="1">
      <pivotArea type="data" outline="0" fieldPosition="0">
        <references count="1">
          <reference field="4294967294" count="1" selected="0">
            <x v="0"/>
          </reference>
        </references>
      </pivotArea>
    </chartFormat>
    <chartFormat chart="6" format="13" series="1">
      <pivotArea type="data" outline="0" fieldPosition="0">
        <references count="1">
          <reference field="4294967294" count="1" selected="0">
            <x v="1"/>
          </reference>
        </references>
      </pivotArea>
    </chartFormat>
    <chartFormat chart="6" format="14" series="1">
      <pivotArea type="data" outline="0" fieldPosition="0">
        <references count="1">
          <reference field="4294967294" count="1" selected="0">
            <x v="2"/>
          </reference>
        </references>
      </pivotArea>
    </chartFormat>
    <chartFormat chart="6" format="15"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098D63-9F80-48A9-A42E-E5F96DBFD5E2}" name="PivotTable53"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42:B74" firstHeaderRow="1" firstDataRow="1" firstDataCol="1" rowPageCount="1" colPageCount="1"/>
  <pivotFields count="10">
    <pivotField axis="axisRow" numFmtId="164" showAll="0">
      <items count="15">
        <item h="1" x="0"/>
        <item h="1" x="1"/>
        <item h="1" x="2"/>
        <item h="1" x="3"/>
        <item h="1" x="4"/>
        <item h="1" x="5"/>
        <item h="1" x="6"/>
        <item h="1" x="7"/>
        <item h="1" x="8"/>
        <item x="9"/>
        <item h="1" x="10"/>
        <item h="1" x="11"/>
        <item h="1" x="12"/>
        <item h="1" x="13"/>
        <item t="default"/>
      </items>
    </pivotField>
    <pivotField axis="axisPage" multipleItemSelectionAllowed="1" showAll="0">
      <items count="5">
        <item x="2"/>
        <item h="1" x="0"/>
        <item h="1" x="1"/>
        <item h="1" x="3"/>
        <item t="default"/>
      </items>
    </pivotField>
    <pivotField showAll="0"/>
    <pivotField showAll="0"/>
    <pivotField showAll="0"/>
    <pivotField dataField="1" showAll="0"/>
    <pivotField numFmtId="3" showAll="0"/>
    <pivotField showAll="0"/>
    <pivotField axis="axisRow" showAll="0" defaultSubtotal="0">
      <items count="6">
        <item sd="0" x="0"/>
        <item sd="0" x="1"/>
        <item sd="0" x="2"/>
        <item sd="0" x="3"/>
        <item sd="0" x="4"/>
        <item sd="0" x="5"/>
      </items>
    </pivotField>
    <pivotField axis="axisRow" showAll="0" defaultSubtota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s>
    </pivotField>
  </pivotFields>
  <rowFields count="3">
    <field x="9"/>
    <field x="8"/>
    <field x="0"/>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pageFields count="1">
    <pageField fld="1" hier="-1"/>
  </pageFields>
  <dataFields count="1">
    <dataField name="Average of Export Volumn" fld="5" subtotal="average" baseField="9" baseItem="1"/>
  </dataFields>
  <formats count="6">
    <format dxfId="420">
      <pivotArea type="all" dataOnly="0" outline="0" fieldPosition="0"/>
    </format>
    <format dxfId="419">
      <pivotArea outline="0" collapsedLevelsAreSubtotals="1" fieldPosition="0"/>
    </format>
    <format dxfId="418">
      <pivotArea field="9" type="button" dataOnly="0" labelOnly="1" outline="0" axis="axisRow" fieldPosition="0"/>
    </format>
    <format dxfId="417">
      <pivotArea dataOnly="0" labelOnly="1" fieldPosition="0">
        <references count="1">
          <reference field="9" count="31">
            <x v="1"/>
            <x v="2"/>
            <x v="3"/>
            <x v="4"/>
            <x v="5"/>
            <x v="6"/>
            <x v="7"/>
            <x v="8"/>
            <x v="9"/>
            <x v="10"/>
            <x v="11"/>
            <x v="12"/>
            <x v="13"/>
            <x v="14"/>
            <x v="15"/>
            <x v="16"/>
            <x v="17"/>
            <x v="18"/>
            <x v="19"/>
            <x v="20"/>
            <x v="21"/>
            <x v="22"/>
            <x v="23"/>
            <x v="24"/>
            <x v="25"/>
            <x v="26"/>
            <x v="27"/>
            <x v="28"/>
            <x v="29"/>
            <x v="30"/>
            <x v="31"/>
          </reference>
        </references>
      </pivotArea>
    </format>
    <format dxfId="416">
      <pivotArea dataOnly="0" labelOnly="1" grandRow="1" outline="0" fieldPosition="0"/>
    </format>
    <format dxfId="415">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F53F39-96F2-41D8-8DDB-90CE78E0D8E9}" name="PivotTable51"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H4:I36" firstHeaderRow="1" firstDataRow="1" firstDataCol="1" rowPageCount="1" colPageCount="1"/>
  <pivotFields count="10">
    <pivotField axis="axisRow" numFmtId="164" showAll="0">
      <items count="15">
        <item h="1" x="0"/>
        <item h="1" x="1"/>
        <item h="1" x="2"/>
        <item h="1" x="3"/>
        <item h="1" x="4"/>
        <item h="1" x="5"/>
        <item h="1" x="6"/>
        <item h="1" x="7"/>
        <item h="1" x="8"/>
        <item x="9"/>
        <item h="1" x="10"/>
        <item h="1" x="11"/>
        <item h="1" x="12"/>
        <item h="1" x="13"/>
        <item t="default"/>
      </items>
    </pivotField>
    <pivotField axis="axisPage" multipleItemSelectionAllowed="1" showAll="0">
      <items count="5">
        <item x="2"/>
        <item h="1" x="0"/>
        <item h="1" x="1"/>
        <item h="1" x="3"/>
        <item t="default"/>
      </items>
    </pivotField>
    <pivotField showAll="0"/>
    <pivotField showAll="0"/>
    <pivotField dataField="1" showAll="0"/>
    <pivotField showAll="0"/>
    <pivotField numFmtId="3" showAll="0"/>
    <pivotField showAll="0"/>
    <pivotField axis="axisRow" showAll="0" defaultSubtotal="0">
      <items count="6">
        <item sd="0" x="0"/>
        <item sd="0" x="1"/>
        <item sd="0" x="2"/>
        <item sd="0" x="3"/>
        <item sd="0" x="4"/>
        <item sd="0" x="5"/>
      </items>
    </pivotField>
    <pivotField axis="axisRow" showAll="0" defaultSubtota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s>
    </pivotField>
  </pivotFields>
  <rowFields count="3">
    <field x="9"/>
    <field x="8"/>
    <field x="0"/>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pageFields count="1">
    <pageField fld="1" hier="-1"/>
  </pageFields>
  <dataFields count="1">
    <dataField name="Average of Production(t,kt)" fld="4" subtotal="average" baseField="9" baseItem="1"/>
  </dataFields>
  <formats count="6">
    <format dxfId="426">
      <pivotArea type="all" dataOnly="0" outline="0" fieldPosition="0"/>
    </format>
    <format dxfId="425">
      <pivotArea outline="0" collapsedLevelsAreSubtotals="1" fieldPosition="0"/>
    </format>
    <format dxfId="424">
      <pivotArea field="9" type="button" dataOnly="0" labelOnly="1" outline="0" axis="axisRow" fieldPosition="0"/>
    </format>
    <format dxfId="423">
      <pivotArea dataOnly="0" labelOnly="1" fieldPosition="0">
        <references count="1">
          <reference field="9" count="31">
            <x v="1"/>
            <x v="2"/>
            <x v="3"/>
            <x v="4"/>
            <x v="5"/>
            <x v="6"/>
            <x v="7"/>
            <x v="8"/>
            <x v="9"/>
            <x v="10"/>
            <x v="11"/>
            <x v="12"/>
            <x v="13"/>
            <x v="14"/>
            <x v="15"/>
            <x v="16"/>
            <x v="17"/>
            <x v="18"/>
            <x v="19"/>
            <x v="20"/>
            <x v="21"/>
            <x v="22"/>
            <x v="23"/>
            <x v="24"/>
            <x v="25"/>
            <x v="26"/>
            <x v="27"/>
            <x v="28"/>
            <x v="29"/>
            <x v="30"/>
            <x v="31"/>
          </reference>
        </references>
      </pivotArea>
    </format>
    <format dxfId="422">
      <pivotArea dataOnly="0" labelOnly="1" grandRow="1" outline="0" fieldPosition="0"/>
    </format>
    <format dxfId="421">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81BCCD0-FE45-4F68-8465-8B7EB78FE377}" name="PivotTable50" cacheId="7" applyNumberFormats="0" applyBorderFormats="0" applyFontFormats="0" applyPatternFormats="0" applyAlignmentFormats="0" applyWidthHeightFormats="1" dataCaption="Values" updatedVersion="7" minRefreshableVersion="3" useAutoFormatting="1" colGrandTotals="0" itemPrintTitles="1" createdVersion="7" indent="0" showHeaders="0" outline="1" outlineData="1" multipleFieldFilters="0" chartFormat="18">
  <location ref="A4:B36" firstHeaderRow="1" firstDataRow="1" firstDataCol="1" rowPageCount="1" colPageCount="1"/>
  <pivotFields count="10">
    <pivotField axis="axisRow" numFmtId="164" showAll="0">
      <items count="15">
        <item h="1" x="0"/>
        <item h="1" x="1"/>
        <item h="1" x="2"/>
        <item h="1" x="3"/>
        <item h="1" x="4"/>
        <item h="1" x="5"/>
        <item h="1" x="6"/>
        <item h="1" x="7"/>
        <item h="1" x="8"/>
        <item x="9"/>
        <item h="1" x="10"/>
        <item h="1" x="11"/>
        <item h="1" x="12"/>
        <item h="1" x="13"/>
        <item t="default"/>
      </items>
    </pivotField>
    <pivotField axis="axisPage" multipleItemSelectionAllowed="1" showAll="0">
      <items count="5">
        <item x="2"/>
        <item h="1" x="0"/>
        <item h="1" x="1"/>
        <item h="1" x="3"/>
        <item t="default"/>
      </items>
    </pivotField>
    <pivotField showAll="0"/>
    <pivotField dataField="1" showAll="0"/>
    <pivotField showAll="0"/>
    <pivotField showAll="0"/>
    <pivotField numFmtId="3" showAll="0"/>
    <pivotField showAll="0"/>
    <pivotField axis="axisRow" showAll="0">
      <items count="7">
        <item sd="0" x="0"/>
        <item sd="0" x="1"/>
        <item sd="0" x="2"/>
        <item sd="0" x="3"/>
        <item sd="0" x="4"/>
        <item sd="0" x="5"/>
        <item t="default"/>
      </items>
    </pivotField>
    <pivotField axis="axisRow" showAll="0">
      <items count="3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t="default"/>
      </items>
    </pivotField>
  </pivotFields>
  <rowFields count="3">
    <field x="9"/>
    <field x="8"/>
    <field x="0"/>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pageFields count="1">
    <pageField fld="1" hier="-1"/>
  </pageFields>
  <dataFields count="1">
    <dataField name="Average of Price(US$)" fld="3" subtotal="average" baseField="9" baseItem="1"/>
  </dataFields>
  <formats count="5">
    <format dxfId="431">
      <pivotArea type="all" dataOnly="0" outline="0" fieldPosition="0"/>
    </format>
    <format dxfId="430">
      <pivotArea outline="0" collapsedLevelsAreSubtotals="1" fieldPosition="0"/>
    </format>
    <format dxfId="429">
      <pivotArea dataOnly="0" labelOnly="1" fieldPosition="0">
        <references count="1">
          <reference field="9" count="31">
            <x v="1"/>
            <x v="2"/>
            <x v="3"/>
            <x v="4"/>
            <x v="5"/>
            <x v="6"/>
            <x v="7"/>
            <x v="8"/>
            <x v="9"/>
            <x v="10"/>
            <x v="11"/>
            <x v="12"/>
            <x v="13"/>
            <x v="14"/>
            <x v="15"/>
            <x v="16"/>
            <x v="17"/>
            <x v="18"/>
            <x v="19"/>
            <x v="20"/>
            <x v="21"/>
            <x v="22"/>
            <x v="23"/>
            <x v="24"/>
            <x v="25"/>
            <x v="26"/>
            <x v="27"/>
            <x v="28"/>
            <x v="29"/>
            <x v="30"/>
            <x v="31"/>
          </reference>
        </references>
      </pivotArea>
    </format>
    <format dxfId="428">
      <pivotArea dataOnly="0" labelOnly="1" grandRow="1" outline="0" fieldPosition="0"/>
    </format>
    <format dxfId="427">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9" count="1" selected="0">
            <x v="18"/>
          </reference>
        </references>
      </pivotArea>
    </chartFormat>
    <chartFormat chart="13"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92C819D-7C48-42B8-A70E-0086B0D35B01}" name="PivotTable54"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H42:I74" firstHeaderRow="1" firstDataRow="1" firstDataCol="1" rowPageCount="1" colPageCount="1"/>
  <pivotFields count="10">
    <pivotField axis="axisRow" numFmtId="164" showAll="0">
      <items count="15">
        <item h="1" x="0"/>
        <item h="1" x="1"/>
        <item h="1" x="2"/>
        <item h="1" x="3"/>
        <item h="1" x="4"/>
        <item h="1" x="5"/>
        <item h="1" x="6"/>
        <item h="1" x="7"/>
        <item h="1" x="8"/>
        <item x="9"/>
        <item h="1" x="10"/>
        <item h="1" x="11"/>
        <item h="1" x="12"/>
        <item h="1" x="13"/>
        <item t="default"/>
      </items>
    </pivotField>
    <pivotField axis="axisPage" multipleItemSelectionAllowed="1" showAll="0">
      <items count="5">
        <item x="2"/>
        <item h="1" x="0"/>
        <item h="1" x="1"/>
        <item h="1" x="3"/>
        <item t="default"/>
      </items>
    </pivotField>
    <pivotField showAll="0">
      <items count="5">
        <item h="1" x="3"/>
        <item h="1" x="0"/>
        <item h="1" x="1"/>
        <item x="2"/>
        <item t="default"/>
      </items>
    </pivotField>
    <pivotField showAll="0"/>
    <pivotField showAll="0"/>
    <pivotField showAll="0"/>
    <pivotField numFmtId="3" showAll="0"/>
    <pivotField dataField="1" showAll="0"/>
    <pivotField axis="axisRow" showAll="0" defaultSubtotal="0">
      <items count="6">
        <item sd="0" x="0"/>
        <item sd="0" x="1"/>
        <item sd="0" x="2"/>
        <item sd="0" x="3"/>
        <item sd="0" x="4"/>
        <item sd="0" x="5"/>
      </items>
    </pivotField>
    <pivotField axis="axisRow" showAll="0" defaultSubtota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s>
    </pivotField>
  </pivotFields>
  <rowFields count="3">
    <field x="9"/>
    <field x="8"/>
    <field x="0"/>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pageFields count="1">
    <pageField fld="1" hier="-1"/>
  </pageFields>
  <dataFields count="1">
    <dataField name="Average of Exoloration Expenditure(m$)" fld="7" subtotal="average" baseField="9" baseItem="1"/>
  </dataFields>
  <formats count="6">
    <format dxfId="437">
      <pivotArea type="all" dataOnly="0" outline="0" fieldPosition="0"/>
    </format>
    <format dxfId="436">
      <pivotArea outline="0" collapsedLevelsAreSubtotals="1" fieldPosition="0"/>
    </format>
    <format dxfId="435">
      <pivotArea field="9" type="button" dataOnly="0" labelOnly="1" outline="0" axis="axisRow" fieldPosition="0"/>
    </format>
    <format dxfId="434">
      <pivotArea dataOnly="0" labelOnly="1" fieldPosition="0">
        <references count="1">
          <reference field="9" count="31">
            <x v="1"/>
            <x v="2"/>
            <x v="3"/>
            <x v="4"/>
            <x v="5"/>
            <x v="6"/>
            <x v="7"/>
            <x v="8"/>
            <x v="9"/>
            <x v="10"/>
            <x v="11"/>
            <x v="12"/>
            <x v="13"/>
            <x v="14"/>
            <x v="15"/>
            <x v="16"/>
            <x v="17"/>
            <x v="18"/>
            <x v="19"/>
            <x v="20"/>
            <x v="21"/>
            <x v="22"/>
            <x v="23"/>
            <x v="24"/>
            <x v="25"/>
            <x v="26"/>
            <x v="27"/>
            <x v="28"/>
            <x v="29"/>
            <x v="30"/>
            <x v="31"/>
          </reference>
        </references>
      </pivotArea>
    </format>
    <format dxfId="433">
      <pivotArea dataOnly="0" labelOnly="1" grandRow="1" outline="0" fieldPosition="0"/>
    </format>
    <format dxfId="43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2" xr10:uid="{55891542-1D4C-43F9-9619-90454FE06A94}" sourceName="Years">
  <pivotTables>
    <pivotTable tabId="36" name="PivotTable33"/>
  </pivotTables>
  <data>
    <tabular pivotCacheId="1088423785">
      <items count="34">
        <i x="1"/>
        <i x="2"/>
        <i x="3"/>
        <i x="4"/>
        <i x="5"/>
        <i x="6"/>
        <i x="7"/>
        <i x="8"/>
        <i x="9"/>
        <i x="10"/>
        <i x="11"/>
        <i x="12"/>
        <i x="13"/>
        <i x="14"/>
        <i x="15"/>
        <i x="16"/>
        <i x="17"/>
        <i x="18"/>
        <i x="19"/>
        <i x="20"/>
        <i x="21"/>
        <i x="22"/>
        <i x="23"/>
        <i x="24"/>
        <i x="25"/>
        <i x="26"/>
        <i x="27"/>
        <i x="28"/>
        <i x="29"/>
        <i x="30"/>
        <i x="31" s="1"/>
        <i x="32"/>
        <i x="0" nd="1"/>
        <i x="3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5884FDB8-D505-4A76-86BA-0482B1A51BAA}" sourceName="Commodity">
  <pivotTables>
    <pivotTable tabId="51" name="PivotTable50"/>
    <pivotTable tabId="51" name="PivotTable51"/>
    <pivotTable tabId="51" name="PivotTable53"/>
    <pivotTable tabId="51" name="PivotTable54"/>
  </pivotTables>
  <data>
    <tabular pivotCacheId="1137828191">
      <items count="4">
        <i x="2" s="1"/>
        <i x="0"/>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446D5B13-BDBF-42CD-BEE6-DCFFCDAB2FE7}" sourceName="Quarter">
  <pivotTables>
    <pivotTable tabId="51" name="PivotTable54"/>
    <pivotTable tabId="51" name="PivotTable50"/>
    <pivotTable tabId="51" name="PivotTable51"/>
    <pivotTable tabId="51" name="PivotTable53"/>
  </pivotTables>
  <data>
    <tabular pivotCacheId="1137828191">
      <items count="14">
        <i x="3"/>
        <i x="6"/>
        <i x="9" s="1"/>
        <i x="12"/>
        <i x="1" nd="1"/>
        <i x="2" nd="1"/>
        <i x="4" nd="1"/>
        <i x="5" nd="1"/>
        <i x="7" nd="1"/>
        <i x="8" nd="1"/>
        <i x="10" nd="1"/>
        <i x="11" nd="1"/>
        <i x="0" nd="1"/>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2" xr10:uid="{CEAB47CC-0403-45B4-A5FB-41EB01B6FBBA}" cache="Slicer_Years2" caption="Years" startItem="27"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xr10:uid="{797ECBB6-5700-4BDB-8BF4-F2D823E5D090}" cache="Slicer_Commodity" caption="Commodity" style="SlicerStyleDark4" rowHeight="234950"/>
  <slicer name="Quarter" xr10:uid="{AC538454-5BFF-464F-BE24-B09107DE1D29}" cache="Slicer_Quarter" caption="Quarter" style="SlicerStyleDark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649011-8BFB-482B-9D80-1656C9AD68E3}" name="Table13" displayName="Table13" ref="B3:I503" totalsRowShown="0" headerRowDxfId="715" dataDxfId="713" headerRowBorderDxfId="714" tableBorderDxfId="712" totalsRowBorderDxfId="711">
  <autoFilter ref="B3:I503" xr:uid="{ED649011-8BFB-482B-9D80-1656C9AD68E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17B018E9-8F81-46C1-95F5-2DB4C4295C48}" name="Quarter" dataDxfId="710"/>
    <tableColumn id="2" xr3:uid="{D36CDFA1-C5E4-4CCB-88D4-C3DF8A900C43}" name="Commodity" dataDxfId="709"/>
    <tableColumn id="3" xr3:uid="{83413E55-2AAD-48DE-A2CB-CF5A9B473655}" name="Unit" dataDxfId="708"/>
    <tableColumn id="4" xr3:uid="{062E5EDB-F998-4A13-906B-5A47A73AFDE9}" name="Price(US$)" dataDxfId="707"/>
    <tableColumn id="5" xr3:uid="{B5C27223-C84E-4636-9B81-FB069C725BAD}" name="Production(t,kt)" dataDxfId="706"/>
    <tableColumn id="6" xr3:uid="{7B1A1C28-838A-4950-A5DC-80222C4EFA72}" name="Export Volumn" dataDxfId="705"/>
    <tableColumn id="7" xr3:uid="{2C15EBEF-63C8-41F4-BBDA-2226D3F071ED}" name="Export Values(m$)" dataDxfId="704"/>
    <tableColumn id="8" xr3:uid="{6246843A-3888-4CD1-8702-C87D3DE6F446}" name="Exoloration Expenditure(m$)" dataDxfId="703"/>
  </tableColumns>
  <tableStyleInfo name="TableStyleLight14"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7F6E14-D828-4D34-8FC9-43598C435141}" name="Gold" displayName="Gold" ref="A3:O128" totalsRowShown="0" headerRowDxfId="702" dataDxfId="701">
  <autoFilter ref="A3:O128" xr:uid="{CF7F6E14-D828-4D34-8FC9-43598C43514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3A038F95-821D-431C-AF55-E567834D7C8B}" name="Quarter" dataDxfId="700"/>
    <tableColumn id="2" xr3:uid="{A5A0FE9D-DFBB-40D5-BC55-E96C6AE71D83}" name=" Gold Pirce(US$/oz)" dataDxfId="699">
      <calculatedColumnFormula>_xlfn.XLOOKUP($A4,'[1]27'!$J$8:$ED$8,'[1]27'!$J$43:$ED$43)</calculatedColumnFormula>
    </tableColumn>
    <tableColumn id="12" xr3:uid="{B5F979A4-A942-44BE-B8E5-20E88E8587C7}" name="Australian Dollars Gold Price(RHS)" dataDxfId="698">
      <calculatedColumnFormula>_xlfn.XLOOKUP($A4,'[1]27'!$J$8:$ED$8,'[1]27'!$J$44:$ED$44)</calculatedColumnFormula>
    </tableColumn>
    <tableColumn id="3" xr3:uid="{C15A7180-F501-4345-94C7-81EE9AE8A57D}" name="Australia Production" dataDxfId="697">
      <calculatedColumnFormula>_xlfn.XLOOKUP($A4,'[1]27'!$J$8:$ED$8,'[1]27'!$J$27:$ED$27)</calculatedColumnFormula>
    </tableColumn>
    <tableColumn id="4" xr3:uid="{8037A5E8-EBA9-4E54-96BD-C039E46FE77C}" name="Australia Exports (volumn Tn)" dataDxfId="696">
      <calculatedColumnFormula>_xlfn.XLOOKUP($A4,'[1]27'!$J$8:$ED$8,'[1]16'!$H$18:$EB$18)</calculatedColumnFormula>
    </tableColumn>
    <tableColumn id="14" xr3:uid="{7D8271A8-994B-4B5E-8473-2E1B13EDD718}" name="Australia Production MA" dataDxfId="695"/>
    <tableColumn id="5" xr3:uid="{42062AC5-305A-494D-8BFA-653CE3FCC1CB}" name="Australia Exports by values(m$)" dataDxfId="694">
      <calculatedColumnFormula>_xlfn.XLOOKUP($A4,'[1]27'!$J$8:$ED$8,'[1]17'!$G$21:$EA$21)</calculatedColumnFormula>
    </tableColumn>
    <tableColumn id="6" xr3:uid="{7D10954C-EB53-41C0-9747-4F2A5CC26B36}" name="Australia Inport by values(m$)" dataDxfId="693">
      <calculatedColumnFormula>_xlfn.XLOOKUP($A4,'[1]27'!$J$8:$ED$8,'[1]19'!$H$20:$EB$20)</calculatedColumnFormula>
    </tableColumn>
    <tableColumn id="7" xr3:uid="{18ADAE40-8C7D-4EF0-96E2-1AA2E6D9573F}" name="Chine Exports" dataDxfId="692">
      <calculatedColumnFormula>_xlfn.XLOOKUP($A4,'[1]27'!$J$8:$ED$8,'[1]27'!$J$33:$ED$33)</calculatedColumnFormula>
    </tableColumn>
    <tableColumn id="8" xr3:uid="{02C349BE-F000-4E37-A624-AE428AD3E5D6}" name="Hongkong Exports" dataDxfId="691">
      <calculatedColumnFormula>_xlfn.XLOOKUP($A4,'[1]27'!$J$8:$ED$8,'[1]27'!$J$31:$ED$31)</calculatedColumnFormula>
    </tableColumn>
    <tableColumn id="9" xr3:uid="{0EEC3D69-249E-4B47-B141-6E53A674E818}" name="UK Exports" dataDxfId="690">
      <calculatedColumnFormula>_xlfn.XLOOKUP($A4,'[1]27'!$J$8:$ED$8,'[1]27'!$J$32:$ED$32)</calculatedColumnFormula>
    </tableColumn>
    <tableColumn id="10" xr3:uid="{B816DB1C-697F-44D3-8823-202A28144CD9}" name="Sinapore Exports" dataDxfId="689">
      <calculatedColumnFormula>_xlfn.XLOOKUP($A4,'[1]27'!$J$8:$ED$8,'[1]27'!$J$34:$ED$34)</calculatedColumnFormula>
    </tableColumn>
    <tableColumn id="11" xr3:uid="{2901A401-2971-44E2-A9FF-12B04E4DE975}" name="Total Export(RHS)" dataDxfId="688">
      <calculatedColumnFormula>Gold[[#This Row],[Sinapore Exports]]+Gold[[#This Row],[UK Exports]]+Gold[[#This Row],[Hongkong Exports]]+Gold[[#This Row],[Chine Exports]]+Gold[[#This Row],[Australia Exports (volumn Tn)]]</calculatedColumnFormula>
    </tableColumn>
    <tableColumn id="16" xr3:uid="{88242D53-3047-4E0B-B486-270134A67428}" name="Exploration Expenditure(m$)" dataDxfId="687"/>
    <tableColumn id="15" xr3:uid="{94828D93-895D-4B52-88D2-5F97017C0B1F}" name="Gold Expenditure % of Export Value" dataDxfId="686">
      <calculatedColumnFormula>(Gold[[#This Row],[Exploration Expenditure(m$)]]/Gold[[#This Row],[Australia Exports by values(m$)]])*100</calculatedColumnFormula>
    </tableColumn>
  </tableColumns>
  <tableStyleInfo name="TableStyleMedium7"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743CA79-C019-40D1-B1FA-C09C025EF93B}" name="Table9" displayName="Table9" ref="A3:K128" totalsRowShown="0" headerRowDxfId="685" dataDxfId="684">
  <autoFilter ref="A3:K128" xr:uid="{8743CA79-C019-40D1-B1FA-C09C025EF93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96D6C9B-D01C-46BF-8FF1-5C02499D4725}" name="Quarter" dataDxfId="683"/>
    <tableColumn id="2" xr3:uid="{59609B05-EF1E-4500-93E4-04DA9B772A82}" name="Raw Coal Production" dataDxfId="682">
      <calculatedColumnFormula>_xlfn.XLOOKUP($A4,'[1]15'!$H$7:$EB$7,'[1]15'!$H$41:$EB$41)</calculatedColumnFormula>
    </tableColumn>
    <tableColumn id="3" xr3:uid="{949AF641-5AF2-4F7B-BA27-02476D7B85D4}" name="Saleable Coal Production" dataDxfId="681">
      <calculatedColumnFormula>_xlfn.XLOOKUP($A4,'[1]15'!$H$7:$EB$7,'[1]15'!$H$42:$EB$42)</calculatedColumnFormula>
    </tableColumn>
    <tableColumn id="9" xr3:uid="{B8877006-8E70-442B-B338-EF598FB76F57}" name="Total coal production" dataDxfId="680">
      <calculatedColumnFormula>Table9[[#This Row],[Raw Coal Production]]+Table9[[#This Row],[Saleable Coal Production]]</calculatedColumnFormula>
    </tableColumn>
    <tableColumn id="4" xr3:uid="{E080BFB1-3148-4D85-B389-F6C23D8EF922}" name="Metallurgical Coal Export Volumn" dataDxfId="679">
      <calculatedColumnFormula>_xlfn.XLOOKUP($A4,'[1]15'!$H$7:$EB$7,'[1]16'!$H$44:$EB$44)</calculatedColumnFormula>
    </tableColumn>
    <tableColumn id="5" xr3:uid="{681E0011-6D58-480F-BA5B-7B45D309AC8C}" name="Thermal Coal Export Volumn" dataDxfId="678">
      <calculatedColumnFormula>_xlfn.XLOOKUP($A4,'[1]15'!$H$7:$EB$7,'[1]16'!$H$45:$EB$45)</calculatedColumnFormula>
    </tableColumn>
    <tableColumn id="136" xr3:uid="{40EB76F7-CEEF-466A-96FA-5A4FE2B16CE4}" name="Total Coal Export Volumn" dataDxfId="677">
      <calculatedColumnFormula>Table9[[#This Row],[Thermal Coal Export Volumn]]+Table9[[#This Row],[Metallurgical Coal Export Volumn]]</calculatedColumnFormula>
    </tableColumn>
    <tableColumn id="6" xr3:uid="{9439A3BF-3F6C-4A89-BB05-087B2C36F1A6}" name="Metallurgical Coal Export Values" dataDxfId="676">
      <calculatedColumnFormula>_xlfn.XLOOKUP($A4,'[1]15'!$H$7:$EB$7,'[1]17'!$G$37:$EA$37)</calculatedColumnFormula>
    </tableColumn>
    <tableColumn id="7" xr3:uid="{196380E2-C501-4B27-9B1A-28546F0B2096}" name="Thermal Coal Export Values" dataDxfId="675">
      <calculatedColumnFormula>_xlfn.XLOOKUP($A4,'[1]15'!$H$7:$EB$7,'[1]17'!$G$38:$EA$38)</calculatedColumnFormula>
    </tableColumn>
    <tableColumn id="137" xr3:uid="{FD6EE4C9-437F-4EA7-AA66-661B815EA224}" name="Total Coal Export Values" dataDxfId="674">
      <calculatedColumnFormula>Table9[[#This Row],[Thermal Coal Export Values]]+Table9[[#This Row],[Metallurgical Coal Export Values]]</calculatedColumnFormula>
    </tableColumn>
    <tableColumn id="8" xr3:uid="{69AF70D0-6F94-41A7-9E40-DB823C8A05A0}" name="Prices US Dollars" dataDxfId="673" dataCellStyle="Comma">
      <calculatedColumnFormula>_xlfn.XLOOKUP(A4,'[1]24(2)'!$8:$8,'[1]24(2)'!$14:$14)/_xlfn.XLOOKUP(A4,'[1]24(1)'!$8:$8,'[1]24(1)'!$45:$45)</calculatedColumnFormula>
    </tableColumn>
  </tableColumns>
  <tableStyleInfo name="TableStyleMedium7"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84B61B3-4713-4B99-88A9-DBB97DBC575C}" name="Table14" displayName="Table14" ref="A2:P123" totalsRowShown="0" headerRowDxfId="652" dataDxfId="651">
  <autoFilter ref="A2:P123" xr:uid="{084B61B3-4713-4B99-88A9-DBB97DBC575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B749FEE4-BDCC-4A0A-960B-708EF95ABD39}" name="Quarter" dataDxfId="650"/>
    <tableColumn id="2" xr3:uid="{4C0B5D2D-80B4-4492-AB6D-E9F6FE46DA71}" name="Crude Oil Production" dataDxfId="649">
      <calculatedColumnFormula>_xlfn.XLOOKUP($A3,'[1]15'!$H$7:$EB$7,'[1]15'!$H$44:$EB$44)</calculatedColumnFormula>
    </tableColumn>
    <tableColumn id="3" xr3:uid="{4E95724D-53B2-4474-A302-25AABF08E9D2}" name="LPG Production" dataDxfId="648">
      <calculatedColumnFormula>_xlfn.XLOOKUP($A3,'[1]15'!$H$7:$EB$7,'[1]15'!$H$45:$EB$45)</calculatedColumnFormula>
    </tableColumn>
    <tableColumn id="4" xr3:uid="{3630ECF4-020E-4043-BCB2-267C8263C559}" name="Natural Gas Production(RHS)" dataDxfId="647">
      <calculatedColumnFormula>_xlfn.XLOOKUP($A3,'[1]15'!$H$7:$EB$7,'[1]15'!$H$46:$EB$46)</calculatedColumnFormula>
    </tableColumn>
    <tableColumn id="5" xr3:uid="{4F78E47C-9490-4705-B06C-D10446469C5D}" name="Refinery Production" dataDxfId="646">
      <calculatedColumnFormula>_xlfn.XLOOKUP($A3,'[1]15'!$H$7:$EB$7,'[1]15'!$H$47:$EB$47)</calculatedColumnFormula>
    </tableColumn>
    <tableColumn id="6" xr3:uid="{95EA9BC3-E3D8-45EF-AABD-0B1F7B32B2AB}" name="Total Production" dataDxfId="645">
      <calculatedColumnFormula>B3+C3+E3</calculatedColumnFormula>
    </tableColumn>
    <tableColumn id="7" xr3:uid="{9DB50B67-5A9A-403D-9323-B1A2E325C991}" name="Crudeoil Exports Volumn" dataDxfId="644">
      <calculatedColumnFormula>_xlfn.XLOOKUP($A3,'[1]15'!$H$7:$EB$7,'[1]16'!$H$47:$EB$47)</calculatedColumnFormula>
    </tableColumn>
    <tableColumn id="8" xr3:uid="{F661BF5D-41FE-4503-8FA3-E743C5FD8C79}" name="LPG Exports Volumn" dataDxfId="643">
      <calculatedColumnFormula>_xlfn.XLOOKUP($A3,'[1]15'!$H$7:$EB$7,'[1]16'!$H$48:$EB$48)</calculatedColumnFormula>
    </tableColumn>
    <tableColumn id="9" xr3:uid="{03664014-AFB9-48B4-AB79-B9DE2F9E0B8A}" name="LNG Exports volumn" dataDxfId="642">
      <calculatedColumnFormula>_xlfn.XLOOKUP($A3,'[1]15'!$H$7:$EB$7,'[1]16'!$H$50:$EB$50)</calculatedColumnFormula>
    </tableColumn>
    <tableColumn id="10" xr3:uid="{4F2264ED-6DB7-4F4F-9C63-3C38AB3C7738}" name="Refinery Products Exports Volumn" dataDxfId="641">
      <calculatedColumnFormula>_xlfn.XLOOKUP($A3,'[1]15'!$H$7:$EB$7,'[1]16'!$H$49:$EB$49)</calculatedColumnFormula>
    </tableColumn>
    <tableColumn id="11" xr3:uid="{F81BD01C-963E-4B2D-987B-4474F5557B56}" name="Total Export By Volumn" dataDxfId="640">
      <calculatedColumnFormula>G3+H3+I3+J3</calculatedColumnFormula>
    </tableColumn>
    <tableColumn id="12" xr3:uid="{D160F7B9-35F9-4CFE-8888-6EB2BDF8C546}" name="Crude Oil Export Values" dataDxfId="639">
      <calculatedColumnFormula>_xlfn.XLOOKUP($A3,'[1]15'!$H$7:$EB$7,'[1]17'!$G$40:$EA$40)</calculatedColumnFormula>
    </tableColumn>
    <tableColumn id="13" xr3:uid="{0591D919-8992-4463-AE0E-E1BC239DC40D}" name="LPG Export values" dataDxfId="638">
      <calculatedColumnFormula>_xlfn.XLOOKUP($A3,'[1]15'!$H$7:$EB$7,'[1]17'!$G$41:$EA$41)</calculatedColumnFormula>
    </tableColumn>
    <tableColumn id="14" xr3:uid="{E017C12E-828B-428D-93CE-3DCE57FE3C9E}" name="LNG Exports Values" dataDxfId="637">
      <calculatedColumnFormula>_xlfn.XLOOKUP($A3,'[1]15'!$H$7:$EB$7,'[1]17'!$G$43:$EA$43)</calculatedColumnFormula>
    </tableColumn>
    <tableColumn id="15" xr3:uid="{0CDC4280-7730-4060-AC38-166536BBF9D7}" name="Refinery Products Exports Values" dataDxfId="636">
      <calculatedColumnFormula>_xlfn.XLOOKUP($A3,'[1]15'!$H$7:$EB$7,'[1]17'!$G$42:$EA$42)</calculatedColumnFormula>
    </tableColumn>
    <tableColumn id="16" xr3:uid="{08035DD2-F6A5-402D-905F-E7F388CC5022}" name="Price in Brent" dataDxfId="635"/>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B0438F-92F6-48CD-B11F-4DF4CE63343F}" name="Iron" displayName="Iron" ref="A2:R127" totalsRowShown="0" headerRowDxfId="672" dataDxfId="671">
  <autoFilter ref="A2:R127" xr:uid="{DEB0438F-92F6-48CD-B11F-4DF4CE63343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CC57BBBD-6DD4-430A-8510-115E1F28F2B7}" name="Quarter" dataDxfId="670"/>
    <tableColumn id="2" xr3:uid="{4A2D5124-E19F-4390-85DA-AD13F23C5E15}" name="AS Dollars Price(AS$/oz)" dataDxfId="669">
      <calculatedColumnFormula>_xlfn.XLOOKUP($A3,'[1]28'!$J$8:$ED$8,'[1]28'!$J$55:$ED$55)</calculatedColumnFormula>
    </tableColumn>
    <tableColumn id="10" xr3:uid="{E0C65DAD-CD12-4306-9C86-E47C1A7531A3}" name="US Dollars Price(US$/oz)" dataDxfId="668">
      <calculatedColumnFormula>_xlfn.XLOOKUP($A3,'[1]28'!$J$8:$ED$8,'[1]28'!$J$54:$ED$54)</calculatedColumnFormula>
    </tableColumn>
    <tableColumn id="3" xr3:uid="{25EF2D4E-98EC-4331-B424-EB132E3225AE}" name="Austraila Production" dataDxfId="667">
      <calculatedColumnFormula>_xlfn.XLOOKUP($A3,'[1]28'!$J$8:$ED$8,'[1]28'!$J$15:$ED$15)</calculatedColumnFormula>
    </tableColumn>
    <tableColumn id="4" xr3:uid="{0C9EEC87-3425-476C-BBC0-47B194AAB858}" name="Australia Exports by volumn(kt)" dataDxfId="666">
      <calculatedColumnFormula>_xlfn.XLOOKUP($A3,'[1]28'!$J$8:$ED$8,'[1]16'!$H$19:$EB$19)</calculatedColumnFormula>
    </tableColumn>
    <tableColumn id="5" xr3:uid="{5EEEB000-5E06-4390-A565-6A2AC0639F21}" name="Australia Exports by value(m$)" dataDxfId="665">
      <calculatedColumnFormula>_xlfn.XLOOKUP($A3,'[1]28'!$J$8:$ED$8,'[1]17'!$G$22:$EA$22)</calculatedColumnFormula>
    </tableColumn>
    <tableColumn id="11" xr3:uid="{3D4AA8DA-406F-4A16-810C-8D12F1086B66}" name="China Export " dataDxfId="664">
      <calculatedColumnFormula>_xlfn.XLOOKUP($A3,'[1]28'!$J$8:$ED$8,'[1]28'!$J$25:$ED$25)</calculatedColumnFormula>
    </tableColumn>
    <tableColumn id="12" xr3:uid="{0B33B6C2-FF2E-42B5-80DB-E2B3BD12DEDD}" name="Japan Export" dataDxfId="663">
      <calculatedColumnFormula>_xlfn.XLOOKUP($A3,'[1]28'!$J$8:$ED$8,'[1]28'!$J$26:$ED$26)</calculatedColumnFormula>
    </tableColumn>
    <tableColumn id="13" xr3:uid="{F4BDA366-68B6-493C-A16C-7BB80787330F}" name="South Korea Export" dataDxfId="662">
      <calculatedColumnFormula>_xlfn.XLOOKUP($A3,'[1]28'!$J$8:$ED$8,'[1]28'!$J$27:$ED$27)</calculatedColumnFormula>
    </tableColumn>
    <tableColumn id="14" xr3:uid="{23F91B55-46C3-424B-8316-DA056D1F3E81}" name="Chine Export %" dataDxfId="661">
      <calculatedColumnFormula>Iron[[#This Row],[China Export ]]/Iron[[#This Row],[Australia Exports by volumn(kt)]]</calculatedColumnFormula>
    </tableColumn>
    <tableColumn id="15" xr3:uid="{336DEE2F-5E87-4E72-87D4-84F78065BD39}" name="Japan Export %" dataDxfId="660">
      <calculatedColumnFormula>Iron[[#This Row],[Japan Export]]/Iron[[#This Row],[Australia Exports by volumn(kt)]]</calculatedColumnFormula>
    </tableColumn>
    <tableColumn id="16" xr3:uid="{1E66F711-2DBA-453B-9513-CC2A1E96AEA1}" name="South Korea Export %" dataDxfId="659">
      <calculatedColumnFormula>Iron[[#This Row],[South Korea Export]]/Iron[[#This Row],[Australia Exports by volumn(kt)]]</calculatedColumnFormula>
    </tableColumn>
    <tableColumn id="17" xr3:uid="{FB3532E2-F591-45C8-AE3B-B47C29B8ECA0}" name="Pellets, sinters and briquette s% In Iron" dataDxfId="658">
      <calculatedColumnFormula>Iron[[#This Row],[Column1]]/Iron[[#This Row],[Australia Exports by volumn(kt)]]</calculatedColumnFormula>
    </tableColumn>
    <tableColumn id="18" xr3:uid="{1890F645-129F-45EF-B5D0-F570C0600600}" name="Fines % In Iron" dataDxfId="657">
      <calculatedColumnFormula>Iron[[#This Row],[Column2]]/Iron[[#This Row],[Australia Exports by volumn(kt)]]</calculatedColumnFormula>
    </tableColumn>
    <tableColumn id="19" xr3:uid="{C436C979-593A-468E-85B7-9B8B9AE4C743}" name="Lump and run of mine % In Iron" dataDxfId="656">
      <calculatedColumnFormula>Iron[[#This Row],[Column3]]/Iron[[#This Row],[Australia Exports by volumn(kt)]]</calculatedColumnFormula>
    </tableColumn>
    <tableColumn id="20" xr3:uid="{1C5B51B0-FCB1-4465-B4B2-FDF146FA067E}" name="Column1" dataDxfId="655">
      <calculatedColumnFormula>_xlfn.XLOOKUP($A3,'[1]28'!$J$8:$ED$8,'[1]28'!$J$21:$ED$21)</calculatedColumnFormula>
    </tableColumn>
    <tableColumn id="21" xr3:uid="{A71D9091-9F91-445F-93DE-C50FB48B01BA}" name="Column2" dataDxfId="654">
      <calculatedColumnFormula>_xlfn.XLOOKUP($A3,'[1]28'!$J$8:$ED$8,'[1]28'!$J$22:$ED$22)</calculatedColumnFormula>
    </tableColumn>
    <tableColumn id="22" xr3:uid="{A3FC0927-6A7F-40EB-B9F2-C20611A9D768}" name="Column3" dataDxfId="653">
      <calculatedColumnFormula>_xlfn.XLOOKUP($A3,'[1]28'!$J$8:$ED$8,'[1]28'!$J$23:$ED$23)</calculatedColumnFormula>
    </tableColumn>
  </tableColumns>
  <tableStyleInfo name="TableStyleMedium7"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019500E-0642-4C65-BA03-EDF80D394B8B}" name="Table6" displayName="Table6" ref="A2:G127" totalsRowShown="0" headerRowDxfId="618" dataDxfId="617">
  <autoFilter ref="A2:G127" xr:uid="{A019500E-0642-4C65-BA03-EDF80D394B8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201C68BE-912D-4079-896C-D9F2C386399C}" name="Quarter" dataDxfId="616"/>
    <tableColumn id="2" xr3:uid="{81633DF8-86D0-44BF-8672-99D7FA3267BB}" name="Resouces Export Unit Values" dataDxfId="615">
      <calculatedColumnFormula>_xlfn.XLOOKUP($A3,'[1]18'!$G$7:$EA$7,'[1]18'!$G$8:$EA$8)</calculatedColumnFormula>
    </tableColumn>
    <tableColumn id="3" xr3:uid="{2208DF85-8FD6-4308-9C23-3D233D9B5B9D}" name="Energy Export Unit Values" dataDxfId="614">
      <calculatedColumnFormula>_xlfn.XLOOKUP($A3,'[1]18'!$G$7:$EA$7,'[1]18'!$G$9:$EA$9)</calculatedColumnFormula>
    </tableColumn>
    <tableColumn id="4" xr3:uid="{A2A0E840-E71C-4C82-BAA8-D4754288458D}" name="Total Export Unit Values" dataDxfId="613">
      <calculatedColumnFormula>_xlfn.XLOOKUP($A3,'[1]18'!$G$7:$EA$7,'[1]18'!$G$10:$EA$10)</calculatedColumnFormula>
    </tableColumn>
    <tableColumn id="7" xr3:uid="{1DA7C228-1419-4171-8EAD-43026BE80FB5}" name="Energy Total Exploration Expenditure" dataDxfId="612">
      <calculatedColumnFormula>_xlfn.XLOOKUP($A3,'[1]18'!$G$7:$EA$7,'[1]20'!$H$16:$EB$16)</calculatedColumnFormula>
    </tableColumn>
    <tableColumn id="8" xr3:uid="{4339DC1F-D10C-4ECF-81A9-E77A8E731F34}" name="Resources Total Exploration Expenditure" dataDxfId="611">
      <calculatedColumnFormula>_xlfn.XLOOKUP($A3,'[1]18'!$G$7:$EA$7,'[1]20'!$H$26:$EB$26)</calculatedColumnFormula>
    </tableColumn>
    <tableColumn id="9" xr3:uid="{122B7D76-303A-451F-A69A-952192FFC4D5}" name="Total Exploration Expenditure" dataDxfId="610">
      <calculatedColumnFormula>_xlfn.XLOOKUP($A3,'[1]18'!$G$7:$EA$7,'[1]20'!$H$27:$EB$27)</calculatedColumnFormula>
    </tableColumn>
  </tableColumns>
  <tableStyleInfo name="TableStyleMedium7"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7358507-1924-46F3-91D5-B18FA4FB41CF}" name="Table8" displayName="Table8" ref="A3:N128" totalsRowShown="0" headerRowDxfId="634" dataDxfId="633">
  <autoFilter ref="A3:N128" xr:uid="{47358507-1924-46F3-91D5-B18FA4FB41C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140315EB-420E-424D-ABD4-0865B4D17F84}" name="Quarter" dataDxfId="632"/>
    <tableColumn id="2" xr3:uid="{CB1481D6-7D32-4744-B00C-974D5124AFC9}" name="Construction" dataDxfId="631">
      <calculatedColumnFormula>_xlfn.XLOOKUP($A4,'[1]11'!$G$7:$EA$7,'[1]11'!$G$8:$EA$8)</calculatedColumnFormula>
    </tableColumn>
    <tableColumn id="3" xr3:uid="{CC2E4B40-0C18-4048-BF8C-21C3AFA81481}" name="Electricity,Gas And Water" dataDxfId="630">
      <calculatedColumnFormula>_xlfn.XLOOKUP($A4,'[1]11'!$G$7:$EA$7,'[1]11'!$G$9:$EA$9)</calculatedColumnFormula>
    </tableColumn>
    <tableColumn id="4" xr3:uid="{EDA1A597-FA4E-491B-B72E-F726231E6D82}" name="Manufacturing" dataDxfId="629">
      <calculatedColumnFormula>_xlfn.XLOOKUP($A4,'[1]11'!$G$7:$EA$7,'[1]11'!$G$10:$EA$10)</calculatedColumnFormula>
    </tableColumn>
    <tableColumn id="5" xr3:uid="{D1F2E930-304E-4F74-BF68-B5F30F668A0F}" name="Mining" dataDxfId="628">
      <calculatedColumnFormula>_xlfn.XLOOKUP($A4,'[1]11'!$G$7:$EA$7,'[1]11'!$G$11:$EA$11)</calculatedColumnFormula>
    </tableColumn>
    <tableColumn id="14" xr3:uid="{C6B2660D-0E5F-450D-9520-AD6B0F0C3F5F}" name="Total business" dataDxfId="627">
      <calculatedColumnFormula>Table8[[#This Row],[Mining]]+Table8[[#This Row],[Manufacturing]]+Table8[[#This Row],[Electricity,Gas And Water]]+Table8[[#This Row],[Construction]]</calculatedColumnFormula>
    </tableColumn>
    <tableColumn id="6" xr3:uid="{46180F38-E8AF-4245-B0F2-636E533EECD8}" name="Construction Income Index" dataDxfId="626"/>
    <tableColumn id="7" xr3:uid="{D9EB6568-3B5E-4C7A-BBEA-0726EA5C8258}" name="EGW Income Index" dataDxfId="625"/>
    <tableColumn id="8" xr3:uid="{6146AD02-76C1-4F76-8CEB-7C25482F9CA6}" name="Manufacturing Income Index" dataDxfId="624"/>
    <tableColumn id="9" xr3:uid="{A5C826F3-2A59-40D3-BCAE-AE0DDBA15367}" name="Mining Income Index" dataDxfId="623"/>
    <tableColumn id="10" xr3:uid="{9FEC2070-2B4E-474F-85C4-52B305DFADF2}" name="Share Of Construction" dataDxfId="622">
      <calculatedColumnFormula>Table8[[#This Row],[Construction]]/Table8[[#This Row],[Total business]]</calculatedColumnFormula>
    </tableColumn>
    <tableColumn id="11" xr3:uid="{EC682FE6-DDD8-4B5C-9C9B-D5E8BBA89579}" name="Share Of EGW" dataDxfId="621">
      <calculatedColumnFormula>Table8[[#This Row],[Electricity,Gas And Water]]/Table8[[#This Row],[Total business]]</calculatedColumnFormula>
    </tableColumn>
    <tableColumn id="12" xr3:uid="{FE5D919C-2BFB-4D8C-ADFC-D9434CF692C3}" name="Share Of Manufacturing" dataDxfId="620">
      <calculatedColumnFormula>Table8[[#This Row],[Manufacturing]]/Table8[[#This Row],[Total business]]</calculatedColumnFormula>
    </tableColumn>
    <tableColumn id="13" xr3:uid="{8BDBA893-BC59-4818-B316-86BD436BD49B}" name="Share Of Mining" dataDxfId="619">
      <calculatedColumnFormula>Table8[[#This Row],[Mining]]/Table8[[#This Row],[Total business]]</calculatedColumnFormula>
    </tableColumn>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6.bin"/><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20.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drawing" Target="../drawings/drawing12.xml"/><Relationship Id="rId5" Type="http://schemas.openxmlformats.org/officeDocument/2006/relationships/printerSettings" Target="../printerSettings/printerSettings8.bin"/><Relationship Id="rId4" Type="http://schemas.openxmlformats.org/officeDocument/2006/relationships/pivotTable" Target="../pivotTables/pivotTable15.xml"/></Relationships>
</file>

<file path=xl/worksheets/_rels/sheet21.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DA408-6C85-4FBE-9B7F-0ED496468648}">
  <dimension ref="A1:X32"/>
  <sheetViews>
    <sheetView showGridLines="0" tabSelected="1" workbookViewId="0">
      <selection activeCell="C8" sqref="C8"/>
    </sheetView>
  </sheetViews>
  <sheetFormatPr defaultRowHeight="13.8" x14ac:dyDescent="0.25"/>
  <cols>
    <col min="1" max="16384" width="8.88671875" style="2"/>
  </cols>
  <sheetData>
    <row r="1" spans="1:24" x14ac:dyDescent="0.25">
      <c r="A1" s="103" t="s">
        <v>178</v>
      </c>
      <c r="B1" s="103"/>
      <c r="C1" s="103"/>
      <c r="D1" s="103"/>
      <c r="E1" s="103"/>
      <c r="F1" s="103"/>
      <c r="G1" s="103"/>
      <c r="H1" s="103"/>
      <c r="I1" s="103"/>
      <c r="J1" s="103"/>
      <c r="K1" s="103"/>
      <c r="L1" s="103"/>
      <c r="M1" s="103"/>
      <c r="N1" s="103"/>
      <c r="O1" s="103"/>
      <c r="P1" s="103"/>
      <c r="Q1" s="103"/>
      <c r="R1" s="103"/>
      <c r="S1" s="103"/>
      <c r="T1" s="103"/>
      <c r="U1" s="103"/>
      <c r="V1" s="103"/>
      <c r="W1" s="103"/>
      <c r="X1" s="103"/>
    </row>
    <row r="2" spans="1:24" x14ac:dyDescent="0.25">
      <c r="A2" s="103"/>
      <c r="B2" s="103"/>
      <c r="C2" s="103"/>
      <c r="D2" s="103"/>
      <c r="E2" s="103"/>
      <c r="F2" s="103"/>
      <c r="G2" s="103"/>
      <c r="H2" s="103"/>
      <c r="I2" s="103"/>
      <c r="J2" s="103"/>
      <c r="K2" s="103"/>
      <c r="L2" s="103"/>
      <c r="M2" s="103"/>
      <c r="N2" s="103"/>
      <c r="O2" s="103"/>
      <c r="P2" s="103"/>
      <c r="Q2" s="103"/>
      <c r="R2" s="103"/>
      <c r="S2" s="103"/>
      <c r="T2" s="103"/>
      <c r="U2" s="103"/>
      <c r="V2" s="103"/>
      <c r="W2" s="103"/>
      <c r="X2" s="103"/>
    </row>
    <row r="3" spans="1:24" x14ac:dyDescent="0.25">
      <c r="B3" s="89"/>
    </row>
    <row r="4" spans="1:24" ht="20.399999999999999" x14ac:dyDescent="0.35">
      <c r="B4" s="89"/>
      <c r="E4" s="90" t="s">
        <v>179</v>
      </c>
      <c r="F4" s="91"/>
      <c r="G4" s="91"/>
    </row>
    <row r="5" spans="1:24" ht="17.399999999999999" x14ac:dyDescent="0.3">
      <c r="B5" s="89"/>
      <c r="E5" s="85" t="s">
        <v>185</v>
      </c>
      <c r="F5" s="91"/>
      <c r="G5" s="91"/>
    </row>
    <row r="6" spans="1:24" ht="15.6" x14ac:dyDescent="0.3">
      <c r="E6" s="91"/>
      <c r="F6" s="91"/>
      <c r="G6" s="91"/>
      <c r="H6" s="73" t="s">
        <v>180</v>
      </c>
      <c r="I6" s="78"/>
      <c r="J6" s="78"/>
      <c r="K6" s="78"/>
      <c r="L6" s="78"/>
      <c r="M6" s="78"/>
      <c r="N6" s="78"/>
      <c r="O6" s="78"/>
      <c r="P6" s="78"/>
      <c r="Q6" s="78"/>
      <c r="R6" s="78"/>
    </row>
    <row r="7" spans="1:24" ht="15.6" x14ac:dyDescent="0.3">
      <c r="E7" s="91"/>
      <c r="F7" s="91"/>
      <c r="G7" s="91"/>
      <c r="H7" s="73" t="s">
        <v>181</v>
      </c>
      <c r="I7" s="78"/>
      <c r="J7" s="78"/>
      <c r="K7" s="78"/>
      <c r="L7" s="78"/>
      <c r="M7" s="78"/>
      <c r="N7" s="78"/>
      <c r="O7" s="78"/>
      <c r="P7" s="78"/>
      <c r="Q7" s="78"/>
      <c r="R7" s="78"/>
    </row>
    <row r="8" spans="1:24" ht="15.6" x14ac:dyDescent="0.3">
      <c r="E8" s="91"/>
      <c r="F8" s="91"/>
      <c r="G8" s="91"/>
      <c r="H8" s="73" t="s">
        <v>182</v>
      </c>
      <c r="I8" s="78"/>
      <c r="J8" s="78"/>
      <c r="K8" s="78"/>
      <c r="L8" s="78"/>
      <c r="M8" s="78"/>
      <c r="N8" s="78"/>
      <c r="O8" s="78"/>
      <c r="P8" s="78"/>
      <c r="Q8" s="78"/>
      <c r="R8" s="78"/>
    </row>
    <row r="9" spans="1:24" ht="15.6" x14ac:dyDescent="0.3">
      <c r="E9" s="91"/>
      <c r="F9" s="91"/>
      <c r="G9" s="91"/>
      <c r="H9" s="73" t="s">
        <v>190</v>
      </c>
      <c r="I9" s="78"/>
      <c r="J9" s="78"/>
      <c r="K9" s="78"/>
      <c r="L9" s="78"/>
      <c r="M9" s="78"/>
      <c r="N9" s="78"/>
      <c r="O9" s="78"/>
      <c r="P9" s="78"/>
      <c r="Q9" s="78"/>
      <c r="R9" s="78"/>
    </row>
    <row r="10" spans="1:24" ht="15.6" x14ac:dyDescent="0.3">
      <c r="E10" s="91"/>
      <c r="F10" s="91"/>
      <c r="G10" s="91"/>
      <c r="H10" s="73" t="s">
        <v>191</v>
      </c>
      <c r="I10" s="78"/>
      <c r="J10" s="78"/>
      <c r="K10" s="78"/>
      <c r="L10" s="78"/>
      <c r="M10" s="78"/>
      <c r="N10" s="78"/>
      <c r="O10" s="78"/>
      <c r="P10" s="78"/>
      <c r="Q10" s="78"/>
      <c r="R10" s="78"/>
    </row>
    <row r="11" spans="1:24" ht="15.6" x14ac:dyDescent="0.3">
      <c r="E11" s="91"/>
      <c r="F11" s="91"/>
      <c r="G11" s="91"/>
      <c r="H11" s="89" t="s">
        <v>183</v>
      </c>
      <c r="I11" s="78"/>
      <c r="J11" s="78"/>
      <c r="K11" s="78"/>
      <c r="L11" s="78"/>
      <c r="M11" s="78"/>
      <c r="N11" s="78"/>
      <c r="O11" s="78"/>
      <c r="P11" s="78"/>
      <c r="Q11" s="78"/>
      <c r="R11" s="78"/>
    </row>
    <row r="12" spans="1:24" ht="15.6" x14ac:dyDescent="0.3">
      <c r="E12" s="91"/>
      <c r="F12" s="91"/>
      <c r="G12" s="91"/>
      <c r="H12" s="89" t="s">
        <v>184</v>
      </c>
      <c r="I12" s="78"/>
      <c r="J12" s="78"/>
      <c r="K12" s="78"/>
      <c r="L12" s="78"/>
      <c r="M12" s="78"/>
      <c r="N12" s="78"/>
      <c r="O12" s="78"/>
      <c r="P12" s="78"/>
      <c r="Q12" s="78"/>
      <c r="R12" s="78"/>
    </row>
    <row r="13" spans="1:24" ht="15.6" x14ac:dyDescent="0.3">
      <c r="E13" s="91"/>
      <c r="F13" s="91"/>
      <c r="G13" s="91"/>
      <c r="H13" s="78"/>
      <c r="I13" s="78"/>
      <c r="J13" s="78"/>
      <c r="K13" s="78"/>
      <c r="L13" s="78"/>
      <c r="M13" s="78"/>
      <c r="N13" s="78"/>
      <c r="O13" s="78"/>
      <c r="P13" s="78"/>
      <c r="Q13" s="78"/>
      <c r="R13" s="78"/>
    </row>
    <row r="14" spans="1:24" ht="17.399999999999999" x14ac:dyDescent="0.3">
      <c r="E14" s="86" t="s">
        <v>186</v>
      </c>
      <c r="F14" s="92"/>
      <c r="G14" s="92"/>
      <c r="H14" s="78"/>
      <c r="I14" s="78"/>
      <c r="J14" s="78"/>
      <c r="K14" s="78"/>
      <c r="L14" s="78"/>
      <c r="M14" s="78"/>
      <c r="N14" s="78"/>
      <c r="O14" s="78"/>
      <c r="P14" s="78"/>
      <c r="Q14" s="78"/>
      <c r="R14" s="78"/>
    </row>
    <row r="15" spans="1:24" ht="15.6" x14ac:dyDescent="0.3">
      <c r="E15" s="91"/>
      <c r="F15" s="91"/>
      <c r="G15" s="91"/>
      <c r="H15" s="73" t="s">
        <v>192</v>
      </c>
      <c r="I15" s="78"/>
      <c r="J15" s="78"/>
      <c r="K15" s="78"/>
      <c r="L15" s="78"/>
      <c r="M15" s="78"/>
      <c r="N15" s="78"/>
      <c r="O15" s="78"/>
      <c r="P15" s="78"/>
      <c r="Q15" s="78"/>
      <c r="R15" s="78"/>
    </row>
    <row r="16" spans="1:24" ht="15.6" x14ac:dyDescent="0.3">
      <c r="E16" s="91"/>
      <c r="F16" s="91"/>
      <c r="G16" s="91"/>
      <c r="H16" s="93" t="s">
        <v>193</v>
      </c>
      <c r="I16" s="79"/>
      <c r="J16" s="78"/>
      <c r="K16" s="78"/>
      <c r="L16" s="78"/>
      <c r="M16" s="78"/>
      <c r="N16" s="78"/>
      <c r="O16" s="78"/>
      <c r="P16" s="78"/>
      <c r="Q16" s="78"/>
      <c r="R16" s="78"/>
    </row>
    <row r="17" spans="5:18" ht="15.6" x14ac:dyDescent="0.3">
      <c r="E17" s="91"/>
      <c r="F17" s="91"/>
      <c r="G17" s="91"/>
      <c r="H17" s="89" t="s">
        <v>194</v>
      </c>
      <c r="I17" s="78"/>
      <c r="J17" s="78"/>
      <c r="K17" s="78"/>
      <c r="L17" s="78"/>
      <c r="M17" s="78"/>
      <c r="N17" s="78"/>
      <c r="O17" s="78"/>
      <c r="P17" s="78"/>
      <c r="Q17" s="78"/>
      <c r="R17" s="78"/>
    </row>
    <row r="18" spans="5:18" ht="15.6" x14ac:dyDescent="0.3">
      <c r="E18" s="91"/>
      <c r="F18" s="91"/>
      <c r="G18" s="91"/>
      <c r="H18" s="102" t="s">
        <v>229</v>
      </c>
      <c r="I18" s="78"/>
      <c r="J18" s="78"/>
      <c r="K18" s="78"/>
      <c r="L18" s="78"/>
      <c r="M18" s="78"/>
      <c r="N18" s="78"/>
      <c r="O18" s="78"/>
      <c r="P18" s="78"/>
      <c r="Q18" s="78"/>
      <c r="R18" s="78"/>
    </row>
    <row r="19" spans="5:18" ht="15.6" x14ac:dyDescent="0.3">
      <c r="E19" s="91"/>
      <c r="F19" s="91"/>
      <c r="G19" s="91"/>
      <c r="H19" s="95" t="s">
        <v>195</v>
      </c>
      <c r="I19" s="78"/>
      <c r="J19" s="78"/>
      <c r="K19" s="78"/>
      <c r="L19" s="78"/>
      <c r="M19" s="78"/>
      <c r="N19" s="78"/>
      <c r="O19" s="78"/>
      <c r="P19" s="78"/>
      <c r="Q19" s="78"/>
      <c r="R19" s="78"/>
    </row>
    <row r="20" spans="5:18" ht="15.6" x14ac:dyDescent="0.3">
      <c r="E20" s="91"/>
      <c r="F20" s="91"/>
      <c r="G20" s="91"/>
      <c r="H20" s="89" t="s">
        <v>196</v>
      </c>
      <c r="I20" s="78"/>
      <c r="J20" s="78"/>
      <c r="K20" s="78"/>
      <c r="L20" s="78"/>
      <c r="M20" s="78"/>
      <c r="N20" s="78"/>
      <c r="O20" s="78"/>
      <c r="P20" s="78"/>
      <c r="Q20" s="78"/>
      <c r="R20" s="78"/>
    </row>
    <row r="21" spans="5:18" ht="15.6" x14ac:dyDescent="0.3">
      <c r="E21" s="91"/>
      <c r="F21" s="91"/>
      <c r="G21" s="91"/>
      <c r="H21" s="89" t="s">
        <v>197</v>
      </c>
      <c r="I21" s="78"/>
      <c r="J21" s="78"/>
      <c r="K21" s="78"/>
      <c r="L21" s="78"/>
      <c r="M21" s="78"/>
      <c r="N21" s="78"/>
      <c r="O21" s="78"/>
      <c r="P21" s="78"/>
      <c r="Q21" s="78"/>
      <c r="R21" s="78"/>
    </row>
    <row r="22" spans="5:18" ht="15.6" x14ac:dyDescent="0.3">
      <c r="E22" s="91"/>
      <c r="F22" s="91"/>
      <c r="G22" s="91"/>
      <c r="H22" s="94" t="s">
        <v>198</v>
      </c>
      <c r="I22" s="78"/>
      <c r="J22" s="78"/>
      <c r="K22" s="78"/>
      <c r="L22" s="78"/>
      <c r="M22" s="78"/>
      <c r="N22" s="78"/>
      <c r="O22" s="78"/>
      <c r="P22" s="78"/>
      <c r="Q22" s="78"/>
      <c r="R22" s="78"/>
    </row>
    <row r="23" spans="5:18" ht="15.6" x14ac:dyDescent="0.3">
      <c r="E23" s="91"/>
      <c r="F23" s="91"/>
      <c r="G23" s="91"/>
      <c r="H23" s="94" t="s">
        <v>199</v>
      </c>
      <c r="I23" s="78"/>
      <c r="J23" s="78"/>
      <c r="K23" s="78"/>
      <c r="L23" s="78"/>
      <c r="M23" s="78"/>
      <c r="N23" s="78"/>
      <c r="O23" s="78"/>
      <c r="P23" s="78"/>
      <c r="Q23" s="78"/>
      <c r="R23" s="78"/>
    </row>
    <row r="24" spans="5:18" ht="15.6" x14ac:dyDescent="0.3">
      <c r="E24" s="91"/>
      <c r="F24" s="91"/>
      <c r="G24" s="91"/>
      <c r="H24" s="96" t="s">
        <v>200</v>
      </c>
      <c r="I24" s="78"/>
      <c r="J24" s="78"/>
      <c r="K24" s="78"/>
      <c r="L24" s="78"/>
      <c r="M24" s="78"/>
      <c r="N24" s="78"/>
      <c r="O24" s="78"/>
      <c r="P24" s="78"/>
      <c r="Q24" s="78"/>
      <c r="R24" s="78"/>
    </row>
    <row r="25" spans="5:18" ht="15.6" x14ac:dyDescent="0.3">
      <c r="E25" s="91"/>
      <c r="F25" s="91"/>
      <c r="G25" s="91"/>
      <c r="H25" s="89" t="s">
        <v>201</v>
      </c>
      <c r="I25" s="78"/>
      <c r="J25" s="78"/>
      <c r="K25" s="78"/>
      <c r="L25" s="78"/>
      <c r="M25" s="78"/>
      <c r="N25" s="78"/>
      <c r="O25" s="78"/>
      <c r="P25" s="78"/>
      <c r="Q25" s="78"/>
      <c r="R25" s="78"/>
    </row>
    <row r="26" spans="5:18" ht="15.6" x14ac:dyDescent="0.3">
      <c r="E26" s="91"/>
      <c r="F26" s="91"/>
      <c r="G26" s="91"/>
      <c r="H26" s="78"/>
      <c r="I26" s="78"/>
      <c r="J26" s="78"/>
      <c r="K26" s="78"/>
      <c r="L26" s="78"/>
      <c r="M26" s="78"/>
      <c r="N26" s="78"/>
      <c r="O26" s="78"/>
      <c r="P26" s="78"/>
      <c r="Q26" s="78"/>
      <c r="R26" s="78"/>
    </row>
    <row r="27" spans="5:18" ht="17.399999999999999" x14ac:dyDescent="0.3">
      <c r="E27" s="85" t="s">
        <v>187</v>
      </c>
      <c r="F27" s="91"/>
      <c r="G27" s="91"/>
      <c r="H27" s="78"/>
      <c r="I27" s="78"/>
      <c r="J27" s="78"/>
      <c r="K27" s="78"/>
      <c r="L27" s="78"/>
      <c r="M27" s="78"/>
      <c r="N27" s="78"/>
      <c r="O27" s="78"/>
      <c r="P27" s="78"/>
      <c r="Q27" s="78"/>
      <c r="R27" s="78"/>
    </row>
    <row r="28" spans="5:18" ht="15.6" x14ac:dyDescent="0.3">
      <c r="E28" s="91"/>
      <c r="F28" s="91"/>
      <c r="G28" s="91"/>
      <c r="H28" s="89" t="s">
        <v>188</v>
      </c>
      <c r="I28" s="78"/>
      <c r="J28" s="78"/>
      <c r="K28" s="78"/>
      <c r="L28" s="78"/>
      <c r="M28" s="78"/>
      <c r="N28" s="78"/>
      <c r="O28" s="78"/>
      <c r="P28" s="78"/>
      <c r="Q28" s="78"/>
      <c r="R28" s="78"/>
    </row>
    <row r="29" spans="5:18" ht="15.6" x14ac:dyDescent="0.3">
      <c r="E29" s="91"/>
      <c r="F29" s="91"/>
      <c r="G29" s="91"/>
      <c r="H29" s="89" t="s">
        <v>189</v>
      </c>
      <c r="I29" s="78"/>
      <c r="J29" s="78"/>
      <c r="K29" s="78"/>
      <c r="L29" s="78"/>
      <c r="M29" s="78"/>
      <c r="N29" s="78"/>
      <c r="O29" s="78"/>
      <c r="P29" s="78"/>
      <c r="Q29" s="78"/>
      <c r="R29" s="78"/>
    </row>
    <row r="30" spans="5:18" x14ac:dyDescent="0.25">
      <c r="E30" s="91"/>
      <c r="F30" s="91"/>
      <c r="G30" s="91"/>
    </row>
    <row r="31" spans="5:18" ht="17.399999999999999" x14ac:dyDescent="0.3">
      <c r="E31" s="85" t="s">
        <v>222</v>
      </c>
    </row>
    <row r="32" spans="5:18" ht="14.4" x14ac:dyDescent="0.3">
      <c r="H32" s="73" t="s">
        <v>223</v>
      </c>
    </row>
  </sheetData>
  <mergeCells count="1">
    <mergeCell ref="A1:X2"/>
  </mergeCells>
  <hyperlinks>
    <hyperlink ref="H6" location="'Raw Data'!A1" display="1) Raw Data" xr:uid="{F0F489AB-4E16-4E85-818E-BCBA8D198975}"/>
    <hyperlink ref="H7" location="Gold!A1" display="2) Gold " xr:uid="{091200B3-D790-42B6-8CC6-3055F9F8C2A5}"/>
    <hyperlink ref="H8" location="Coal!A1" display="3) Coal" xr:uid="{BC9C6553-A720-4020-AD85-46609D4198BC}"/>
    <hyperlink ref="H9" location="Petrolium!A1" display="4) Petrolium" xr:uid="{58DF1EBC-D4E0-45B3-A55A-8F0D30D1CDA1}"/>
    <hyperlink ref="H10" location="'Iron Ore'!A1" display="5) Iron Ore" xr:uid="{6BD4D8D8-6061-49B8-A7AC-CF5096B56DE0}"/>
    <hyperlink ref="H11" location="'Total Resources and energy'!A1" display="6) Total Resources and Energy" xr:uid="{09F608EE-914A-495B-B491-1F411EE7B8B5}"/>
    <hyperlink ref="H12" location="'Australia Buisness Income'!A1" display="7) Australia's Business Income" xr:uid="{79B5563A-3F5B-4CA4-A57D-FEB055591C18}"/>
    <hyperlink ref="H15" location="'PS 1'!A1" display="1) Relation between global gold price and total exports of gold" xr:uid="{6E92805D-192D-47AD-95FA-C31FB0A8F7F0}"/>
    <hyperlink ref="H16" location="'PS 2'!A1" display="2) Contribution of gold production , price and expenditure % of export value from 1990 to 2020 for australia.  " xr:uid="{6316644A-5B89-451F-A36B-DA5255FFC5E9}"/>
    <hyperlink ref="H17" location="'PS 3'!A1" display="3) Production of raw coal and saleable coal in australia for each year ." xr:uid="{EBF860B6-146C-451B-B93E-2EE7C3E7BA09}"/>
    <hyperlink ref="H18" location="'PS 4'!A1" display="4) Export between Metallurgical and thermal coal by volumn for each quarter." xr:uid="{3BCB7C52-BD23-42DE-ADE0-F5FE38AE3853}"/>
    <hyperlink ref="H19" location="'PS 5'!A1" display="5) Contribution of different products in petrolium production in australia." xr:uid="{EA7896F0-81B5-432E-8CDC-0BB91A0AEFCD}"/>
    <hyperlink ref="H20" location="'PS 6'!A1" display="6) Fluctutaions in petrolium production with respect to export and price from 1990 to 2020 in australia." xr:uid="{642EE8E7-6344-4248-AC58-2CE46DDAADC6}"/>
    <hyperlink ref="H21" location="'PS 7'!A1" display="7) Share of different export destination in total export of iron ore in australia. " xr:uid="{A1520A83-B974-4D2C-8146-1F3AB2088C0F}"/>
    <hyperlink ref="H22" location="'PS 8'!A1" display="8) Share of different iron ore products in total exports. " xr:uid="{E43CCFDB-A8DB-4EF2-BDED-361C8433E613}"/>
    <hyperlink ref="H23" location="'PS 9'!A1" display="9) Exploration expenditure between total resources and energy." xr:uid="{855E7014-5645-4EE7-B14E-6395F589E1A4}"/>
    <hyperlink ref="H24" location="'PS 10'!A1" display="10) Comparison of different sectors' business income index (March-90 =100)" xr:uid="{9600732C-DE80-498D-B153-333DE9FB9555}"/>
    <hyperlink ref="H25" location="'PS 11'!A1" display="11) Share of different sectors in total business income of australia." xr:uid="{44AEB916-9192-4FEC-B87D-D6F7677BEB9F}"/>
    <hyperlink ref="H28" location="' Pivot Table'!A1" display="1) Pivot Table" xr:uid="{E363EED0-4FC5-4F38-9CFF-8DC0C9093F7B}"/>
    <hyperlink ref="H29" location="'Dashboard '!A1" display="2) Dashboard" xr:uid="{D025FBEE-B07B-464E-9024-7E808F92E74A}"/>
    <hyperlink ref="H32" location="Conclusion!A1" display="Summary" xr:uid="{336D05A5-CB4D-4716-8AC5-8E81BD1C33C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417CF-8283-4E0F-B331-98D00F8D417E}">
  <dimension ref="B1:K628"/>
  <sheetViews>
    <sheetView showGridLines="0" workbookViewId="0">
      <selection activeCell="B2" sqref="B2"/>
    </sheetView>
  </sheetViews>
  <sheetFormatPr defaultRowHeight="13.8" x14ac:dyDescent="0.25"/>
  <cols>
    <col min="1" max="1" width="8.88671875" style="4"/>
    <col min="2" max="2" width="14" style="4" customWidth="1"/>
    <col min="3" max="3" width="17.77734375" style="4" customWidth="1"/>
    <col min="4" max="4" width="15.6640625" style="4" customWidth="1"/>
    <col min="5" max="5" width="17.88671875" style="4" customWidth="1"/>
    <col min="6" max="6" width="26.77734375" style="4" customWidth="1"/>
    <col min="7" max="7" width="21.21875" style="4" customWidth="1"/>
    <col min="8" max="8" width="26" style="4" customWidth="1"/>
    <col min="9" max="9" width="37.33203125" style="4" customWidth="1"/>
    <col min="10" max="16384" width="8.88671875" style="4"/>
  </cols>
  <sheetData>
    <row r="1" spans="2:11" ht="14.4" x14ac:dyDescent="0.3">
      <c r="B1" s="97" t="s">
        <v>224</v>
      </c>
      <c r="F1" s="97"/>
    </row>
    <row r="2" spans="2:11" ht="20.399999999999999" x14ac:dyDescent="0.35">
      <c r="E2" s="56"/>
      <c r="F2" s="56" t="s">
        <v>163</v>
      </c>
      <c r="G2" s="56"/>
    </row>
    <row r="3" spans="2:11" s="11" customFormat="1" ht="18" x14ac:dyDescent="0.35">
      <c r="B3" s="63" t="s">
        <v>1</v>
      </c>
      <c r="C3" s="64" t="s">
        <v>145</v>
      </c>
      <c r="D3" s="64" t="s">
        <v>142</v>
      </c>
      <c r="E3" s="64" t="s">
        <v>157</v>
      </c>
      <c r="F3" s="64" t="s">
        <v>158</v>
      </c>
      <c r="G3" s="64" t="s">
        <v>147</v>
      </c>
      <c r="H3" s="64" t="s">
        <v>151</v>
      </c>
      <c r="I3" s="65" t="s">
        <v>152</v>
      </c>
    </row>
    <row r="4" spans="2:11" x14ac:dyDescent="0.25">
      <c r="B4" s="61">
        <v>32933</v>
      </c>
      <c r="C4" s="49" t="s">
        <v>47</v>
      </c>
      <c r="D4" s="49" t="s">
        <v>153</v>
      </c>
      <c r="E4" s="50">
        <v>407.33</v>
      </c>
      <c r="F4" s="51">
        <v>57.11</v>
      </c>
      <c r="G4" s="51">
        <v>53.136142</v>
      </c>
      <c r="H4" s="52">
        <v>825.52809999999999</v>
      </c>
      <c r="I4" s="57">
        <v>67.900000000000006</v>
      </c>
      <c r="J4" s="66"/>
    </row>
    <row r="5" spans="2:11" x14ac:dyDescent="0.25">
      <c r="B5" s="61">
        <v>33025</v>
      </c>
      <c r="C5" s="49" t="s">
        <v>47</v>
      </c>
      <c r="D5" s="49" t="s">
        <v>153</v>
      </c>
      <c r="E5" s="50">
        <v>366.52666666666698</v>
      </c>
      <c r="F5" s="51">
        <v>59.387</v>
      </c>
      <c r="G5" s="51">
        <v>50.912255999999999</v>
      </c>
      <c r="H5" s="52">
        <v>732.29139999999995</v>
      </c>
      <c r="I5" s="57">
        <v>88.7</v>
      </c>
    </row>
    <row r="6" spans="2:11" x14ac:dyDescent="0.25">
      <c r="B6" s="61">
        <v>33117</v>
      </c>
      <c r="C6" s="49" t="s">
        <v>47</v>
      </c>
      <c r="D6" s="49" t="s">
        <v>153</v>
      </c>
      <c r="E6" s="50">
        <v>382.46</v>
      </c>
      <c r="F6" s="51">
        <v>59.189</v>
      </c>
      <c r="G6" s="51">
        <v>50.173718999999998</v>
      </c>
      <c r="H6" s="52">
        <v>741.02539999999999</v>
      </c>
      <c r="I6" s="57">
        <v>67</v>
      </c>
    </row>
    <row r="7" spans="2:11" x14ac:dyDescent="0.25">
      <c r="B7" s="61">
        <v>33208</v>
      </c>
      <c r="C7" s="49" t="s">
        <v>47</v>
      </c>
      <c r="D7" s="49" t="s">
        <v>153</v>
      </c>
      <c r="E7" s="50">
        <v>381.09666666666698</v>
      </c>
      <c r="F7" s="51">
        <v>68.412999999999997</v>
      </c>
      <c r="G7" s="51">
        <v>77.018878000000001</v>
      </c>
      <c r="H7" s="52">
        <v>1140.905</v>
      </c>
      <c r="I7" s="57">
        <v>87.4</v>
      </c>
    </row>
    <row r="8" spans="2:11" x14ac:dyDescent="0.25">
      <c r="B8" s="61">
        <v>33298</v>
      </c>
      <c r="C8" s="49" t="s">
        <v>47</v>
      </c>
      <c r="D8" s="49" t="s">
        <v>153</v>
      </c>
      <c r="E8" s="50">
        <v>370.66333333333301</v>
      </c>
      <c r="F8" s="51">
        <v>56.097999999999999</v>
      </c>
      <c r="G8" s="51">
        <v>70.553276999999994</v>
      </c>
      <c r="H8" s="52">
        <v>1025.528</v>
      </c>
      <c r="I8" s="57">
        <v>63.2</v>
      </c>
    </row>
    <row r="9" spans="2:11" x14ac:dyDescent="0.25">
      <c r="B9" s="61">
        <v>33390</v>
      </c>
      <c r="C9" s="49" t="s">
        <v>47</v>
      </c>
      <c r="D9" s="49" t="s">
        <v>153</v>
      </c>
      <c r="E9" s="50">
        <v>360.57333333333298</v>
      </c>
      <c r="F9" s="51">
        <v>58.06</v>
      </c>
      <c r="G9" s="51">
        <v>52.235591999999997</v>
      </c>
      <c r="H9" s="52">
        <v>764.85389999999995</v>
      </c>
      <c r="I9" s="57">
        <v>88.2</v>
      </c>
    </row>
    <row r="10" spans="2:11" x14ac:dyDescent="0.25">
      <c r="B10" s="61">
        <v>33482</v>
      </c>
      <c r="C10" s="49" t="s">
        <v>47</v>
      </c>
      <c r="D10" s="49" t="s">
        <v>153</v>
      </c>
      <c r="E10" s="50">
        <v>357.72333333333302</v>
      </c>
      <c r="F10" s="51">
        <v>60.877000000000002</v>
      </c>
      <c r="G10" s="51">
        <v>72.638503</v>
      </c>
      <c r="H10" s="52">
        <v>1044.452</v>
      </c>
      <c r="I10" s="57">
        <v>79.400000000000006</v>
      </c>
      <c r="K10" s="19"/>
    </row>
    <row r="11" spans="2:11" x14ac:dyDescent="0.25">
      <c r="B11" s="61">
        <v>33573</v>
      </c>
      <c r="C11" s="49" t="s">
        <v>47</v>
      </c>
      <c r="D11" s="49" t="s">
        <v>153</v>
      </c>
      <c r="E11" s="50">
        <v>360.21333333333303</v>
      </c>
      <c r="F11" s="51">
        <v>61.241</v>
      </c>
      <c r="G11" s="51">
        <v>59.787812000000002</v>
      </c>
      <c r="H11" s="52">
        <v>865.30870000000004</v>
      </c>
      <c r="I11" s="57">
        <v>79.400000000000006</v>
      </c>
    </row>
    <row r="12" spans="2:11" x14ac:dyDescent="0.25">
      <c r="B12" s="61">
        <v>33664</v>
      </c>
      <c r="C12" s="49" t="s">
        <v>47</v>
      </c>
      <c r="D12" s="49" t="s">
        <v>153</v>
      </c>
      <c r="E12" s="50">
        <v>350.84666666666698</v>
      </c>
      <c r="F12" s="51">
        <v>59.722999999999999</v>
      </c>
      <c r="G12" s="51">
        <v>67.665963000000005</v>
      </c>
      <c r="H12" s="52">
        <v>1013.937</v>
      </c>
      <c r="I12" s="57">
        <v>67.8</v>
      </c>
    </row>
    <row r="13" spans="2:11" x14ac:dyDescent="0.25">
      <c r="B13" s="61">
        <v>33756</v>
      </c>
      <c r="C13" s="49" t="s">
        <v>47</v>
      </c>
      <c r="D13" s="49" t="s">
        <v>153</v>
      </c>
      <c r="E13" s="50">
        <v>338.95</v>
      </c>
      <c r="F13" s="51">
        <v>59.628999999999998</v>
      </c>
      <c r="G13" s="51">
        <v>76.590846999999997</v>
      </c>
      <c r="H13" s="52">
        <v>1099.335</v>
      </c>
      <c r="I13" s="57">
        <v>78.099999999999994</v>
      </c>
    </row>
    <row r="14" spans="2:11" x14ac:dyDescent="0.25">
      <c r="B14" s="61">
        <v>33848</v>
      </c>
      <c r="C14" s="49" t="s">
        <v>47</v>
      </c>
      <c r="D14" s="49" t="s">
        <v>153</v>
      </c>
      <c r="E14" s="50">
        <v>347.25714285714298</v>
      </c>
      <c r="F14" s="51">
        <v>61.758000000000003</v>
      </c>
      <c r="G14" s="51">
        <v>74.006236000000001</v>
      </c>
      <c r="H14" s="52">
        <v>1128.0260000000001</v>
      </c>
      <c r="I14" s="57">
        <v>75.5</v>
      </c>
    </row>
    <row r="15" spans="2:11" x14ac:dyDescent="0.25">
      <c r="B15" s="61">
        <v>33939</v>
      </c>
      <c r="C15" s="49" t="s">
        <v>47</v>
      </c>
      <c r="D15" s="49" t="s">
        <v>153</v>
      </c>
      <c r="E15" s="50">
        <v>338.27619047618998</v>
      </c>
      <c r="F15" s="51">
        <v>62.625999999999998</v>
      </c>
      <c r="G15" s="51">
        <v>79.652051999999998</v>
      </c>
      <c r="H15" s="52">
        <v>1234.751</v>
      </c>
      <c r="I15" s="57">
        <v>83.8</v>
      </c>
    </row>
    <row r="16" spans="2:11" x14ac:dyDescent="0.25">
      <c r="B16" s="61">
        <v>34029</v>
      </c>
      <c r="C16" s="49" t="s">
        <v>47</v>
      </c>
      <c r="D16" s="49" t="s">
        <v>153</v>
      </c>
      <c r="E16" s="50">
        <v>329.84643211289102</v>
      </c>
      <c r="F16" s="51">
        <v>53.858401399999998</v>
      </c>
      <c r="G16" s="51">
        <v>69.580940999999996</v>
      </c>
      <c r="H16" s="52">
        <v>1075.308</v>
      </c>
      <c r="I16" s="57">
        <v>69.7</v>
      </c>
    </row>
    <row r="17" spans="2:9" x14ac:dyDescent="0.25">
      <c r="B17" s="61">
        <v>34121</v>
      </c>
      <c r="C17" s="49" t="s">
        <v>47</v>
      </c>
      <c r="D17" s="49" t="s">
        <v>153</v>
      </c>
      <c r="E17" s="50">
        <v>360.64557226399302</v>
      </c>
      <c r="F17" s="51">
        <v>56.261735700000003</v>
      </c>
      <c r="G17" s="51">
        <v>52.368855000000003</v>
      </c>
      <c r="H17" s="52">
        <v>876.75250000000005</v>
      </c>
      <c r="I17" s="57">
        <v>91.1</v>
      </c>
    </row>
    <row r="18" spans="2:9" x14ac:dyDescent="0.25">
      <c r="B18" s="61">
        <v>34213</v>
      </c>
      <c r="C18" s="49" t="s">
        <v>47</v>
      </c>
      <c r="D18" s="49" t="s">
        <v>153</v>
      </c>
      <c r="E18" s="50">
        <v>375.15515873015897</v>
      </c>
      <c r="F18" s="51">
        <v>57.450199400000002</v>
      </c>
      <c r="G18" s="51">
        <v>82.506466000000003</v>
      </c>
      <c r="H18" s="52">
        <v>1490.251</v>
      </c>
      <c r="I18" s="57">
        <v>100.1</v>
      </c>
    </row>
    <row r="19" spans="2:9" x14ac:dyDescent="0.25">
      <c r="B19" s="61">
        <v>34304</v>
      </c>
      <c r="C19" s="49" t="s">
        <v>47</v>
      </c>
      <c r="D19" s="49" t="s">
        <v>153</v>
      </c>
      <c r="E19" s="50">
        <v>373.667715311005</v>
      </c>
      <c r="F19" s="51">
        <v>59.740850700000003</v>
      </c>
      <c r="G19" s="51">
        <v>68.677864</v>
      </c>
      <c r="H19" s="52">
        <v>1240.8920000000001</v>
      </c>
      <c r="I19" s="57">
        <v>111.6</v>
      </c>
    </row>
    <row r="20" spans="2:9" x14ac:dyDescent="0.25">
      <c r="B20" s="61">
        <v>34394</v>
      </c>
      <c r="C20" s="49" t="s">
        <v>47</v>
      </c>
      <c r="D20" s="49" t="s">
        <v>153</v>
      </c>
      <c r="E20" s="50">
        <v>384.31094202898601</v>
      </c>
      <c r="F20" s="51">
        <v>58.621058599999998</v>
      </c>
      <c r="G20" s="51">
        <v>82.845219999999998</v>
      </c>
      <c r="H20" s="52">
        <v>1450.808</v>
      </c>
      <c r="I20" s="57">
        <v>108.8</v>
      </c>
    </row>
    <row r="21" spans="2:9" x14ac:dyDescent="0.25">
      <c r="B21" s="61">
        <v>34486</v>
      </c>
      <c r="C21" s="49" t="s">
        <v>47</v>
      </c>
      <c r="D21" s="49" t="s">
        <v>153</v>
      </c>
      <c r="E21" s="50">
        <v>381.92434761145302</v>
      </c>
      <c r="F21" s="51">
        <v>60.807010699999999</v>
      </c>
      <c r="G21" s="51">
        <v>63.965327000000002</v>
      </c>
      <c r="H21" s="52">
        <v>1086.605</v>
      </c>
      <c r="I21" s="57">
        <v>133.4</v>
      </c>
    </row>
    <row r="22" spans="2:9" x14ac:dyDescent="0.25">
      <c r="B22" s="61">
        <v>34578</v>
      </c>
      <c r="C22" s="49" t="s">
        <v>47</v>
      </c>
      <c r="D22" s="49" t="s">
        <v>153</v>
      </c>
      <c r="E22" s="50">
        <v>385.64545454545498</v>
      </c>
      <c r="F22" s="51">
        <v>58.683389900000002</v>
      </c>
      <c r="G22" s="51">
        <v>60.840690000000002</v>
      </c>
      <c r="H22" s="52">
        <v>1019.1609999999999</v>
      </c>
      <c r="I22" s="57">
        <v>138.19999999999999</v>
      </c>
    </row>
    <row r="23" spans="2:9" x14ac:dyDescent="0.25">
      <c r="B23" s="61">
        <v>34669</v>
      </c>
      <c r="C23" s="49" t="s">
        <v>47</v>
      </c>
      <c r="D23" s="49" t="s">
        <v>153</v>
      </c>
      <c r="E23" s="50">
        <v>384.47809042809001</v>
      </c>
      <c r="F23" s="51">
        <v>58.805097799999999</v>
      </c>
      <c r="G23" s="51">
        <v>67.790689999999998</v>
      </c>
      <c r="H23" s="52">
        <v>1116.1600000000001</v>
      </c>
      <c r="I23" s="57">
        <v>143.5</v>
      </c>
    </row>
    <row r="24" spans="2:9" x14ac:dyDescent="0.25">
      <c r="B24" s="61">
        <v>34759</v>
      </c>
      <c r="C24" s="49" t="s">
        <v>47</v>
      </c>
      <c r="D24" s="49" t="s">
        <v>153</v>
      </c>
      <c r="E24" s="50">
        <v>379.110262249828</v>
      </c>
      <c r="F24" s="51">
        <v>55.681158199999999</v>
      </c>
      <c r="G24" s="51">
        <v>79.425726999999995</v>
      </c>
      <c r="H24" s="52">
        <v>1295.999</v>
      </c>
      <c r="I24" s="57">
        <v>114.2</v>
      </c>
    </row>
    <row r="25" spans="2:9" x14ac:dyDescent="0.25">
      <c r="B25" s="61">
        <v>34851</v>
      </c>
      <c r="C25" s="49" t="s">
        <v>47</v>
      </c>
      <c r="D25" s="49" t="s">
        <v>153</v>
      </c>
      <c r="E25" s="50">
        <v>387.93604617604598</v>
      </c>
      <c r="F25" s="51">
        <v>58.511823200000002</v>
      </c>
      <c r="G25" s="51">
        <v>73.560693999999998</v>
      </c>
      <c r="H25" s="52">
        <v>1268.162</v>
      </c>
      <c r="I25" s="57">
        <v>158.6</v>
      </c>
    </row>
    <row r="26" spans="2:9" x14ac:dyDescent="0.25">
      <c r="B26" s="61">
        <v>34943</v>
      </c>
      <c r="C26" s="49" t="s">
        <v>47</v>
      </c>
      <c r="D26" s="49" t="s">
        <v>153</v>
      </c>
      <c r="E26" s="50">
        <v>384.32135642135597</v>
      </c>
      <c r="F26" s="51">
        <v>60.3742369</v>
      </c>
      <c r="G26" s="51">
        <v>81.703619000000003</v>
      </c>
      <c r="H26" s="52">
        <v>1366.318</v>
      </c>
      <c r="I26" s="57">
        <v>132.69999999999999</v>
      </c>
    </row>
    <row r="27" spans="2:9" x14ac:dyDescent="0.25">
      <c r="B27" s="61">
        <v>35034</v>
      </c>
      <c r="C27" s="49" t="s">
        <v>47</v>
      </c>
      <c r="D27" s="49" t="s">
        <v>153</v>
      </c>
      <c r="E27" s="50">
        <v>385.302450980392</v>
      </c>
      <c r="F27" s="51">
        <v>61.831030300000002</v>
      </c>
      <c r="G27" s="51">
        <v>80.266080000000002</v>
      </c>
      <c r="H27" s="52">
        <v>1332.5319999999999</v>
      </c>
      <c r="I27" s="57">
        <v>143.69999999999999</v>
      </c>
    </row>
    <row r="28" spans="2:9" x14ac:dyDescent="0.25">
      <c r="B28" s="61">
        <v>35125</v>
      </c>
      <c r="C28" s="49" t="s">
        <v>47</v>
      </c>
      <c r="D28" s="49" t="s">
        <v>153</v>
      </c>
      <c r="E28" s="50">
        <v>400.13853535353599</v>
      </c>
      <c r="F28" s="51">
        <v>66.385138699999999</v>
      </c>
      <c r="G28" s="51">
        <v>87.387950000000004</v>
      </c>
      <c r="H28" s="52">
        <v>1492.6759999999999</v>
      </c>
      <c r="I28" s="57">
        <v>123.3</v>
      </c>
    </row>
    <row r="29" spans="2:9" x14ac:dyDescent="0.25">
      <c r="B29" s="61">
        <v>35217</v>
      </c>
      <c r="C29" s="49" t="s">
        <v>47</v>
      </c>
      <c r="D29" s="49" t="s">
        <v>153</v>
      </c>
      <c r="E29" s="50">
        <v>390.06194444444401</v>
      </c>
      <c r="F29" s="51">
        <v>69.806435300000004</v>
      </c>
      <c r="G29" s="51">
        <v>84.897081999999997</v>
      </c>
      <c r="H29" s="52">
        <v>1353.8050000000001</v>
      </c>
      <c r="I29" s="57">
        <v>147.4</v>
      </c>
    </row>
    <row r="30" spans="2:9" x14ac:dyDescent="0.25">
      <c r="B30" s="61">
        <v>35309</v>
      </c>
      <c r="C30" s="49" t="s">
        <v>47</v>
      </c>
      <c r="D30" s="49" t="s">
        <v>153</v>
      </c>
      <c r="E30" s="50">
        <v>383.50921325051797</v>
      </c>
      <c r="F30" s="51">
        <v>68.077634200000006</v>
      </c>
      <c r="G30" s="51">
        <v>77.621088</v>
      </c>
      <c r="H30" s="52">
        <v>1222.6849999999999</v>
      </c>
      <c r="I30" s="57">
        <v>165.5</v>
      </c>
    </row>
    <row r="31" spans="2:9" x14ac:dyDescent="0.25">
      <c r="B31" s="61">
        <v>35400</v>
      </c>
      <c r="C31" s="49" t="s">
        <v>47</v>
      </c>
      <c r="D31" s="49" t="s">
        <v>153</v>
      </c>
      <c r="E31" s="50">
        <v>375.96988727858297</v>
      </c>
      <c r="F31" s="51">
        <v>72.460461373373903</v>
      </c>
      <c r="G31" s="51">
        <v>75.893806999999995</v>
      </c>
      <c r="H31" s="52">
        <v>1166.2059999999999</v>
      </c>
      <c r="I31" s="57">
        <v>186.8</v>
      </c>
    </row>
    <row r="32" spans="2:9" x14ac:dyDescent="0.25">
      <c r="B32" s="61">
        <v>35490</v>
      </c>
      <c r="C32" s="49" t="s">
        <v>47</v>
      </c>
      <c r="D32" s="49" t="s">
        <v>153</v>
      </c>
      <c r="E32" s="50">
        <v>351.17861642743202</v>
      </c>
      <c r="F32" s="51">
        <v>71.438650062595698</v>
      </c>
      <c r="G32" s="51">
        <v>78.005352999999999</v>
      </c>
      <c r="H32" s="52">
        <v>1151.442</v>
      </c>
      <c r="I32" s="57">
        <v>150.1</v>
      </c>
    </row>
    <row r="33" spans="2:9" x14ac:dyDescent="0.25">
      <c r="B33" s="61">
        <v>35582</v>
      </c>
      <c r="C33" s="49" t="s">
        <v>47</v>
      </c>
      <c r="D33" s="49" t="s">
        <v>153</v>
      </c>
      <c r="E33" s="50">
        <v>343.02329004328999</v>
      </c>
      <c r="F33" s="51">
        <v>76.7546657076429</v>
      </c>
      <c r="G33" s="51">
        <v>81.177774999999997</v>
      </c>
      <c r="H33" s="52">
        <v>1176.5530000000001</v>
      </c>
      <c r="I33" s="57">
        <v>225.9</v>
      </c>
    </row>
    <row r="34" spans="2:9" x14ac:dyDescent="0.25">
      <c r="B34" s="61">
        <v>35674</v>
      </c>
      <c r="C34" s="49" t="s">
        <v>47</v>
      </c>
      <c r="D34" s="49" t="s">
        <v>153</v>
      </c>
      <c r="E34" s="50">
        <v>323.64569169960498</v>
      </c>
      <c r="F34" s="51">
        <v>76.259470727743505</v>
      </c>
      <c r="G34" s="51">
        <v>81.907769999999999</v>
      </c>
      <c r="H34" s="52">
        <v>1164.9190000000001</v>
      </c>
      <c r="I34" s="57">
        <v>196.7</v>
      </c>
    </row>
    <row r="35" spans="2:9" x14ac:dyDescent="0.25">
      <c r="B35" s="61">
        <v>35765</v>
      </c>
      <c r="C35" s="49" t="s">
        <v>47</v>
      </c>
      <c r="D35" s="49" t="s">
        <v>153</v>
      </c>
      <c r="E35" s="50">
        <v>306.583781464531</v>
      </c>
      <c r="F35" s="51">
        <v>79.529378894738102</v>
      </c>
      <c r="G35" s="51">
        <v>99.694289999999995</v>
      </c>
      <c r="H35" s="52">
        <v>1430.671</v>
      </c>
      <c r="I35" s="57">
        <v>163.9</v>
      </c>
    </row>
    <row r="36" spans="2:9" x14ac:dyDescent="0.25">
      <c r="B36" s="61">
        <v>35855</v>
      </c>
      <c r="C36" s="49" t="s">
        <v>47</v>
      </c>
      <c r="D36" s="49" t="s">
        <v>153</v>
      </c>
      <c r="E36" s="50">
        <v>294.17621572871599</v>
      </c>
      <c r="F36" s="51">
        <v>76.680580655194703</v>
      </c>
      <c r="G36" s="51">
        <v>114.860935</v>
      </c>
      <c r="H36" s="52">
        <v>1632.1079999999999</v>
      </c>
      <c r="I36" s="57">
        <v>136.1</v>
      </c>
    </row>
    <row r="37" spans="2:9" x14ac:dyDescent="0.25">
      <c r="B37" s="61">
        <v>35947</v>
      </c>
      <c r="C37" s="49" t="s">
        <v>47</v>
      </c>
      <c r="D37" s="49" t="s">
        <v>153</v>
      </c>
      <c r="E37" s="50">
        <v>299.90106060606098</v>
      </c>
      <c r="F37" s="51">
        <v>73.837003973468697</v>
      </c>
      <c r="G37" s="51">
        <v>132.43796800000001</v>
      </c>
      <c r="H37" s="52">
        <v>2035.2380000000001</v>
      </c>
      <c r="I37" s="57">
        <v>151.69999999999999</v>
      </c>
    </row>
    <row r="38" spans="2:9" x14ac:dyDescent="0.25">
      <c r="B38" s="61">
        <v>36039</v>
      </c>
      <c r="C38" s="49" t="s">
        <v>47</v>
      </c>
      <c r="D38" s="49" t="s">
        <v>153</v>
      </c>
      <c r="E38" s="50">
        <v>288.66176548089601</v>
      </c>
      <c r="F38" s="51">
        <v>71.661755277870697</v>
      </c>
      <c r="G38" s="51">
        <v>133.19992999999999</v>
      </c>
      <c r="H38" s="52">
        <v>2070.482</v>
      </c>
      <c r="I38" s="57">
        <v>134.30000000000001</v>
      </c>
    </row>
    <row r="39" spans="2:9" x14ac:dyDescent="0.25">
      <c r="B39" s="61">
        <v>36130</v>
      </c>
      <c r="C39" s="49" t="s">
        <v>47</v>
      </c>
      <c r="D39" s="49" t="s">
        <v>153</v>
      </c>
      <c r="E39" s="50">
        <v>294.27827080327103</v>
      </c>
      <c r="F39" s="51">
        <v>77.440718443582199</v>
      </c>
      <c r="G39" s="51">
        <v>124.477417</v>
      </c>
      <c r="H39" s="52">
        <v>1904.0329999999999</v>
      </c>
      <c r="I39" s="57">
        <v>139.80000000000001</v>
      </c>
    </row>
    <row r="40" spans="2:9" x14ac:dyDescent="0.25">
      <c r="B40" s="61">
        <v>36220</v>
      </c>
      <c r="C40" s="49" t="s">
        <v>47</v>
      </c>
      <c r="D40" s="49" t="s">
        <v>153</v>
      </c>
      <c r="E40" s="50">
        <v>286.76514492753603</v>
      </c>
      <c r="F40" s="51">
        <v>71.313800720045407</v>
      </c>
      <c r="G40" s="51">
        <v>82.255961999999997</v>
      </c>
      <c r="H40" s="52">
        <v>1225.8699999999999</v>
      </c>
      <c r="I40" s="57">
        <v>99.4</v>
      </c>
    </row>
    <row r="41" spans="2:9" x14ac:dyDescent="0.25">
      <c r="B41" s="61">
        <v>36312</v>
      </c>
      <c r="C41" s="49" t="s">
        <v>47</v>
      </c>
      <c r="D41" s="49" t="s">
        <v>153</v>
      </c>
      <c r="E41" s="50">
        <v>273.60487878787899</v>
      </c>
      <c r="F41" s="51">
        <v>71.314858238143799</v>
      </c>
      <c r="G41" s="51">
        <v>81.854257000000004</v>
      </c>
      <c r="H41" s="52">
        <v>1135.104</v>
      </c>
      <c r="I41" s="57">
        <v>112.7</v>
      </c>
    </row>
    <row r="42" spans="2:9" x14ac:dyDescent="0.25">
      <c r="B42" s="61">
        <v>36404</v>
      </c>
      <c r="C42" s="49" t="s">
        <v>47</v>
      </c>
      <c r="D42" s="49" t="s">
        <v>153</v>
      </c>
      <c r="E42" s="50">
        <v>259.20064935064897</v>
      </c>
      <c r="F42" s="51">
        <v>73.1731352612303</v>
      </c>
      <c r="G42" s="51">
        <v>94.834678999999994</v>
      </c>
      <c r="H42" s="52">
        <v>1233.471</v>
      </c>
      <c r="I42" s="57">
        <v>101.5</v>
      </c>
    </row>
    <row r="43" spans="2:9" x14ac:dyDescent="0.25">
      <c r="B43" s="61">
        <v>36495</v>
      </c>
      <c r="C43" s="49" t="s">
        <v>47</v>
      </c>
      <c r="D43" s="49" t="s">
        <v>153</v>
      </c>
      <c r="E43" s="50">
        <v>295.65794410268097</v>
      </c>
      <c r="F43" s="51">
        <v>73.663885865804005</v>
      </c>
      <c r="G43" s="51">
        <v>75.862423000000007</v>
      </c>
      <c r="H43" s="52">
        <v>1213.6890000000001</v>
      </c>
      <c r="I43" s="57">
        <v>91.6</v>
      </c>
    </row>
    <row r="44" spans="2:9" x14ac:dyDescent="0.25">
      <c r="B44" s="61">
        <v>36586</v>
      </c>
      <c r="C44" s="49" t="s">
        <v>47</v>
      </c>
      <c r="D44" s="49" t="s">
        <v>153</v>
      </c>
      <c r="E44" s="50">
        <v>290.15124819624799</v>
      </c>
      <c r="F44" s="51">
        <v>68.183640459398305</v>
      </c>
      <c r="G44" s="51">
        <v>83.268743999999998</v>
      </c>
      <c r="H44" s="52">
        <v>1311.5619999999999</v>
      </c>
      <c r="I44" s="57">
        <v>71.900000000000006</v>
      </c>
    </row>
    <row r="45" spans="2:9" x14ac:dyDescent="0.25">
      <c r="B45" s="61">
        <v>36678</v>
      </c>
      <c r="C45" s="49" t="s">
        <v>47</v>
      </c>
      <c r="D45" s="49" t="s">
        <v>153</v>
      </c>
      <c r="E45" s="50">
        <v>280.20399230399198</v>
      </c>
      <c r="F45" s="51">
        <v>74.865910701927604</v>
      </c>
      <c r="G45" s="51">
        <v>75.861706999999996</v>
      </c>
      <c r="H45" s="52">
        <v>1272.6320000000001</v>
      </c>
      <c r="I45" s="57">
        <v>109.8</v>
      </c>
    </row>
    <row r="46" spans="2:9" x14ac:dyDescent="0.25">
      <c r="B46" s="61">
        <v>36770</v>
      </c>
      <c r="C46" s="49" t="s">
        <v>47</v>
      </c>
      <c r="D46" s="49" t="s">
        <v>153</v>
      </c>
      <c r="E46" s="50">
        <v>276.52539682539702</v>
      </c>
      <c r="F46" s="51">
        <v>72.9369043801467</v>
      </c>
      <c r="G46" s="51">
        <v>71.131009000000006</v>
      </c>
      <c r="H46" s="52">
        <v>1205.172</v>
      </c>
      <c r="I46" s="57">
        <v>92.5</v>
      </c>
    </row>
    <row r="47" spans="2:9" x14ac:dyDescent="0.25">
      <c r="B47" s="61">
        <v>36861</v>
      </c>
      <c r="C47" s="49" t="s">
        <v>47</v>
      </c>
      <c r="D47" s="49" t="s">
        <v>153</v>
      </c>
      <c r="E47" s="50">
        <v>269.15909090909099</v>
      </c>
      <c r="F47" s="51">
        <v>74.927029027316607</v>
      </c>
      <c r="G47" s="51">
        <v>66.115875000000003</v>
      </c>
      <c r="H47" s="52">
        <v>1163.4649999999999</v>
      </c>
      <c r="I47" s="57">
        <v>97.5</v>
      </c>
    </row>
    <row r="48" spans="2:9" x14ac:dyDescent="0.25">
      <c r="B48" s="61">
        <v>36951</v>
      </c>
      <c r="C48" s="49" t="s">
        <v>47</v>
      </c>
      <c r="D48" s="49" t="s">
        <v>153</v>
      </c>
      <c r="E48" s="50">
        <v>263.459545454546</v>
      </c>
      <c r="F48" s="51">
        <v>71.994313616323097</v>
      </c>
      <c r="G48" s="51">
        <v>81.278976</v>
      </c>
      <c r="H48" s="52">
        <v>1349.2</v>
      </c>
      <c r="I48" s="57">
        <v>83.3</v>
      </c>
    </row>
    <row r="49" spans="2:9" x14ac:dyDescent="0.25">
      <c r="B49" s="61">
        <v>37043</v>
      </c>
      <c r="C49" s="49" t="s">
        <v>47</v>
      </c>
      <c r="D49" s="49" t="s">
        <v>153</v>
      </c>
      <c r="E49" s="50">
        <v>267.76548245613998</v>
      </c>
      <c r="F49" s="51">
        <v>73.819278819312203</v>
      </c>
      <c r="G49" s="51">
        <v>83.231200999999999</v>
      </c>
      <c r="H49" s="52">
        <v>1392.482</v>
      </c>
      <c r="I49" s="57">
        <v>96.8</v>
      </c>
    </row>
    <row r="50" spans="2:9" x14ac:dyDescent="0.25">
      <c r="B50" s="61">
        <v>37135</v>
      </c>
      <c r="C50" s="49" t="s">
        <v>47</v>
      </c>
      <c r="D50" s="49" t="s">
        <v>153</v>
      </c>
      <c r="E50" s="50">
        <v>274.39159090909101</v>
      </c>
      <c r="F50" s="51">
        <v>68.799147096102004</v>
      </c>
      <c r="G50" s="51">
        <v>73.190904000000003</v>
      </c>
      <c r="H50" s="52">
        <v>1250.421</v>
      </c>
      <c r="I50" s="57">
        <v>86.4</v>
      </c>
    </row>
    <row r="51" spans="2:9" x14ac:dyDescent="0.25">
      <c r="B51" s="61">
        <v>37226</v>
      </c>
      <c r="C51" s="49" t="s">
        <v>47</v>
      </c>
      <c r="D51" s="49" t="s">
        <v>153</v>
      </c>
      <c r="E51" s="50">
        <v>278.41366106719403</v>
      </c>
      <c r="F51" s="51">
        <v>65.470702192017299</v>
      </c>
      <c r="G51" s="51">
        <v>65.938713000000007</v>
      </c>
      <c r="H51" s="52">
        <v>1165.365</v>
      </c>
      <c r="I51" s="57">
        <v>84.2</v>
      </c>
    </row>
    <row r="52" spans="2:9" x14ac:dyDescent="0.25">
      <c r="B52" s="61">
        <v>37316</v>
      </c>
      <c r="C52" s="49" t="s">
        <v>47</v>
      </c>
      <c r="D52" s="49" t="s">
        <v>153</v>
      </c>
      <c r="E52" s="50">
        <v>290.35378787878801</v>
      </c>
      <c r="F52" s="51">
        <v>63.196540625024298</v>
      </c>
      <c r="G52" s="51">
        <v>69.268219000000002</v>
      </c>
      <c r="H52" s="52">
        <v>1320.761</v>
      </c>
      <c r="I52" s="57">
        <v>73.900000000000006</v>
      </c>
    </row>
    <row r="53" spans="2:9" x14ac:dyDescent="0.25">
      <c r="B53" s="61">
        <v>37408</v>
      </c>
      <c r="C53" s="49" t="s">
        <v>47</v>
      </c>
      <c r="D53" s="49" t="s">
        <v>153</v>
      </c>
      <c r="E53" s="50">
        <v>312.784764309764</v>
      </c>
      <c r="F53" s="51">
        <v>67.117786630171906</v>
      </c>
      <c r="G53" s="51">
        <v>72.237775999999997</v>
      </c>
      <c r="H53" s="52">
        <v>1392.0119999999999</v>
      </c>
      <c r="I53" s="57">
        <v>86.8</v>
      </c>
    </row>
    <row r="54" spans="2:9" x14ac:dyDescent="0.25">
      <c r="B54" s="61">
        <v>37500</v>
      </c>
      <c r="C54" s="49" t="s">
        <v>47</v>
      </c>
      <c r="D54" s="49" t="s">
        <v>153</v>
      </c>
      <c r="E54" s="50">
        <v>314.22170462387902</v>
      </c>
      <c r="F54" s="51">
        <v>66.522590561651</v>
      </c>
      <c r="G54" s="51">
        <v>64.892259999999993</v>
      </c>
      <c r="H54" s="52">
        <v>1313.2729999999999</v>
      </c>
      <c r="I54" s="57">
        <v>95.2</v>
      </c>
    </row>
    <row r="55" spans="2:9" x14ac:dyDescent="0.25">
      <c r="B55" s="61">
        <v>37591</v>
      </c>
      <c r="C55" s="49" t="s">
        <v>47</v>
      </c>
      <c r="D55" s="49" t="s">
        <v>153</v>
      </c>
      <c r="E55" s="50">
        <v>322.51421095007998</v>
      </c>
      <c r="F55" s="51">
        <v>69.374250320754598</v>
      </c>
      <c r="G55" s="51">
        <v>63.310462000000001</v>
      </c>
      <c r="H55" s="52">
        <v>1280.9190000000001</v>
      </c>
      <c r="I55" s="57">
        <v>99.3</v>
      </c>
    </row>
    <row r="56" spans="2:9" x14ac:dyDescent="0.25">
      <c r="B56" s="61">
        <v>37681</v>
      </c>
      <c r="C56" s="49" t="s">
        <v>47</v>
      </c>
      <c r="D56" s="49" t="s">
        <v>153</v>
      </c>
      <c r="E56" s="50">
        <v>352.12484848484797</v>
      </c>
      <c r="F56" s="51">
        <v>66.392951284184704</v>
      </c>
      <c r="G56" s="51">
        <v>78.112359999999995</v>
      </c>
      <c r="H56" s="52">
        <v>1587.4259999999999</v>
      </c>
      <c r="I56" s="57">
        <v>84.6</v>
      </c>
    </row>
    <row r="57" spans="2:9" x14ac:dyDescent="0.25">
      <c r="B57" s="61">
        <v>37773</v>
      </c>
      <c r="C57" s="49" t="s">
        <v>47</v>
      </c>
      <c r="D57" s="49" t="s">
        <v>153</v>
      </c>
      <c r="E57" s="50">
        <v>346.81320593149502</v>
      </c>
      <c r="F57" s="51">
        <v>73.630200804024796</v>
      </c>
      <c r="G57" s="51">
        <v>76.209389999999999</v>
      </c>
      <c r="H57" s="52">
        <v>1402.1669999999999</v>
      </c>
      <c r="I57" s="57">
        <v>99.3</v>
      </c>
    </row>
    <row r="58" spans="2:9" x14ac:dyDescent="0.25">
      <c r="B58" s="61">
        <v>37865</v>
      </c>
      <c r="C58" s="49" t="s">
        <v>47</v>
      </c>
      <c r="D58" s="49" t="s">
        <v>153</v>
      </c>
      <c r="E58" s="50">
        <v>363.24417325428198</v>
      </c>
      <c r="F58" s="51">
        <v>70.193515812228299</v>
      </c>
      <c r="G58" s="51">
        <v>78.996542000000005</v>
      </c>
      <c r="H58" s="52">
        <v>1412.6420000000001</v>
      </c>
      <c r="I58" s="57">
        <v>96.7</v>
      </c>
    </row>
    <row r="59" spans="2:9" x14ac:dyDescent="0.25">
      <c r="B59" s="61">
        <v>37956</v>
      </c>
      <c r="C59" s="49" t="s">
        <v>47</v>
      </c>
      <c r="D59" s="49" t="s">
        <v>153</v>
      </c>
      <c r="E59" s="50">
        <v>391.92739893211302</v>
      </c>
      <c r="F59" s="51">
        <v>71.186960755192302</v>
      </c>
      <c r="G59" s="51">
        <v>79.941897999999995</v>
      </c>
      <c r="H59" s="52">
        <v>1459.876</v>
      </c>
      <c r="I59" s="57">
        <v>93.1</v>
      </c>
    </row>
    <row r="60" spans="2:9" x14ac:dyDescent="0.25">
      <c r="B60" s="61">
        <v>38047</v>
      </c>
      <c r="C60" s="49" t="s">
        <v>47</v>
      </c>
      <c r="D60" s="49" t="s">
        <v>153</v>
      </c>
      <c r="E60" s="50">
        <v>408.44432884748102</v>
      </c>
      <c r="F60" s="51">
        <v>62.521346422711801</v>
      </c>
      <c r="G60" s="51">
        <v>80.697075999999996</v>
      </c>
      <c r="H60" s="52">
        <v>1398.3879999999999</v>
      </c>
      <c r="I60" s="57">
        <v>91.2</v>
      </c>
    </row>
    <row r="61" spans="2:9" x14ac:dyDescent="0.25">
      <c r="B61" s="61">
        <v>38139</v>
      </c>
      <c r="C61" s="49" t="s">
        <v>47</v>
      </c>
      <c r="D61" s="49" t="s">
        <v>153</v>
      </c>
      <c r="E61" s="50">
        <v>393.30389154704898</v>
      </c>
      <c r="F61" s="51">
        <v>62.829799569216902</v>
      </c>
      <c r="G61" s="51">
        <v>75.963493</v>
      </c>
      <c r="H61" s="52">
        <v>1380.604</v>
      </c>
      <c r="I61" s="57">
        <v>116.1</v>
      </c>
    </row>
    <row r="62" spans="2:9" x14ac:dyDescent="0.25">
      <c r="B62" s="61">
        <v>38231</v>
      </c>
      <c r="C62" s="49" t="s">
        <v>47</v>
      </c>
      <c r="D62" s="49" t="s">
        <v>153</v>
      </c>
      <c r="E62" s="50">
        <v>401.44196969696998</v>
      </c>
      <c r="F62" s="51">
        <v>65.918343382347203</v>
      </c>
      <c r="G62" s="51">
        <v>74.093041999999997</v>
      </c>
      <c r="H62" s="52">
        <v>1365.7950000000001</v>
      </c>
      <c r="I62" s="57">
        <v>109.9</v>
      </c>
    </row>
    <row r="63" spans="2:9" x14ac:dyDescent="0.25">
      <c r="B63" s="61">
        <v>38322</v>
      </c>
      <c r="C63" s="49" t="s">
        <v>47</v>
      </c>
      <c r="D63" s="49" t="s">
        <v>153</v>
      </c>
      <c r="E63" s="50">
        <v>433.71906470722303</v>
      </c>
      <c r="F63" s="51">
        <v>66.7981673366873</v>
      </c>
      <c r="G63" s="51">
        <v>80.690630999999996</v>
      </c>
      <c r="H63" s="52">
        <v>1495.991</v>
      </c>
      <c r="I63" s="57">
        <v>96.8</v>
      </c>
    </row>
    <row r="64" spans="2:9" x14ac:dyDescent="0.25">
      <c r="B64" s="61">
        <v>38412</v>
      </c>
      <c r="C64" s="49" t="s">
        <v>47</v>
      </c>
      <c r="D64" s="49" t="s">
        <v>153</v>
      </c>
      <c r="E64" s="50">
        <v>427.24214285714299</v>
      </c>
      <c r="F64" s="51">
        <v>67.228670513129501</v>
      </c>
      <c r="G64" s="51">
        <v>75.493360999999993</v>
      </c>
      <c r="H64" s="52">
        <v>1349.6010000000001</v>
      </c>
      <c r="I64" s="57">
        <v>81.900000000000006</v>
      </c>
    </row>
    <row r="65" spans="2:9" x14ac:dyDescent="0.25">
      <c r="B65" s="61">
        <v>38504</v>
      </c>
      <c r="C65" s="49" t="s">
        <v>47</v>
      </c>
      <c r="D65" s="49" t="s">
        <v>153</v>
      </c>
      <c r="E65" s="50">
        <v>427.25421717171702</v>
      </c>
      <c r="F65" s="51">
        <v>65.265263749679207</v>
      </c>
      <c r="G65" s="51">
        <v>78.460565000000003</v>
      </c>
      <c r="H65" s="52">
        <v>1430.1869999999999</v>
      </c>
      <c r="I65" s="57">
        <v>103.1</v>
      </c>
    </row>
    <row r="66" spans="2:9" x14ac:dyDescent="0.25">
      <c r="B66" s="61">
        <v>38596</v>
      </c>
      <c r="C66" s="49" t="s">
        <v>47</v>
      </c>
      <c r="D66" s="49" t="s">
        <v>153</v>
      </c>
      <c r="E66" s="50">
        <v>439.48528138528098</v>
      </c>
      <c r="F66" s="51">
        <v>63.788315311462398</v>
      </c>
      <c r="G66" s="51">
        <v>79.185760999999999</v>
      </c>
      <c r="H66" s="52">
        <v>1472.6990000000001</v>
      </c>
      <c r="I66" s="57">
        <v>100</v>
      </c>
    </row>
    <row r="67" spans="2:9" x14ac:dyDescent="0.25">
      <c r="B67" s="61">
        <v>38687</v>
      </c>
      <c r="C67" s="49" t="s">
        <v>47</v>
      </c>
      <c r="D67" s="49" t="s">
        <v>153</v>
      </c>
      <c r="E67" s="50">
        <v>485.692228677755</v>
      </c>
      <c r="F67" s="51">
        <v>65.874238656952002</v>
      </c>
      <c r="G67" s="51">
        <v>72.748783000000003</v>
      </c>
      <c r="H67" s="52">
        <v>1569.212</v>
      </c>
      <c r="I67" s="57">
        <v>99.1</v>
      </c>
    </row>
    <row r="68" spans="2:9" x14ac:dyDescent="0.25">
      <c r="B68" s="61">
        <v>38777</v>
      </c>
      <c r="C68" s="49" t="s">
        <v>47</v>
      </c>
      <c r="D68" s="49" t="s">
        <v>153</v>
      </c>
      <c r="E68" s="50">
        <v>553.984254658385</v>
      </c>
      <c r="F68" s="51">
        <v>59.581632730185099</v>
      </c>
      <c r="G68" s="51">
        <v>69.942211999999998</v>
      </c>
      <c r="H68" s="52">
        <v>1690.2439999999999</v>
      </c>
      <c r="I68" s="57">
        <v>90</v>
      </c>
    </row>
    <row r="69" spans="2:9" x14ac:dyDescent="0.25">
      <c r="B69" s="61">
        <v>38869</v>
      </c>
      <c r="C69" s="49" t="s">
        <v>47</v>
      </c>
      <c r="D69" s="49" t="s">
        <v>153</v>
      </c>
      <c r="E69" s="50">
        <v>627.39702982203005</v>
      </c>
      <c r="F69" s="51">
        <v>60.158695473667002</v>
      </c>
      <c r="G69" s="51">
        <v>93.462922000000006</v>
      </c>
      <c r="H69" s="52">
        <v>2513.578</v>
      </c>
      <c r="I69" s="57">
        <v>110.5</v>
      </c>
    </row>
    <row r="70" spans="2:9" x14ac:dyDescent="0.25">
      <c r="B70" s="61">
        <v>38961</v>
      </c>
      <c r="C70" s="49" t="s">
        <v>47</v>
      </c>
      <c r="D70" s="49" t="s">
        <v>153</v>
      </c>
      <c r="E70" s="50">
        <v>621.49613997114</v>
      </c>
      <c r="F70" s="51">
        <v>61.745874621898402</v>
      </c>
      <c r="G70" s="51">
        <v>93.017475000000005</v>
      </c>
      <c r="H70" s="52">
        <v>2517.335</v>
      </c>
      <c r="I70" s="57">
        <v>104.3</v>
      </c>
    </row>
    <row r="71" spans="2:9" x14ac:dyDescent="0.25">
      <c r="B71" s="61">
        <v>39052</v>
      </c>
      <c r="C71" s="49" t="s">
        <v>47</v>
      </c>
      <c r="D71" s="49" t="s">
        <v>153</v>
      </c>
      <c r="E71" s="50">
        <v>614.46599821746895</v>
      </c>
      <c r="F71" s="51">
        <v>65.375805494428604</v>
      </c>
      <c r="G71" s="51">
        <v>93.142348999999996</v>
      </c>
      <c r="H71" s="52">
        <v>2433.1019999999999</v>
      </c>
      <c r="I71" s="57">
        <v>125</v>
      </c>
    </row>
    <row r="72" spans="2:9" x14ac:dyDescent="0.25">
      <c r="B72" s="61">
        <v>39142</v>
      </c>
      <c r="C72" s="49" t="s">
        <v>47</v>
      </c>
      <c r="D72" s="49" t="s">
        <v>153</v>
      </c>
      <c r="E72" s="50">
        <v>650.26878787878798</v>
      </c>
      <c r="F72" s="51">
        <v>61.255279534692001</v>
      </c>
      <c r="G72" s="51">
        <v>95.999875000000003</v>
      </c>
      <c r="H72" s="52">
        <v>2555.7820000000002</v>
      </c>
      <c r="I72" s="57">
        <v>103.6</v>
      </c>
    </row>
    <row r="73" spans="2:9" x14ac:dyDescent="0.25">
      <c r="B73" s="61">
        <v>39234</v>
      </c>
      <c r="C73" s="49" t="s">
        <v>47</v>
      </c>
      <c r="D73" s="49" t="s">
        <v>153</v>
      </c>
      <c r="E73" s="50">
        <v>667.23947368421102</v>
      </c>
      <c r="F73" s="51">
        <v>62.384149001189698</v>
      </c>
      <c r="G73" s="51">
        <v>117.767712</v>
      </c>
      <c r="H73" s="52">
        <v>3052.7890000000002</v>
      </c>
      <c r="I73" s="57">
        <v>123</v>
      </c>
    </row>
    <row r="74" spans="2:9" x14ac:dyDescent="0.25">
      <c r="B74" s="61">
        <v>39326</v>
      </c>
      <c r="C74" s="49" t="s">
        <v>47</v>
      </c>
      <c r="D74" s="49" t="s">
        <v>153</v>
      </c>
      <c r="E74" s="50">
        <v>681.11977272727302</v>
      </c>
      <c r="F74" s="51">
        <v>61.004212296758197</v>
      </c>
      <c r="G74" s="51">
        <v>107.83721</v>
      </c>
      <c r="H74" s="52">
        <v>2905.2040000000002</v>
      </c>
      <c r="I74" s="57">
        <v>129.6</v>
      </c>
    </row>
    <row r="75" spans="2:9" x14ac:dyDescent="0.25">
      <c r="B75" s="61">
        <v>39417</v>
      </c>
      <c r="C75" s="49" t="s">
        <v>47</v>
      </c>
      <c r="D75" s="49" t="s">
        <v>153</v>
      </c>
      <c r="E75" s="50">
        <v>788.01833875842794</v>
      </c>
      <c r="F75" s="51">
        <v>62.711476404127403</v>
      </c>
      <c r="G75" s="51">
        <v>89.399760999999998</v>
      </c>
      <c r="H75" s="52">
        <v>2847.0010000000002</v>
      </c>
      <c r="I75" s="57">
        <v>146.69999999999999</v>
      </c>
    </row>
    <row r="76" spans="2:9" x14ac:dyDescent="0.25">
      <c r="B76" s="61">
        <v>39508</v>
      </c>
      <c r="C76" s="49" t="s">
        <v>47</v>
      </c>
      <c r="D76" s="49" t="s">
        <v>153</v>
      </c>
      <c r="E76" s="50">
        <v>926.77576137312997</v>
      </c>
      <c r="F76" s="51">
        <v>51.792695349253101</v>
      </c>
      <c r="G76" s="51">
        <v>89.461055000000002</v>
      </c>
      <c r="H76" s="52">
        <v>3292.7080000000001</v>
      </c>
      <c r="I76" s="57">
        <v>142.4</v>
      </c>
    </row>
    <row r="77" spans="2:9" x14ac:dyDescent="0.25">
      <c r="B77" s="61">
        <v>39600</v>
      </c>
      <c r="C77" s="49" t="s">
        <v>47</v>
      </c>
      <c r="D77" s="49" t="s">
        <v>153</v>
      </c>
      <c r="E77" s="50">
        <v>895.95171356421395</v>
      </c>
      <c r="F77" s="51">
        <v>54.189933360808098</v>
      </c>
      <c r="G77" s="51">
        <v>94.878209549999994</v>
      </c>
      <c r="H77" s="52">
        <v>3000.9749999999999</v>
      </c>
      <c r="I77" s="57">
        <v>173.9</v>
      </c>
    </row>
    <row r="78" spans="2:9" x14ac:dyDescent="0.25">
      <c r="B78" s="61">
        <v>39692</v>
      </c>
      <c r="C78" s="49" t="s">
        <v>47</v>
      </c>
      <c r="D78" s="49" t="s">
        <v>153</v>
      </c>
      <c r="E78" s="50">
        <v>869.57618577075095</v>
      </c>
      <c r="F78" s="51">
        <v>55.112960039812499</v>
      </c>
      <c r="G78" s="51">
        <v>124.9547189</v>
      </c>
      <c r="H78" s="52">
        <v>3961.9319999999998</v>
      </c>
      <c r="I78" s="57">
        <v>133.19999999999999</v>
      </c>
    </row>
    <row r="79" spans="2:9" x14ac:dyDescent="0.25">
      <c r="B79" s="61">
        <v>39783</v>
      </c>
      <c r="C79" s="49" t="s">
        <v>47</v>
      </c>
      <c r="D79" s="49" t="s">
        <v>153</v>
      </c>
      <c r="E79" s="50">
        <v>794.52472349351603</v>
      </c>
      <c r="F79" s="51">
        <v>54.090713280405602</v>
      </c>
      <c r="G79" s="51">
        <v>105.87926950000001</v>
      </c>
      <c r="H79" s="52">
        <v>4044.46</v>
      </c>
      <c r="I79" s="57">
        <v>120.4</v>
      </c>
    </row>
    <row r="80" spans="2:9" x14ac:dyDescent="0.25">
      <c r="B80" s="61">
        <v>39873</v>
      </c>
      <c r="C80" s="49" t="s">
        <v>47</v>
      </c>
      <c r="D80" s="49" t="s">
        <v>153</v>
      </c>
      <c r="E80" s="50">
        <v>908.70856782106796</v>
      </c>
      <c r="F80" s="51">
        <v>53.450821520493299</v>
      </c>
      <c r="G80" s="51">
        <v>124.4363444</v>
      </c>
      <c r="H80" s="52">
        <v>5566.0129999999999</v>
      </c>
      <c r="I80" s="57">
        <v>85.6</v>
      </c>
    </row>
    <row r="81" spans="2:9" x14ac:dyDescent="0.25">
      <c r="B81" s="61">
        <v>39965</v>
      </c>
      <c r="C81" s="49" t="s">
        <v>47</v>
      </c>
      <c r="D81" s="49" t="s">
        <v>153</v>
      </c>
      <c r="E81" s="50">
        <v>921.50506379585295</v>
      </c>
      <c r="F81" s="51">
        <v>55.182081288927897</v>
      </c>
      <c r="G81" s="51">
        <v>81.98311545</v>
      </c>
      <c r="H81" s="52">
        <v>3320.3760000000002</v>
      </c>
      <c r="I81" s="57">
        <v>98.8</v>
      </c>
    </row>
    <row r="82" spans="2:9" x14ac:dyDescent="0.25">
      <c r="B82" s="61">
        <v>40057</v>
      </c>
      <c r="C82" s="49" t="s">
        <v>47</v>
      </c>
      <c r="D82" s="49" t="s">
        <v>153</v>
      </c>
      <c r="E82" s="50">
        <v>960.06472332015801</v>
      </c>
      <c r="F82" s="51">
        <v>54.134942419694703</v>
      </c>
      <c r="G82" s="51">
        <v>74.568720970000001</v>
      </c>
      <c r="H82" s="52">
        <v>2937.683</v>
      </c>
      <c r="I82" s="57">
        <v>133.4</v>
      </c>
    </row>
    <row r="83" spans="2:9" x14ac:dyDescent="0.25">
      <c r="B83" s="61">
        <v>40148</v>
      </c>
      <c r="C83" s="49" t="s">
        <v>47</v>
      </c>
      <c r="D83" s="49" t="s">
        <v>153</v>
      </c>
      <c r="E83" s="50">
        <v>1101.63262056657</v>
      </c>
      <c r="F83" s="51">
        <v>60.735721561705397</v>
      </c>
      <c r="G83" s="51">
        <v>80.704392690000006</v>
      </c>
      <c r="H83" s="52">
        <v>3226.3510000000001</v>
      </c>
      <c r="I83" s="57">
        <v>145.5</v>
      </c>
    </row>
    <row r="84" spans="2:9" x14ac:dyDescent="0.25">
      <c r="B84" s="61">
        <v>40238</v>
      </c>
      <c r="C84" s="49" t="s">
        <v>47</v>
      </c>
      <c r="D84" s="49" t="s">
        <v>153</v>
      </c>
      <c r="E84" s="50">
        <v>1108.9039855072499</v>
      </c>
      <c r="F84" s="51">
        <v>56.983865073132002</v>
      </c>
      <c r="G84" s="51">
        <v>81.002700309999994</v>
      </c>
      <c r="H84" s="52">
        <v>3262.0990000000002</v>
      </c>
      <c r="I84" s="57">
        <v>130.80000000000001</v>
      </c>
    </row>
    <row r="85" spans="2:9" x14ac:dyDescent="0.25">
      <c r="B85" s="61">
        <v>40330</v>
      </c>
      <c r="C85" s="49" t="s">
        <v>47</v>
      </c>
      <c r="D85" s="49" t="s">
        <v>153</v>
      </c>
      <c r="E85" s="50">
        <v>1195.68072169059</v>
      </c>
      <c r="F85" s="51">
        <v>63.245460836839001</v>
      </c>
      <c r="G85" s="51">
        <v>98.686983510000005</v>
      </c>
      <c r="H85" s="52">
        <v>4371.3360000000002</v>
      </c>
      <c r="I85" s="57">
        <v>165.7</v>
      </c>
    </row>
    <row r="86" spans="2:9" x14ac:dyDescent="0.25">
      <c r="B86" s="61">
        <v>40422</v>
      </c>
      <c r="C86" s="49" t="s">
        <v>47</v>
      </c>
      <c r="D86" s="49" t="s">
        <v>153</v>
      </c>
      <c r="E86" s="50">
        <v>1226.58423520923</v>
      </c>
      <c r="F86" s="51">
        <v>64.101459530493102</v>
      </c>
      <c r="G86" s="51">
        <v>68.604540650000004</v>
      </c>
      <c r="H86" s="52">
        <v>3062.1930000000002</v>
      </c>
      <c r="I86" s="57">
        <v>160.30000000000001</v>
      </c>
    </row>
    <row r="87" spans="2:9" x14ac:dyDescent="0.25">
      <c r="B87" s="61">
        <v>40513</v>
      </c>
      <c r="C87" s="49" t="s">
        <v>47</v>
      </c>
      <c r="D87" s="49" t="s">
        <v>153</v>
      </c>
      <c r="E87" s="50">
        <v>1367.4876015797099</v>
      </c>
      <c r="F87" s="51">
        <v>66.162313476357497</v>
      </c>
      <c r="G87" s="51">
        <v>83.171163289999996</v>
      </c>
      <c r="H87" s="52">
        <v>3742.4340000000002</v>
      </c>
      <c r="I87" s="57">
        <v>167.3</v>
      </c>
    </row>
    <row r="88" spans="2:9" x14ac:dyDescent="0.25">
      <c r="B88" s="61">
        <v>40603</v>
      </c>
      <c r="C88" s="49" t="s">
        <v>47</v>
      </c>
      <c r="D88" s="49" t="s">
        <v>153</v>
      </c>
      <c r="E88" s="50">
        <v>1384.37028985507</v>
      </c>
      <c r="F88" s="51">
        <v>61.634083186239799</v>
      </c>
      <c r="G88" s="51">
        <v>77.778464810000003</v>
      </c>
      <c r="H88" s="52">
        <v>3524.8110000000001</v>
      </c>
      <c r="I88" s="57">
        <v>146.4</v>
      </c>
    </row>
    <row r="89" spans="2:9" x14ac:dyDescent="0.25">
      <c r="B89" s="61">
        <v>40695</v>
      </c>
      <c r="C89" s="49" t="s">
        <v>47</v>
      </c>
      <c r="D89" s="49" t="s">
        <v>153</v>
      </c>
      <c r="E89" s="50">
        <v>1504.29524410774</v>
      </c>
      <c r="F89" s="51">
        <v>64.123680429583402</v>
      </c>
      <c r="G89" s="51">
        <v>71.050624139999996</v>
      </c>
      <c r="H89" s="52">
        <v>3278.2449999999999</v>
      </c>
      <c r="I89" s="57">
        <v>178.2</v>
      </c>
    </row>
    <row r="90" spans="2:9" x14ac:dyDescent="0.25">
      <c r="B90" s="61">
        <v>40787</v>
      </c>
      <c r="C90" s="49" t="s">
        <v>47</v>
      </c>
      <c r="D90" s="49" t="s">
        <v>153</v>
      </c>
      <c r="E90" s="50">
        <v>1699.1486291486301</v>
      </c>
      <c r="F90" s="51">
        <v>63.183002500627801</v>
      </c>
      <c r="G90" s="51">
        <v>78.071784030000003</v>
      </c>
      <c r="H90" s="52">
        <v>3976.96</v>
      </c>
      <c r="I90" s="57">
        <v>184.2</v>
      </c>
    </row>
    <row r="91" spans="2:9" x14ac:dyDescent="0.25">
      <c r="B91" s="61">
        <v>40878</v>
      </c>
      <c r="C91" s="49" t="s">
        <v>47</v>
      </c>
      <c r="D91" s="49" t="s">
        <v>153</v>
      </c>
      <c r="E91" s="50">
        <v>1652.2009001924</v>
      </c>
      <c r="F91" s="51">
        <v>62.356259185244497</v>
      </c>
      <c r="G91" s="51">
        <v>80.714468879999998</v>
      </c>
      <c r="H91" s="52">
        <v>4296.9430000000002</v>
      </c>
      <c r="I91" s="57">
        <v>200</v>
      </c>
    </row>
    <row r="92" spans="2:9" x14ac:dyDescent="0.25">
      <c r="B92" s="61">
        <v>40969</v>
      </c>
      <c r="C92" s="49" t="s">
        <v>47</v>
      </c>
      <c r="D92" s="49" t="s">
        <v>153</v>
      </c>
      <c r="E92" s="50">
        <v>1690.8369408369399</v>
      </c>
      <c r="F92" s="51">
        <v>59.560803402719998</v>
      </c>
      <c r="G92" s="51">
        <v>61.932191199999998</v>
      </c>
      <c r="H92" s="52">
        <v>3219.0419999999999</v>
      </c>
      <c r="I92" s="57">
        <v>168.8</v>
      </c>
    </row>
    <row r="93" spans="2:9" x14ac:dyDescent="0.25">
      <c r="B93" s="61">
        <v>41061</v>
      </c>
      <c r="C93" s="49" t="s">
        <v>47</v>
      </c>
      <c r="D93" s="49" t="s">
        <v>153</v>
      </c>
      <c r="E93" s="50">
        <v>1610.7559011164301</v>
      </c>
      <c r="F93" s="51">
        <v>60.951019805136703</v>
      </c>
      <c r="G93" s="51">
        <v>82.970430109999995</v>
      </c>
      <c r="H93" s="52">
        <v>4321.3900000000003</v>
      </c>
      <c r="I93" s="57">
        <v>215</v>
      </c>
    </row>
    <row r="94" spans="2:9" x14ac:dyDescent="0.25">
      <c r="B94" s="61">
        <v>41153</v>
      </c>
      <c r="C94" s="49" t="s">
        <v>47</v>
      </c>
      <c r="D94" s="49" t="s">
        <v>153</v>
      </c>
      <c r="E94" s="50">
        <v>1654.7977272727301</v>
      </c>
      <c r="F94" s="51">
        <v>58.639953966859302</v>
      </c>
      <c r="G94" s="51">
        <v>69.390238850000003</v>
      </c>
      <c r="H94" s="52">
        <v>3853.1179999999999</v>
      </c>
      <c r="I94" s="57">
        <v>194.4</v>
      </c>
    </row>
    <row r="95" spans="2:9" x14ac:dyDescent="0.25">
      <c r="B95" s="61">
        <v>41244</v>
      </c>
      <c r="C95" s="49" t="s">
        <v>47</v>
      </c>
      <c r="D95" s="49" t="s">
        <v>153</v>
      </c>
      <c r="E95" s="50">
        <v>1718.8922149887601</v>
      </c>
      <c r="F95" s="51">
        <v>63.004393365629099</v>
      </c>
      <c r="G95" s="51">
        <v>67.772989539999998</v>
      </c>
      <c r="H95" s="52">
        <v>4132.1109999999999</v>
      </c>
      <c r="I95" s="57">
        <v>162.69999999999999</v>
      </c>
    </row>
    <row r="96" spans="2:9" x14ac:dyDescent="0.25">
      <c r="B96" s="61">
        <v>41334</v>
      </c>
      <c r="C96" s="49" t="s">
        <v>47</v>
      </c>
      <c r="D96" s="49" t="s">
        <v>153</v>
      </c>
      <c r="E96" s="50">
        <v>1630.46818181818</v>
      </c>
      <c r="F96" s="51">
        <v>60.673172476536301</v>
      </c>
      <c r="G96" s="51">
        <v>67.736363109999999</v>
      </c>
      <c r="H96" s="52">
        <v>3683.5709999999999</v>
      </c>
      <c r="I96" s="57">
        <v>154.69999999999999</v>
      </c>
    </row>
    <row r="97" spans="2:9" x14ac:dyDescent="0.25">
      <c r="B97" s="61">
        <v>41426</v>
      </c>
      <c r="C97" s="49" t="s">
        <v>47</v>
      </c>
      <c r="D97" s="49" t="s">
        <v>153</v>
      </c>
      <c r="E97" s="50">
        <v>1413.6486111111101</v>
      </c>
      <c r="F97" s="51">
        <v>63.694746930960399</v>
      </c>
      <c r="G97" s="51">
        <v>75.577609249999995</v>
      </c>
      <c r="H97" s="52">
        <v>3631.029</v>
      </c>
      <c r="I97" s="57">
        <v>150</v>
      </c>
    </row>
    <row r="98" spans="2:9" x14ac:dyDescent="0.25">
      <c r="B98" s="61">
        <v>41518</v>
      </c>
      <c r="C98" s="49" t="s">
        <v>47</v>
      </c>
      <c r="D98" s="49" t="s">
        <v>153</v>
      </c>
      <c r="E98" s="50">
        <v>1327.53892339545</v>
      </c>
      <c r="F98" s="51">
        <v>66.200980277805897</v>
      </c>
      <c r="G98" s="51">
        <v>64.789276749999999</v>
      </c>
      <c r="H98" s="52">
        <v>3175.9340000000002</v>
      </c>
      <c r="I98" s="57">
        <v>132.19999999999999</v>
      </c>
    </row>
    <row r="99" spans="2:9" x14ac:dyDescent="0.25">
      <c r="B99" s="61">
        <v>41609</v>
      </c>
      <c r="C99" s="49" t="s">
        <v>47</v>
      </c>
      <c r="D99" s="49" t="s">
        <v>153</v>
      </c>
      <c r="E99" s="50">
        <v>1272.46966298597</v>
      </c>
      <c r="F99" s="51">
        <v>70.144180026356295</v>
      </c>
      <c r="G99" s="51">
        <v>73.389690880000003</v>
      </c>
      <c r="H99" s="52">
        <v>3407.1080000000002</v>
      </c>
      <c r="I99" s="57">
        <v>116.5</v>
      </c>
    </row>
    <row r="100" spans="2:9" x14ac:dyDescent="0.25">
      <c r="B100" s="61">
        <v>41699</v>
      </c>
      <c r="C100" s="49" t="s">
        <v>47</v>
      </c>
      <c r="D100" s="49" t="s">
        <v>153</v>
      </c>
      <c r="E100" s="50">
        <v>1293.9512626262599</v>
      </c>
      <c r="F100" s="51">
        <v>64.971698736025004</v>
      </c>
      <c r="G100" s="51">
        <v>77.845469629999997</v>
      </c>
      <c r="H100" s="52">
        <v>3672.616</v>
      </c>
      <c r="I100" s="57">
        <v>81.7</v>
      </c>
    </row>
    <row r="101" spans="2:9" x14ac:dyDescent="0.25">
      <c r="B101" s="61">
        <v>41791</v>
      </c>
      <c r="C101" s="49" t="s">
        <v>47</v>
      </c>
      <c r="D101" s="49" t="s">
        <v>153</v>
      </c>
      <c r="E101" s="50">
        <v>1288.5400793650799</v>
      </c>
      <c r="F101" s="51">
        <v>68.990682222672504</v>
      </c>
      <c r="G101" s="51">
        <v>63.084705319999998</v>
      </c>
      <c r="H101" s="52">
        <v>3005.683</v>
      </c>
      <c r="I101" s="57">
        <v>103.9</v>
      </c>
    </row>
    <row r="102" spans="2:9" x14ac:dyDescent="0.25">
      <c r="B102" s="61">
        <v>41883</v>
      </c>
      <c r="C102" s="49" t="s">
        <v>47</v>
      </c>
      <c r="D102" s="49" t="s">
        <v>153</v>
      </c>
      <c r="E102" s="50">
        <v>1281.9243577075099</v>
      </c>
      <c r="F102" s="51">
        <v>67.942396367114299</v>
      </c>
      <c r="G102" s="51">
        <v>78.003212860000005</v>
      </c>
      <c r="H102" s="52">
        <v>3541.9960000000001</v>
      </c>
      <c r="I102" s="57">
        <v>90</v>
      </c>
    </row>
    <row r="103" spans="2:9" x14ac:dyDescent="0.25">
      <c r="B103" s="61">
        <v>41974</v>
      </c>
      <c r="C103" s="49" t="s">
        <v>47</v>
      </c>
      <c r="D103" s="49" t="s">
        <v>153</v>
      </c>
      <c r="E103" s="50">
        <v>1200.3595347063299</v>
      </c>
      <c r="F103" s="51">
        <v>69.951027581005107</v>
      </c>
      <c r="G103" s="51">
        <v>70.248365269999994</v>
      </c>
      <c r="H103" s="52">
        <v>3239.7130000000002</v>
      </c>
      <c r="I103" s="57">
        <v>101.7</v>
      </c>
    </row>
    <row r="104" spans="2:9" x14ac:dyDescent="0.25">
      <c r="B104" s="61">
        <v>42064</v>
      </c>
      <c r="C104" s="49" t="s">
        <v>47</v>
      </c>
      <c r="D104" s="49" t="s">
        <v>153</v>
      </c>
      <c r="E104" s="50">
        <v>1219.22076118326</v>
      </c>
      <c r="F104" s="51">
        <v>66.321438846683193</v>
      </c>
      <c r="G104" s="51">
        <v>77.259815639999999</v>
      </c>
      <c r="H104" s="52">
        <v>3948.2750000000001</v>
      </c>
      <c r="I104" s="57">
        <v>91.6</v>
      </c>
    </row>
    <row r="105" spans="2:9" x14ac:dyDescent="0.25">
      <c r="B105" s="61">
        <v>42156</v>
      </c>
      <c r="C105" s="49" t="s">
        <v>47</v>
      </c>
      <c r="D105" s="49" t="s">
        <v>153</v>
      </c>
      <c r="E105" s="50">
        <v>1192.8223923445</v>
      </c>
      <c r="F105" s="51">
        <v>68.311905632061496</v>
      </c>
      <c r="G105" s="51">
        <v>52.86155814</v>
      </c>
      <c r="H105" s="52">
        <v>2775.86</v>
      </c>
      <c r="I105" s="57">
        <v>112.4</v>
      </c>
    </row>
    <row r="106" spans="2:9" x14ac:dyDescent="0.25">
      <c r="B106" s="61">
        <v>42248</v>
      </c>
      <c r="C106" s="49" t="s">
        <v>47</v>
      </c>
      <c r="D106" s="49" t="s">
        <v>153</v>
      </c>
      <c r="E106" s="50">
        <v>1124.0145915678499</v>
      </c>
      <c r="F106" s="51">
        <v>70.166403583120101</v>
      </c>
      <c r="G106" s="51">
        <v>83.686983560000002</v>
      </c>
      <c r="H106" s="52">
        <v>4260.7870000000003</v>
      </c>
      <c r="I106" s="57">
        <v>133.69999999999999</v>
      </c>
    </row>
    <row r="107" spans="2:9" x14ac:dyDescent="0.25">
      <c r="B107" s="61">
        <v>42339</v>
      </c>
      <c r="C107" s="49" t="s">
        <v>47</v>
      </c>
      <c r="D107" s="49" t="s">
        <v>153</v>
      </c>
      <c r="E107" s="50">
        <v>1104.5446001367</v>
      </c>
      <c r="F107" s="51">
        <v>72.572443877669997</v>
      </c>
      <c r="G107" s="51">
        <v>68.310312460000006</v>
      </c>
      <c r="H107" s="52">
        <v>3519.1060000000002</v>
      </c>
      <c r="I107" s="57">
        <v>138.19999999999999</v>
      </c>
    </row>
    <row r="108" spans="2:9" x14ac:dyDescent="0.25">
      <c r="B108" s="61">
        <v>42430</v>
      </c>
      <c r="C108" s="49" t="s">
        <v>47</v>
      </c>
      <c r="D108" s="49" t="s">
        <v>153</v>
      </c>
      <c r="E108" s="50">
        <v>1180.9552631578899</v>
      </c>
      <c r="F108" s="51">
        <v>69.297070581468205</v>
      </c>
      <c r="G108" s="51">
        <v>69.487323119999999</v>
      </c>
      <c r="H108" s="52">
        <v>3845.2930000000001</v>
      </c>
      <c r="I108" s="57">
        <v>119.3</v>
      </c>
    </row>
    <row r="109" spans="2:9" x14ac:dyDescent="0.25">
      <c r="B109" s="61">
        <v>42522</v>
      </c>
      <c r="C109" s="49" t="s">
        <v>47</v>
      </c>
      <c r="D109" s="49" t="s">
        <v>153</v>
      </c>
      <c r="E109" s="50">
        <v>1259.35465007215</v>
      </c>
      <c r="F109" s="51">
        <v>73.554249651940907</v>
      </c>
      <c r="G109" s="51">
        <v>85.119003590000005</v>
      </c>
      <c r="H109" s="52">
        <v>4959.991</v>
      </c>
      <c r="I109" s="57">
        <v>156.9</v>
      </c>
    </row>
    <row r="110" spans="2:9" x14ac:dyDescent="0.25">
      <c r="B110" s="61">
        <v>42614</v>
      </c>
      <c r="C110" s="49" t="s">
        <v>47</v>
      </c>
      <c r="D110" s="49" t="s">
        <v>153</v>
      </c>
      <c r="E110" s="50">
        <v>1334.8147907647899</v>
      </c>
      <c r="F110" s="51">
        <v>72.991116080666004</v>
      </c>
      <c r="G110" s="51">
        <v>91.734227270000005</v>
      </c>
      <c r="H110" s="52">
        <v>5463.1</v>
      </c>
      <c r="I110" s="57">
        <v>159.1</v>
      </c>
    </row>
    <row r="111" spans="2:9" x14ac:dyDescent="0.25">
      <c r="B111" s="61">
        <v>42705</v>
      </c>
      <c r="C111" s="49" t="s">
        <v>47</v>
      </c>
      <c r="D111" s="49" t="s">
        <v>153</v>
      </c>
      <c r="E111" s="50">
        <v>1217.9837902837901</v>
      </c>
      <c r="F111" s="51">
        <v>74.924134750525894</v>
      </c>
      <c r="G111" s="51">
        <v>83.141958970000005</v>
      </c>
      <c r="H111" s="52">
        <v>4588.2889999999998</v>
      </c>
      <c r="I111" s="57">
        <v>182.3</v>
      </c>
    </row>
    <row r="112" spans="2:9" x14ac:dyDescent="0.25">
      <c r="B112" s="61">
        <v>42795</v>
      </c>
      <c r="C112" s="49" t="s">
        <v>47</v>
      </c>
      <c r="D112" s="49" t="s">
        <v>153</v>
      </c>
      <c r="E112" s="50">
        <v>1219.5911594202901</v>
      </c>
      <c r="F112" s="51">
        <v>68.925220780141601</v>
      </c>
      <c r="G112" s="51">
        <v>74.950560710000005</v>
      </c>
      <c r="H112" s="52">
        <v>4121.4939999999997</v>
      </c>
      <c r="I112" s="57">
        <v>155.19999999999999</v>
      </c>
    </row>
    <row r="113" spans="2:9" x14ac:dyDescent="0.25">
      <c r="B113" s="61">
        <v>42887</v>
      </c>
      <c r="C113" s="49" t="s">
        <v>47</v>
      </c>
      <c r="D113" s="49" t="s">
        <v>153</v>
      </c>
      <c r="E113" s="50">
        <v>1257.5510056707401</v>
      </c>
      <c r="F113" s="51">
        <v>73.522112506358496</v>
      </c>
      <c r="G113" s="51">
        <v>84.265638839999994</v>
      </c>
      <c r="H113" s="52">
        <v>4805.9359999999997</v>
      </c>
      <c r="I113" s="57">
        <v>192.6</v>
      </c>
    </row>
    <row r="114" spans="2:9" x14ac:dyDescent="0.25">
      <c r="B114" s="61">
        <v>42979</v>
      </c>
      <c r="C114" s="49" t="s">
        <v>47</v>
      </c>
      <c r="D114" s="49" t="s">
        <v>153</v>
      </c>
      <c r="E114" s="50">
        <v>1277.83863636364</v>
      </c>
      <c r="F114" s="51">
        <v>72.431025984271102</v>
      </c>
      <c r="G114" s="51">
        <v>77.568614120000007</v>
      </c>
      <c r="H114" s="52">
        <v>4185.7160000000003</v>
      </c>
      <c r="I114" s="57">
        <v>192.9</v>
      </c>
    </row>
    <row r="115" spans="2:9" x14ac:dyDescent="0.25">
      <c r="B115" s="61">
        <v>43070</v>
      </c>
      <c r="C115" s="49" t="s">
        <v>47</v>
      </c>
      <c r="D115" s="49" t="s">
        <v>153</v>
      </c>
      <c r="E115" s="50">
        <v>1274.35120320856</v>
      </c>
      <c r="F115" s="51">
        <v>77.143637665180606</v>
      </c>
      <c r="G115" s="51">
        <v>81.696391629999994</v>
      </c>
      <c r="H115" s="52">
        <v>4506.4430000000002</v>
      </c>
      <c r="I115" s="57">
        <v>208.9</v>
      </c>
    </row>
    <row r="116" spans="2:9" x14ac:dyDescent="0.25">
      <c r="B116" s="61">
        <v>43160</v>
      </c>
      <c r="C116" s="49" t="s">
        <v>47</v>
      </c>
      <c r="D116" s="49" t="s">
        <v>153</v>
      </c>
      <c r="E116" s="50">
        <v>1329.2826839826801</v>
      </c>
      <c r="F116" s="51">
        <v>72.497120347025799</v>
      </c>
      <c r="G116" s="51">
        <v>98.928014809999993</v>
      </c>
      <c r="H116" s="52">
        <v>5514.7330000000002</v>
      </c>
      <c r="I116" s="57">
        <v>187.4</v>
      </c>
    </row>
    <row r="117" spans="2:9" x14ac:dyDescent="0.25">
      <c r="B117" s="61">
        <v>43252</v>
      </c>
      <c r="C117" s="49" t="s">
        <v>47</v>
      </c>
      <c r="D117" s="49" t="s">
        <v>153</v>
      </c>
      <c r="E117" s="50">
        <v>1306.4442857142899</v>
      </c>
      <c r="F117" s="51">
        <v>80.301351352523298</v>
      </c>
      <c r="G117" s="51">
        <v>90.214320900000004</v>
      </c>
      <c r="H117" s="52">
        <v>5085.7110000000002</v>
      </c>
      <c r="I117" s="57">
        <v>220.9</v>
      </c>
    </row>
    <row r="118" spans="2:9" x14ac:dyDescent="0.25">
      <c r="B118" s="61">
        <v>43344</v>
      </c>
      <c r="C118" s="49" t="s">
        <v>47</v>
      </c>
      <c r="D118" s="49" t="s">
        <v>153</v>
      </c>
      <c r="E118" s="50">
        <v>1212.74765151515</v>
      </c>
      <c r="F118" s="51">
        <v>80.162660964274195</v>
      </c>
      <c r="G118" s="51">
        <v>89.609531129999993</v>
      </c>
      <c r="H118" s="52">
        <v>5035.9629999999997</v>
      </c>
      <c r="I118" s="57">
        <v>239.7</v>
      </c>
    </row>
    <row r="119" spans="2:9" x14ac:dyDescent="0.25">
      <c r="B119" s="61">
        <v>43435</v>
      </c>
      <c r="C119" s="49" t="s">
        <v>47</v>
      </c>
      <c r="D119" s="49" t="s">
        <v>153</v>
      </c>
      <c r="E119" s="50">
        <v>1228.08748740603</v>
      </c>
      <c r="F119" s="51">
        <v>80.067173300689404</v>
      </c>
      <c r="G119" s="51">
        <v>62.323030729999999</v>
      </c>
      <c r="H119" s="52">
        <v>3500.6840000000002</v>
      </c>
      <c r="I119" s="57">
        <v>244.1</v>
      </c>
    </row>
    <row r="120" spans="2:9" x14ac:dyDescent="0.25">
      <c r="B120" s="61">
        <v>43525</v>
      </c>
      <c r="C120" s="49" t="s">
        <v>47</v>
      </c>
      <c r="D120" s="49" t="s">
        <v>153</v>
      </c>
      <c r="E120" s="50">
        <v>1304.2360245310199</v>
      </c>
      <c r="F120" s="53">
        <v>79.0712515881321</v>
      </c>
      <c r="G120" s="53">
        <v>91.901059140000001</v>
      </c>
      <c r="H120" s="52">
        <v>5422.5379999999996</v>
      </c>
      <c r="I120" s="57">
        <v>223</v>
      </c>
    </row>
    <row r="121" spans="2:9" x14ac:dyDescent="0.25">
      <c r="B121" s="61">
        <v>43617</v>
      </c>
      <c r="C121" s="49" t="s">
        <v>47</v>
      </c>
      <c r="D121" s="49" t="s">
        <v>153</v>
      </c>
      <c r="E121" s="50">
        <v>1309.81170634921</v>
      </c>
      <c r="F121" s="53">
        <v>82.764415822247997</v>
      </c>
      <c r="G121" s="53">
        <v>81.758112890000007</v>
      </c>
      <c r="H121" s="52">
        <v>4907.7579999999998</v>
      </c>
      <c r="I121" s="57">
        <v>259.8</v>
      </c>
    </row>
    <row r="122" spans="2:9" x14ac:dyDescent="0.25">
      <c r="B122" s="61">
        <v>43709</v>
      </c>
      <c r="C122" s="49" t="s">
        <v>47</v>
      </c>
      <c r="D122" s="49" t="s">
        <v>153</v>
      </c>
      <c r="E122" s="50">
        <v>1474.3633885438301</v>
      </c>
      <c r="F122" s="53">
        <v>77.271272831893498</v>
      </c>
      <c r="G122" s="53">
        <v>107.6288696</v>
      </c>
      <c r="H122" s="52">
        <v>7330.232</v>
      </c>
      <c r="I122" s="57">
        <v>281.3</v>
      </c>
    </row>
    <row r="123" spans="2:9" x14ac:dyDescent="0.25">
      <c r="B123" s="61">
        <v>43800</v>
      </c>
      <c r="C123" s="49" t="s">
        <v>47</v>
      </c>
      <c r="D123" s="49" t="s">
        <v>153</v>
      </c>
      <c r="E123" s="50">
        <v>1480.2870370370399</v>
      </c>
      <c r="F123" s="53">
        <v>87.197475953127096</v>
      </c>
      <c r="G123" s="53">
        <v>80.244234349999999</v>
      </c>
      <c r="H123" s="52">
        <v>5711.6210000000001</v>
      </c>
      <c r="I123" s="57">
        <v>303.89999999999998</v>
      </c>
    </row>
    <row r="124" spans="2:9" x14ac:dyDescent="0.25">
      <c r="B124" s="61">
        <v>43891</v>
      </c>
      <c r="C124" s="49" t="s">
        <v>47</v>
      </c>
      <c r="D124" s="49" t="s">
        <v>153</v>
      </c>
      <c r="E124" s="50">
        <v>1583.23416666667</v>
      </c>
      <c r="F124" s="53">
        <v>77.538741254169807</v>
      </c>
      <c r="G124" s="53">
        <v>71.983053470000002</v>
      </c>
      <c r="H124" s="52">
        <v>5859.6167070000001</v>
      </c>
      <c r="I124" s="57">
        <v>272.3</v>
      </c>
    </row>
    <row r="125" spans="2:9" x14ac:dyDescent="0.25">
      <c r="B125" s="61">
        <v>43983</v>
      </c>
      <c r="C125" s="49" t="s">
        <v>47</v>
      </c>
      <c r="D125" s="49" t="s">
        <v>153</v>
      </c>
      <c r="E125" s="50">
        <v>1710.5099202551801</v>
      </c>
      <c r="F125" s="53">
        <v>86.532225076475697</v>
      </c>
      <c r="G125" s="53">
        <v>89.889049150000005</v>
      </c>
      <c r="H125" s="52">
        <v>5492.3735479999996</v>
      </c>
      <c r="I125" s="57">
        <v>304.39999999999998</v>
      </c>
    </row>
    <row r="126" spans="2:9" x14ac:dyDescent="0.25">
      <c r="B126" s="61">
        <v>44075</v>
      </c>
      <c r="C126" s="49" t="s">
        <v>47</v>
      </c>
      <c r="D126" s="49" t="s">
        <v>153</v>
      </c>
      <c r="E126" s="50">
        <v>1911.36389328063</v>
      </c>
      <c r="F126" s="53">
        <v>80.772703591673604</v>
      </c>
      <c r="G126" s="53">
        <v>71.104466779999996</v>
      </c>
      <c r="H126" s="52">
        <v>6968.9017510000003</v>
      </c>
      <c r="I126" s="57">
        <v>356.1</v>
      </c>
    </row>
    <row r="127" spans="2:9" x14ac:dyDescent="0.25">
      <c r="B127" s="61">
        <v>44166</v>
      </c>
      <c r="C127" s="49" t="s">
        <v>47</v>
      </c>
      <c r="D127" s="49" t="s">
        <v>153</v>
      </c>
      <c r="E127" s="50">
        <v>1873.2410401002501</v>
      </c>
      <c r="F127" s="53">
        <v>83.045465502360003</v>
      </c>
      <c r="G127" s="53">
        <v>74.044961409999999</v>
      </c>
      <c r="H127" s="52">
        <v>7170.6648100000002</v>
      </c>
      <c r="I127" s="57">
        <v>383.5</v>
      </c>
    </row>
    <row r="128" spans="2:9" x14ac:dyDescent="0.25">
      <c r="B128" s="61">
        <v>44256</v>
      </c>
      <c r="C128" s="49" t="s">
        <v>47</v>
      </c>
      <c r="D128" s="49" t="s">
        <v>153</v>
      </c>
      <c r="E128" s="50">
        <v>1797.79608695652</v>
      </c>
      <c r="F128" s="53">
        <v>75.071017005824103</v>
      </c>
      <c r="G128" s="53">
        <v>81.973145209999998</v>
      </c>
      <c r="H128" s="52">
        <v>6873.6112599999997</v>
      </c>
      <c r="I128" s="57">
        <v>359</v>
      </c>
    </row>
    <row r="129" spans="2:9" x14ac:dyDescent="0.25">
      <c r="B129" s="61">
        <v>32933</v>
      </c>
      <c r="C129" s="49" t="s">
        <v>150</v>
      </c>
      <c r="D129" s="49" t="s">
        <v>154</v>
      </c>
      <c r="E129" s="52" t="s">
        <v>118</v>
      </c>
      <c r="F129" s="52">
        <v>27451.077000000001</v>
      </c>
      <c r="G129" s="52">
        <v>20990.643</v>
      </c>
      <c r="H129" s="52">
        <v>457.03518400000002</v>
      </c>
      <c r="I129" s="57">
        <v>2.5</v>
      </c>
    </row>
    <row r="130" spans="2:9" x14ac:dyDescent="0.25">
      <c r="B130" s="61">
        <v>33025</v>
      </c>
      <c r="C130" s="49" t="s">
        <v>150</v>
      </c>
      <c r="D130" s="49" t="s">
        <v>154</v>
      </c>
      <c r="E130" s="52" t="s">
        <v>118</v>
      </c>
      <c r="F130" s="52">
        <v>27333.725999999999</v>
      </c>
      <c r="G130" s="52">
        <v>24875.978999999999</v>
      </c>
      <c r="H130" s="52">
        <v>597.19924000000003</v>
      </c>
      <c r="I130" s="57">
        <v>3.4</v>
      </c>
    </row>
    <row r="131" spans="2:9" x14ac:dyDescent="0.25">
      <c r="B131" s="61">
        <v>33117</v>
      </c>
      <c r="C131" s="49" t="s">
        <v>150</v>
      </c>
      <c r="D131" s="49" t="s">
        <v>154</v>
      </c>
      <c r="E131" s="52" t="s">
        <v>118</v>
      </c>
      <c r="F131" s="52">
        <v>28364.002</v>
      </c>
      <c r="G131" s="54">
        <v>26415.398000000001</v>
      </c>
      <c r="H131" s="52">
        <v>623.74014599999998</v>
      </c>
      <c r="I131" s="57">
        <v>4.5</v>
      </c>
    </row>
    <row r="132" spans="2:9" x14ac:dyDescent="0.25">
      <c r="B132" s="61">
        <v>33208</v>
      </c>
      <c r="C132" s="49" t="s">
        <v>150</v>
      </c>
      <c r="D132" s="49" t="s">
        <v>154</v>
      </c>
      <c r="E132" s="52" t="s">
        <v>118</v>
      </c>
      <c r="F132" s="52">
        <v>27358.672999999999</v>
      </c>
      <c r="G132" s="52">
        <v>23646.412</v>
      </c>
      <c r="H132" s="52">
        <v>581.33137999999997</v>
      </c>
      <c r="I132" s="57">
        <v>2.5</v>
      </c>
    </row>
    <row r="133" spans="2:9" x14ac:dyDescent="0.25">
      <c r="B133" s="61">
        <v>33298</v>
      </c>
      <c r="C133" s="49" t="s">
        <v>150</v>
      </c>
      <c r="D133" s="49" t="s">
        <v>154</v>
      </c>
      <c r="E133" s="52" t="s">
        <v>118</v>
      </c>
      <c r="F133" s="52">
        <v>27069.245999999999</v>
      </c>
      <c r="G133" s="52">
        <v>25816.784</v>
      </c>
      <c r="H133" s="52">
        <v>646.31913399999996</v>
      </c>
      <c r="I133" s="57">
        <v>1.7</v>
      </c>
    </row>
    <row r="134" spans="2:9" x14ac:dyDescent="0.25">
      <c r="B134" s="61">
        <v>33390</v>
      </c>
      <c r="C134" s="49" t="s">
        <v>150</v>
      </c>
      <c r="D134" s="49" t="s">
        <v>154</v>
      </c>
      <c r="E134" s="52" t="s">
        <v>118</v>
      </c>
      <c r="F134" s="52">
        <v>28622.542000000001</v>
      </c>
      <c r="G134" s="52">
        <v>28169.433000000001</v>
      </c>
      <c r="H134" s="52">
        <v>711.00469399999997</v>
      </c>
      <c r="I134" s="57">
        <v>2.5</v>
      </c>
    </row>
    <row r="135" spans="2:9" x14ac:dyDescent="0.25">
      <c r="B135" s="61">
        <v>33482</v>
      </c>
      <c r="C135" s="49" t="s">
        <v>150</v>
      </c>
      <c r="D135" s="49" t="s">
        <v>154</v>
      </c>
      <c r="E135" s="52" t="s">
        <v>118</v>
      </c>
      <c r="F135" s="52">
        <v>29973.778999999999</v>
      </c>
      <c r="G135" s="52">
        <v>27691.476999999999</v>
      </c>
      <c r="H135" s="52">
        <v>733.47031400000003</v>
      </c>
      <c r="I135" s="57">
        <v>8</v>
      </c>
    </row>
    <row r="136" spans="2:9" x14ac:dyDescent="0.25">
      <c r="B136" s="61">
        <v>33573</v>
      </c>
      <c r="C136" s="49" t="s">
        <v>150</v>
      </c>
      <c r="D136" s="49" t="s">
        <v>154</v>
      </c>
      <c r="E136" s="52" t="s">
        <v>118</v>
      </c>
      <c r="F136" s="52">
        <v>32006.263999999999</v>
      </c>
      <c r="G136" s="52">
        <v>29878.995999999999</v>
      </c>
      <c r="H136" s="52">
        <v>800.97835299999997</v>
      </c>
      <c r="I136" s="57">
        <v>12.4</v>
      </c>
    </row>
    <row r="137" spans="2:9" x14ac:dyDescent="0.25">
      <c r="B137" s="61">
        <v>33664</v>
      </c>
      <c r="C137" s="49" t="s">
        <v>150</v>
      </c>
      <c r="D137" s="49" t="s">
        <v>154</v>
      </c>
      <c r="E137" s="52" t="s">
        <v>118</v>
      </c>
      <c r="F137" s="52">
        <v>26001.897000000001</v>
      </c>
      <c r="G137" s="52">
        <v>23902.935000000001</v>
      </c>
      <c r="H137" s="52">
        <v>658.86735499999998</v>
      </c>
      <c r="I137" s="57">
        <v>6.3</v>
      </c>
    </row>
    <row r="138" spans="2:9" x14ac:dyDescent="0.25">
      <c r="B138" s="61">
        <v>33756</v>
      </c>
      <c r="C138" s="49" t="s">
        <v>150</v>
      </c>
      <c r="D138" s="49" t="s">
        <v>154</v>
      </c>
      <c r="E138" s="52" t="s">
        <v>118</v>
      </c>
      <c r="F138" s="52">
        <v>27319.864000000001</v>
      </c>
      <c r="G138" s="52">
        <v>25083.418000000001</v>
      </c>
      <c r="H138" s="52">
        <v>656.19245100000001</v>
      </c>
      <c r="I138" s="57">
        <v>10.199999999999999</v>
      </c>
    </row>
    <row r="139" spans="2:9" x14ac:dyDescent="0.25">
      <c r="B139" s="61">
        <v>33848</v>
      </c>
      <c r="C139" s="49" t="s">
        <v>150</v>
      </c>
      <c r="D139" s="49" t="s">
        <v>154</v>
      </c>
      <c r="E139" s="52" t="s">
        <v>118</v>
      </c>
      <c r="F139" s="52">
        <v>29569.32</v>
      </c>
      <c r="G139" s="52">
        <v>27858.884999999998</v>
      </c>
      <c r="H139" s="52">
        <v>747.14137700000003</v>
      </c>
      <c r="I139" s="57">
        <v>9.5</v>
      </c>
    </row>
    <row r="140" spans="2:9" x14ac:dyDescent="0.25">
      <c r="B140" s="61">
        <v>33939</v>
      </c>
      <c r="C140" s="49" t="s">
        <v>150</v>
      </c>
      <c r="D140" s="49" t="s">
        <v>154</v>
      </c>
      <c r="E140" s="52" t="s">
        <v>118</v>
      </c>
      <c r="F140" s="52">
        <v>29223.77</v>
      </c>
      <c r="G140" s="52">
        <v>26642.242999999999</v>
      </c>
      <c r="H140" s="52">
        <v>751.02926600000001</v>
      </c>
      <c r="I140" s="57">
        <v>7.2</v>
      </c>
    </row>
    <row r="141" spans="2:9" x14ac:dyDescent="0.25">
      <c r="B141" s="61">
        <v>34029</v>
      </c>
      <c r="C141" s="49" t="s">
        <v>150</v>
      </c>
      <c r="D141" s="49" t="s">
        <v>154</v>
      </c>
      <c r="E141" s="52" t="s">
        <v>118</v>
      </c>
      <c r="F141" s="52">
        <v>27902.067999999999</v>
      </c>
      <c r="G141" s="52">
        <v>25906.827000000001</v>
      </c>
      <c r="H141" s="52">
        <v>716.23230899999999</v>
      </c>
      <c r="I141" s="57">
        <v>2.8</v>
      </c>
    </row>
    <row r="142" spans="2:9" x14ac:dyDescent="0.25">
      <c r="B142" s="61">
        <v>34121</v>
      </c>
      <c r="C142" s="49" t="s">
        <v>150</v>
      </c>
      <c r="D142" s="49" t="s">
        <v>154</v>
      </c>
      <c r="E142" s="52" t="s">
        <v>118</v>
      </c>
      <c r="F142" s="52">
        <v>29281.238000000001</v>
      </c>
      <c r="G142" s="52">
        <v>27192.101999999999</v>
      </c>
      <c r="H142" s="52">
        <v>680.91491599999995</v>
      </c>
      <c r="I142" s="57">
        <v>4.5</v>
      </c>
    </row>
    <row r="143" spans="2:9" x14ac:dyDescent="0.25">
      <c r="B143" s="61">
        <v>34213</v>
      </c>
      <c r="C143" s="49" t="s">
        <v>150</v>
      </c>
      <c r="D143" s="49" t="s">
        <v>154</v>
      </c>
      <c r="E143" s="52" t="s">
        <v>118</v>
      </c>
      <c r="F143" s="52">
        <v>33222.839</v>
      </c>
      <c r="G143" s="52">
        <v>30788.542000000001</v>
      </c>
      <c r="H143" s="52">
        <v>787.02177600000005</v>
      </c>
      <c r="I143" s="57">
        <v>6.1</v>
      </c>
    </row>
    <row r="144" spans="2:9" x14ac:dyDescent="0.25">
      <c r="B144" s="61">
        <v>34304</v>
      </c>
      <c r="C144" s="49" t="s">
        <v>150</v>
      </c>
      <c r="D144" s="49" t="s">
        <v>154</v>
      </c>
      <c r="E144" s="52" t="s">
        <v>118</v>
      </c>
      <c r="F144" s="52">
        <v>30285.807000000001</v>
      </c>
      <c r="G144" s="52">
        <v>27639.777999999998</v>
      </c>
      <c r="H144" s="52">
        <v>707.53937399999995</v>
      </c>
      <c r="I144" s="57">
        <v>9</v>
      </c>
    </row>
    <row r="145" spans="2:9" x14ac:dyDescent="0.25">
      <c r="B145" s="61">
        <v>34394</v>
      </c>
      <c r="C145" s="49" t="s">
        <v>150</v>
      </c>
      <c r="D145" s="49" t="s">
        <v>154</v>
      </c>
      <c r="E145" s="52" t="s">
        <v>118</v>
      </c>
      <c r="F145" s="52">
        <v>28315.47</v>
      </c>
      <c r="G145" s="52">
        <v>26019.537</v>
      </c>
      <c r="H145" s="52">
        <v>633.54148599999996</v>
      </c>
      <c r="I145" s="57">
        <v>2.5</v>
      </c>
    </row>
    <row r="146" spans="2:9" x14ac:dyDescent="0.25">
      <c r="B146" s="61">
        <v>34486</v>
      </c>
      <c r="C146" s="49" t="s">
        <v>150</v>
      </c>
      <c r="D146" s="49" t="s">
        <v>154</v>
      </c>
      <c r="E146" s="52" t="s">
        <v>118</v>
      </c>
      <c r="F146" s="52">
        <v>32481.696</v>
      </c>
      <c r="G146" s="52">
        <v>29917.13</v>
      </c>
      <c r="H146" s="52">
        <v>649.07007499999997</v>
      </c>
      <c r="I146" s="57">
        <v>1.2</v>
      </c>
    </row>
    <row r="147" spans="2:9" x14ac:dyDescent="0.25">
      <c r="B147" s="61">
        <v>34578</v>
      </c>
      <c r="C147" s="49" t="s">
        <v>150</v>
      </c>
      <c r="D147" s="49" t="s">
        <v>154</v>
      </c>
      <c r="E147" s="52" t="s">
        <v>118</v>
      </c>
      <c r="F147" s="52">
        <v>33959.847999999998</v>
      </c>
      <c r="G147" s="52">
        <v>31413.465</v>
      </c>
      <c r="H147" s="52">
        <v>652.62682900000004</v>
      </c>
      <c r="I147" s="57">
        <v>2.9</v>
      </c>
    </row>
    <row r="148" spans="2:9" x14ac:dyDescent="0.25">
      <c r="B148" s="61">
        <v>34669</v>
      </c>
      <c r="C148" s="49" t="s">
        <v>150</v>
      </c>
      <c r="D148" s="49" t="s">
        <v>154</v>
      </c>
      <c r="E148" s="52" t="s">
        <v>118</v>
      </c>
      <c r="F148" s="52">
        <v>34009.071000000004</v>
      </c>
      <c r="G148" s="52">
        <v>31742.937000000002</v>
      </c>
      <c r="H148" s="52">
        <v>654.95233900000005</v>
      </c>
      <c r="I148" s="57">
        <v>2.5</v>
      </c>
    </row>
    <row r="149" spans="2:9" x14ac:dyDescent="0.25">
      <c r="B149" s="61">
        <v>34759</v>
      </c>
      <c r="C149" s="49" t="s">
        <v>150</v>
      </c>
      <c r="D149" s="49" t="s">
        <v>154</v>
      </c>
      <c r="E149" s="52" t="s">
        <v>118</v>
      </c>
      <c r="F149" s="52">
        <v>33275.521000000001</v>
      </c>
      <c r="G149" s="52">
        <v>31753.044999999998</v>
      </c>
      <c r="H149" s="52">
        <v>680.66744800000004</v>
      </c>
      <c r="I149" s="57">
        <v>1.3</v>
      </c>
    </row>
    <row r="150" spans="2:9" x14ac:dyDescent="0.25">
      <c r="B150" s="61">
        <v>34851</v>
      </c>
      <c r="C150" s="49" t="s">
        <v>150</v>
      </c>
      <c r="D150" s="49" t="s">
        <v>154</v>
      </c>
      <c r="E150" s="52" t="s">
        <v>118</v>
      </c>
      <c r="F150" s="52">
        <v>35747.49</v>
      </c>
      <c r="G150" s="52">
        <v>33904.288</v>
      </c>
      <c r="H150" s="52">
        <v>785.26998100000003</v>
      </c>
      <c r="I150" s="57">
        <v>5.3</v>
      </c>
    </row>
    <row r="151" spans="2:9" x14ac:dyDescent="0.25">
      <c r="B151" s="61">
        <v>34943</v>
      </c>
      <c r="C151" s="49" t="s">
        <v>150</v>
      </c>
      <c r="D151" s="49" t="s">
        <v>154</v>
      </c>
      <c r="E151" s="52" t="s">
        <v>118</v>
      </c>
      <c r="F151" s="52">
        <v>37745.964</v>
      </c>
      <c r="G151" s="52">
        <v>33309.023999999998</v>
      </c>
      <c r="H151" s="52">
        <v>756.09578199999999</v>
      </c>
      <c r="I151" s="57">
        <v>4.9000000000000004</v>
      </c>
    </row>
    <row r="152" spans="2:9" x14ac:dyDescent="0.25">
      <c r="B152" s="61">
        <v>35034</v>
      </c>
      <c r="C152" s="49" t="s">
        <v>150</v>
      </c>
      <c r="D152" s="49" t="s">
        <v>154</v>
      </c>
      <c r="E152" s="52" t="s">
        <v>118</v>
      </c>
      <c r="F152" s="52">
        <v>36194.783000000003</v>
      </c>
      <c r="G152" s="52">
        <v>31400.668000000001</v>
      </c>
      <c r="H152" s="52">
        <v>710.35399399999994</v>
      </c>
      <c r="I152" s="57">
        <v>1.1000000000000001</v>
      </c>
    </row>
    <row r="153" spans="2:9" x14ac:dyDescent="0.25">
      <c r="B153" s="61">
        <v>35125</v>
      </c>
      <c r="C153" s="49" t="s">
        <v>150</v>
      </c>
      <c r="D153" s="49" t="s">
        <v>154</v>
      </c>
      <c r="E153" s="52" t="s">
        <v>118</v>
      </c>
      <c r="F153" s="52">
        <v>36949.614500000003</v>
      </c>
      <c r="G153" s="52">
        <v>29698.398000000001</v>
      </c>
      <c r="H153" s="52">
        <v>663.44695400000001</v>
      </c>
      <c r="I153" s="57">
        <v>3.6</v>
      </c>
    </row>
    <row r="154" spans="2:9" x14ac:dyDescent="0.25">
      <c r="B154" s="61">
        <v>35217</v>
      </c>
      <c r="C154" s="49" t="s">
        <v>150</v>
      </c>
      <c r="D154" s="49" t="s">
        <v>154</v>
      </c>
      <c r="E154" s="52" t="s">
        <v>118</v>
      </c>
      <c r="F154" s="52">
        <v>36970.205600000001</v>
      </c>
      <c r="G154" s="52">
        <v>31776.569</v>
      </c>
      <c r="H154" s="52">
        <v>734.82430899999997</v>
      </c>
      <c r="I154" s="57">
        <v>4.5</v>
      </c>
    </row>
    <row r="155" spans="2:9" x14ac:dyDescent="0.25">
      <c r="B155" s="61">
        <v>35309</v>
      </c>
      <c r="C155" s="49" t="s">
        <v>150</v>
      </c>
      <c r="D155" s="49" t="s">
        <v>154</v>
      </c>
      <c r="E155" s="52" t="s">
        <v>118</v>
      </c>
      <c r="F155" s="52">
        <v>39789.6564</v>
      </c>
      <c r="G155" s="52">
        <v>33635.868999999999</v>
      </c>
      <c r="H155" s="52">
        <v>766.54764599999999</v>
      </c>
      <c r="I155" s="57">
        <v>6.1</v>
      </c>
    </row>
    <row r="156" spans="2:9" x14ac:dyDescent="0.25">
      <c r="B156" s="61">
        <v>35400</v>
      </c>
      <c r="C156" s="49" t="s">
        <v>150</v>
      </c>
      <c r="D156" s="49" t="s">
        <v>154</v>
      </c>
      <c r="E156" s="52" t="s">
        <v>118</v>
      </c>
      <c r="F156" s="52">
        <v>38428.129399999998</v>
      </c>
      <c r="G156" s="52">
        <v>33163.091999999997</v>
      </c>
      <c r="H156" s="52">
        <v>743.97817799999996</v>
      </c>
      <c r="I156" s="57">
        <v>3.8</v>
      </c>
    </row>
    <row r="157" spans="2:9" x14ac:dyDescent="0.25">
      <c r="B157" s="61">
        <v>35490</v>
      </c>
      <c r="C157" s="49" t="s">
        <v>150</v>
      </c>
      <c r="D157" s="49" t="s">
        <v>154</v>
      </c>
      <c r="E157" s="52" t="s">
        <v>118</v>
      </c>
      <c r="F157" s="52">
        <v>36491.258099999999</v>
      </c>
      <c r="G157" s="52">
        <v>33630.673999999999</v>
      </c>
      <c r="H157" s="52">
        <v>779.65275699999995</v>
      </c>
      <c r="I157" s="57">
        <v>6.6</v>
      </c>
    </row>
    <row r="158" spans="2:9" x14ac:dyDescent="0.25">
      <c r="B158" s="61">
        <v>35582</v>
      </c>
      <c r="C158" s="49" t="s">
        <v>150</v>
      </c>
      <c r="D158" s="49" t="s">
        <v>154</v>
      </c>
      <c r="E158" s="52" t="s">
        <v>118</v>
      </c>
      <c r="F158" s="52">
        <v>38635.511500000001</v>
      </c>
      <c r="G158" s="52">
        <v>37127</v>
      </c>
      <c r="H158" s="52">
        <v>865.02000299999997</v>
      </c>
      <c r="I158" s="57">
        <v>9.3000000000000007</v>
      </c>
    </row>
    <row r="159" spans="2:9" x14ac:dyDescent="0.25">
      <c r="B159" s="61">
        <v>35674</v>
      </c>
      <c r="C159" s="49" t="s">
        <v>150</v>
      </c>
      <c r="D159" s="49" t="s">
        <v>154</v>
      </c>
      <c r="E159" s="52" t="s">
        <v>118</v>
      </c>
      <c r="F159" s="52">
        <v>39464.189700000003</v>
      </c>
      <c r="G159" s="52">
        <v>39417.322</v>
      </c>
      <c r="H159" s="52">
        <v>952.75951599999996</v>
      </c>
      <c r="I159" s="57">
        <v>4</v>
      </c>
    </row>
    <row r="160" spans="2:9" x14ac:dyDescent="0.25">
      <c r="B160" s="61">
        <v>35765</v>
      </c>
      <c r="C160" s="49" t="s">
        <v>150</v>
      </c>
      <c r="D160" s="49" t="s">
        <v>154</v>
      </c>
      <c r="E160" s="52" t="s">
        <v>118</v>
      </c>
      <c r="F160" s="52">
        <v>41695.496200000001</v>
      </c>
      <c r="G160" s="52">
        <v>36582.249000000003</v>
      </c>
      <c r="H160" s="52">
        <v>967.27615400000002</v>
      </c>
      <c r="I160" s="57">
        <v>6.3</v>
      </c>
    </row>
    <row r="161" spans="2:9" x14ac:dyDescent="0.25">
      <c r="B161" s="61">
        <v>35855</v>
      </c>
      <c r="C161" s="49" t="s">
        <v>150</v>
      </c>
      <c r="D161" s="49" t="s">
        <v>154</v>
      </c>
      <c r="E161" s="52" t="s">
        <v>118</v>
      </c>
      <c r="F161" s="52">
        <v>40272.7232</v>
      </c>
      <c r="G161" s="52">
        <v>31707.052</v>
      </c>
      <c r="H161" s="52">
        <v>857.46111499999995</v>
      </c>
      <c r="I161" s="57">
        <v>7.1</v>
      </c>
    </row>
    <row r="162" spans="2:9" x14ac:dyDescent="0.25">
      <c r="B162" s="61">
        <v>35947</v>
      </c>
      <c r="C162" s="49" t="s">
        <v>150</v>
      </c>
      <c r="D162" s="49" t="s">
        <v>154</v>
      </c>
      <c r="E162" s="52" t="s">
        <v>118</v>
      </c>
      <c r="F162" s="52">
        <v>39713.304199999999</v>
      </c>
      <c r="G162" s="52">
        <v>34501.288999999997</v>
      </c>
      <c r="H162" s="52">
        <v>1013.53315</v>
      </c>
      <c r="I162" s="57">
        <v>12.6</v>
      </c>
    </row>
    <row r="163" spans="2:9" x14ac:dyDescent="0.25">
      <c r="B163" s="61">
        <v>36039</v>
      </c>
      <c r="C163" s="49" t="s">
        <v>150</v>
      </c>
      <c r="D163" s="49" t="s">
        <v>154</v>
      </c>
      <c r="E163" s="52" t="s">
        <v>118</v>
      </c>
      <c r="F163" s="52">
        <v>39739.442300000002</v>
      </c>
      <c r="G163" s="52">
        <v>35803.925000000003</v>
      </c>
      <c r="H163" s="52">
        <v>1088.9868899999999</v>
      </c>
      <c r="I163" s="57">
        <v>12.6</v>
      </c>
    </row>
    <row r="164" spans="2:9" x14ac:dyDescent="0.25">
      <c r="B164" s="61">
        <v>36130</v>
      </c>
      <c r="C164" s="49" t="s">
        <v>150</v>
      </c>
      <c r="D164" s="49" t="s">
        <v>154</v>
      </c>
      <c r="E164" s="52" t="s">
        <v>118</v>
      </c>
      <c r="F164" s="52">
        <v>41005.242700000003</v>
      </c>
      <c r="G164" s="52">
        <v>34406.201999999997</v>
      </c>
      <c r="H164" s="52">
        <v>1027.1633099999999</v>
      </c>
      <c r="I164" s="57">
        <v>13.7</v>
      </c>
    </row>
    <row r="165" spans="2:9" x14ac:dyDescent="0.25">
      <c r="B165" s="61">
        <v>36220</v>
      </c>
      <c r="C165" s="49" t="s">
        <v>150</v>
      </c>
      <c r="D165" s="49" t="s">
        <v>154</v>
      </c>
      <c r="E165" s="52" t="s">
        <v>118</v>
      </c>
      <c r="F165" s="52">
        <v>36602.104800000001</v>
      </c>
      <c r="G165" s="52">
        <v>31059.5</v>
      </c>
      <c r="H165" s="52">
        <v>891.43656099999998</v>
      </c>
      <c r="I165" s="57">
        <v>7.2</v>
      </c>
    </row>
    <row r="166" spans="2:9" x14ac:dyDescent="0.25">
      <c r="B166" s="61">
        <v>36312</v>
      </c>
      <c r="C166" s="49" t="s">
        <v>150</v>
      </c>
      <c r="D166" s="49" t="s">
        <v>154</v>
      </c>
      <c r="E166" s="52" t="s">
        <v>118</v>
      </c>
      <c r="F166" s="52">
        <v>36130.888400000003</v>
      </c>
      <c r="G166" s="52">
        <v>33914.940999999999</v>
      </c>
      <c r="H166" s="52">
        <v>836.52028099999995</v>
      </c>
      <c r="I166" s="57">
        <v>8.1</v>
      </c>
    </row>
    <row r="167" spans="2:9" x14ac:dyDescent="0.25">
      <c r="B167" s="61">
        <v>36404</v>
      </c>
      <c r="C167" s="49" t="s">
        <v>150</v>
      </c>
      <c r="D167" s="49" t="s">
        <v>154</v>
      </c>
      <c r="E167" s="52" t="s">
        <v>118</v>
      </c>
      <c r="F167" s="52">
        <v>40829.074000000001</v>
      </c>
      <c r="G167" s="52">
        <v>37385.521000000001</v>
      </c>
      <c r="H167" s="52">
        <v>926.35368000000005</v>
      </c>
      <c r="I167" s="57">
        <v>8.8000000000000007</v>
      </c>
    </row>
    <row r="168" spans="2:9" x14ac:dyDescent="0.25">
      <c r="B168" s="61">
        <v>36495</v>
      </c>
      <c r="C168" s="49" t="s">
        <v>150</v>
      </c>
      <c r="D168" s="49" t="s">
        <v>154</v>
      </c>
      <c r="E168" s="52" t="s">
        <v>118</v>
      </c>
      <c r="F168" s="52">
        <v>37996.372732999997</v>
      </c>
      <c r="G168" s="52">
        <v>36917.805999999997</v>
      </c>
      <c r="H168" s="52">
        <v>914.87025500000004</v>
      </c>
      <c r="I168" s="57">
        <v>9</v>
      </c>
    </row>
    <row r="169" spans="2:9" x14ac:dyDescent="0.25">
      <c r="B169" s="61">
        <v>36586</v>
      </c>
      <c r="C169" s="49" t="s">
        <v>150</v>
      </c>
      <c r="D169" s="49" t="s">
        <v>154</v>
      </c>
      <c r="E169" s="52" t="s">
        <v>118</v>
      </c>
      <c r="F169" s="52">
        <v>38136.044541785399</v>
      </c>
      <c r="G169" s="52">
        <v>34665.133999999998</v>
      </c>
      <c r="H169" s="52">
        <v>856.96353199999999</v>
      </c>
      <c r="I169" s="57">
        <v>5</v>
      </c>
    </row>
    <row r="170" spans="2:9" x14ac:dyDescent="0.25">
      <c r="B170" s="61">
        <v>36678</v>
      </c>
      <c r="C170" s="49" t="s">
        <v>150</v>
      </c>
      <c r="D170" s="49" t="s">
        <v>154</v>
      </c>
      <c r="E170" s="52" t="s">
        <v>118</v>
      </c>
      <c r="F170" s="52">
        <v>42178.853209658701</v>
      </c>
      <c r="G170" s="52">
        <v>40467.695</v>
      </c>
      <c r="H170" s="52">
        <v>1119.0756699999999</v>
      </c>
      <c r="I170" s="57">
        <v>0</v>
      </c>
    </row>
    <row r="171" spans="2:9" x14ac:dyDescent="0.25">
      <c r="B171" s="61">
        <v>36770</v>
      </c>
      <c r="C171" s="49" t="s">
        <v>150</v>
      </c>
      <c r="D171" s="49" t="s">
        <v>154</v>
      </c>
      <c r="E171" s="52" t="s">
        <v>118</v>
      </c>
      <c r="F171" s="52">
        <v>45066.111337863797</v>
      </c>
      <c r="G171" s="52">
        <v>42543.982000000004</v>
      </c>
      <c r="H171" s="52">
        <v>1190.5926300000001</v>
      </c>
      <c r="I171" s="57">
        <v>7.2</v>
      </c>
    </row>
    <row r="172" spans="2:9" x14ac:dyDescent="0.25">
      <c r="B172" s="61">
        <v>36861</v>
      </c>
      <c r="C172" s="49" t="s">
        <v>150</v>
      </c>
      <c r="D172" s="49" t="s">
        <v>154</v>
      </c>
      <c r="E172" s="52" t="s">
        <v>118</v>
      </c>
      <c r="F172" s="52">
        <v>44431.510377819402</v>
      </c>
      <c r="G172" s="52">
        <v>39691.432999999997</v>
      </c>
      <c r="H172" s="52">
        <v>1261.0946200000001</v>
      </c>
      <c r="I172" s="57">
        <v>7.4</v>
      </c>
    </row>
    <row r="173" spans="2:9" x14ac:dyDescent="0.25">
      <c r="B173" s="61">
        <v>36951</v>
      </c>
      <c r="C173" s="49" t="s">
        <v>150</v>
      </c>
      <c r="D173" s="49" t="s">
        <v>154</v>
      </c>
      <c r="E173" s="52" t="s">
        <v>118</v>
      </c>
      <c r="F173" s="52">
        <v>40482.323961988797</v>
      </c>
      <c r="G173" s="52">
        <v>36641.258000000002</v>
      </c>
      <c r="H173" s="52">
        <v>1152.3855100000001</v>
      </c>
      <c r="I173" s="57">
        <v>3.4</v>
      </c>
    </row>
    <row r="174" spans="2:9" x14ac:dyDescent="0.25">
      <c r="B174" s="61">
        <v>37043</v>
      </c>
      <c r="C174" s="49" t="s">
        <v>150</v>
      </c>
      <c r="D174" s="49" t="s">
        <v>154</v>
      </c>
      <c r="E174" s="52" t="s">
        <v>118</v>
      </c>
      <c r="F174" s="52">
        <v>44075.074983007296</v>
      </c>
      <c r="G174" s="52">
        <v>38443.220999999998</v>
      </c>
      <c r="H174" s="52">
        <v>1298.6494</v>
      </c>
      <c r="I174" s="57">
        <v>5.4</v>
      </c>
    </row>
    <row r="175" spans="2:9" x14ac:dyDescent="0.25">
      <c r="B175" s="61">
        <v>37135</v>
      </c>
      <c r="C175" s="49" t="s">
        <v>150</v>
      </c>
      <c r="D175" s="49" t="s">
        <v>154</v>
      </c>
      <c r="E175" s="52" t="s">
        <v>118</v>
      </c>
      <c r="F175" s="52">
        <v>48123.453547595498</v>
      </c>
      <c r="G175" s="52">
        <v>41821.103000000003</v>
      </c>
      <c r="H175" s="52">
        <v>1410.8784000000001</v>
      </c>
      <c r="I175" s="57">
        <v>4.4000000000000004</v>
      </c>
    </row>
    <row r="176" spans="2:9" x14ac:dyDescent="0.25">
      <c r="B176" s="61">
        <v>37226</v>
      </c>
      <c r="C176" s="49" t="s">
        <v>150</v>
      </c>
      <c r="D176" s="49" t="s">
        <v>154</v>
      </c>
      <c r="E176" s="52" t="s">
        <v>118</v>
      </c>
      <c r="F176" s="52">
        <v>47952.855523301398</v>
      </c>
      <c r="G176" s="52">
        <v>39811.925999999999</v>
      </c>
      <c r="H176" s="52">
        <v>1369.5935500000001</v>
      </c>
      <c r="I176" s="57">
        <v>6.9</v>
      </c>
    </row>
    <row r="177" spans="2:9" x14ac:dyDescent="0.25">
      <c r="B177" s="61">
        <v>37316</v>
      </c>
      <c r="C177" s="49" t="s">
        <v>150</v>
      </c>
      <c r="D177" s="49" t="s">
        <v>154</v>
      </c>
      <c r="E177" s="52" t="s">
        <v>118</v>
      </c>
      <c r="F177" s="52">
        <v>45081.8625594818</v>
      </c>
      <c r="G177" s="52">
        <v>35189.084000000003</v>
      </c>
      <c r="H177" s="52">
        <v>1156.06132</v>
      </c>
      <c r="I177" s="57">
        <v>7.4</v>
      </c>
    </row>
    <row r="178" spans="2:9" x14ac:dyDescent="0.25">
      <c r="B178" s="61">
        <v>37408</v>
      </c>
      <c r="C178" s="49" t="s">
        <v>150</v>
      </c>
      <c r="D178" s="49" t="s">
        <v>154</v>
      </c>
      <c r="E178" s="52" t="s">
        <v>118</v>
      </c>
      <c r="F178" s="52">
        <v>43418.203251481798</v>
      </c>
      <c r="G178" s="52">
        <v>39308.281999999999</v>
      </c>
      <c r="H178" s="52">
        <v>1223.13707</v>
      </c>
      <c r="I178" s="57">
        <v>6.5</v>
      </c>
    </row>
    <row r="179" spans="2:9" x14ac:dyDescent="0.25">
      <c r="B179" s="61">
        <v>37500</v>
      </c>
      <c r="C179" s="49" t="s">
        <v>150</v>
      </c>
      <c r="D179" s="49" t="s">
        <v>154</v>
      </c>
      <c r="E179" s="52" t="s">
        <v>118</v>
      </c>
      <c r="F179" s="52">
        <v>49559.689917128802</v>
      </c>
      <c r="G179" s="52">
        <v>46008.688000000002</v>
      </c>
      <c r="H179" s="52">
        <v>1434.4911999999999</v>
      </c>
      <c r="I179" s="57">
        <v>9</v>
      </c>
    </row>
    <row r="180" spans="2:9" x14ac:dyDescent="0.25">
      <c r="B180" s="61">
        <v>37591</v>
      </c>
      <c r="C180" s="49" t="s">
        <v>150</v>
      </c>
      <c r="D180" s="49" t="s">
        <v>154</v>
      </c>
      <c r="E180" s="52" t="s">
        <v>118</v>
      </c>
      <c r="F180" s="52">
        <v>48528.832872246501</v>
      </c>
      <c r="G180" s="52">
        <v>45362.796999999999</v>
      </c>
      <c r="H180" s="52">
        <v>1382.2464299999999</v>
      </c>
      <c r="I180" s="57">
        <v>14.1</v>
      </c>
    </row>
    <row r="181" spans="2:9" x14ac:dyDescent="0.25">
      <c r="B181" s="61">
        <v>37681</v>
      </c>
      <c r="C181" s="49" t="s">
        <v>150</v>
      </c>
      <c r="D181" s="49" t="s">
        <v>154</v>
      </c>
      <c r="E181" s="52" t="s">
        <v>118</v>
      </c>
      <c r="F181" s="52">
        <v>47720.247889746599</v>
      </c>
      <c r="G181" s="52">
        <v>44039.69</v>
      </c>
      <c r="H181" s="52">
        <v>1256.9951900000001</v>
      </c>
      <c r="I181" s="57">
        <v>11.2</v>
      </c>
    </row>
    <row r="182" spans="2:9" x14ac:dyDescent="0.25">
      <c r="B182" s="61">
        <v>37773</v>
      </c>
      <c r="C182" s="49" t="s">
        <v>150</v>
      </c>
      <c r="D182" s="49" t="s">
        <v>154</v>
      </c>
      <c r="E182" s="52" t="s">
        <v>118</v>
      </c>
      <c r="F182" s="52">
        <v>52710.107888511302</v>
      </c>
      <c r="G182" s="52">
        <v>46066.788999999997</v>
      </c>
      <c r="H182" s="52">
        <v>1268.45794</v>
      </c>
      <c r="I182" s="57">
        <v>10.199999999999999</v>
      </c>
    </row>
    <row r="183" spans="2:9" x14ac:dyDescent="0.25">
      <c r="B183" s="61">
        <v>37865</v>
      </c>
      <c r="C183" s="49" t="s">
        <v>150</v>
      </c>
      <c r="D183" s="49" t="s">
        <v>154</v>
      </c>
      <c r="E183" s="52" t="s">
        <v>118</v>
      </c>
      <c r="F183" s="52">
        <v>53889.615373393703</v>
      </c>
      <c r="G183" s="52">
        <v>47441.781999999999</v>
      </c>
      <c r="H183" s="52">
        <v>1281.3514</v>
      </c>
      <c r="I183" s="57">
        <v>13.1</v>
      </c>
    </row>
    <row r="184" spans="2:9" x14ac:dyDescent="0.25">
      <c r="B184" s="61">
        <v>37956</v>
      </c>
      <c r="C184" s="49" t="s">
        <v>150</v>
      </c>
      <c r="D184" s="49" t="s">
        <v>154</v>
      </c>
      <c r="E184" s="52" t="s">
        <v>118</v>
      </c>
      <c r="F184" s="52">
        <v>57966.447672276103</v>
      </c>
      <c r="G184" s="52">
        <v>50159.563000000002</v>
      </c>
      <c r="H184" s="52">
        <v>1289.07918</v>
      </c>
      <c r="I184" s="57">
        <v>17.600000000000001</v>
      </c>
    </row>
    <row r="185" spans="2:9" x14ac:dyDescent="0.25">
      <c r="B185" s="61">
        <v>38047</v>
      </c>
      <c r="C185" s="49" t="s">
        <v>150</v>
      </c>
      <c r="D185" s="49" t="s">
        <v>154</v>
      </c>
      <c r="E185" s="52" t="s">
        <v>118</v>
      </c>
      <c r="F185" s="52">
        <v>52525.196432571203</v>
      </c>
      <c r="G185" s="52">
        <v>48683.021999999997</v>
      </c>
      <c r="H185" s="52">
        <v>1194.72713</v>
      </c>
      <c r="I185" s="57">
        <v>13.8</v>
      </c>
    </row>
    <row r="186" spans="2:9" x14ac:dyDescent="0.25">
      <c r="B186" s="61">
        <v>38139</v>
      </c>
      <c r="C186" s="49" t="s">
        <v>150</v>
      </c>
      <c r="D186" s="49" t="s">
        <v>154</v>
      </c>
      <c r="E186" s="52" t="s">
        <v>118</v>
      </c>
      <c r="F186" s="52">
        <v>57642.414572335903</v>
      </c>
      <c r="G186" s="52">
        <v>48489.046999999999</v>
      </c>
      <c r="H186" s="52">
        <v>1511.62925</v>
      </c>
      <c r="I186" s="57">
        <v>19.2</v>
      </c>
    </row>
    <row r="187" spans="2:9" x14ac:dyDescent="0.25">
      <c r="B187" s="61">
        <v>38231</v>
      </c>
      <c r="C187" s="49" t="s">
        <v>150</v>
      </c>
      <c r="D187" s="49" t="s">
        <v>154</v>
      </c>
      <c r="E187" s="52" t="s">
        <v>118</v>
      </c>
      <c r="F187" s="52">
        <v>60455.403428983002</v>
      </c>
      <c r="G187" s="52">
        <v>54855.078000000001</v>
      </c>
      <c r="H187" s="52">
        <v>1717.0800979999999</v>
      </c>
      <c r="I187" s="57">
        <v>29.8</v>
      </c>
    </row>
    <row r="188" spans="2:9" x14ac:dyDescent="0.25">
      <c r="B188" s="61">
        <v>38322</v>
      </c>
      <c r="C188" s="49" t="s">
        <v>150</v>
      </c>
      <c r="D188" s="49" t="s">
        <v>154</v>
      </c>
      <c r="E188" s="52" t="s">
        <v>118</v>
      </c>
      <c r="F188" s="52">
        <v>62577.790550218298</v>
      </c>
      <c r="G188" s="52">
        <v>57800.561999999998</v>
      </c>
      <c r="H188" s="52">
        <v>1745.851132</v>
      </c>
      <c r="I188" s="57">
        <v>35.1</v>
      </c>
    </row>
    <row r="189" spans="2:9" x14ac:dyDescent="0.25">
      <c r="B189" s="61">
        <v>38412</v>
      </c>
      <c r="C189" s="49" t="s">
        <v>150</v>
      </c>
      <c r="D189" s="49" t="s">
        <v>154</v>
      </c>
      <c r="E189" s="52" t="s">
        <v>118</v>
      </c>
      <c r="F189" s="52">
        <v>61298.442241748096</v>
      </c>
      <c r="G189" s="52">
        <v>56445.216999999997</v>
      </c>
      <c r="H189" s="52">
        <v>1728.439228</v>
      </c>
      <c r="I189" s="57">
        <v>27.3</v>
      </c>
    </row>
    <row r="190" spans="2:9" x14ac:dyDescent="0.25">
      <c r="B190" s="61">
        <v>38504</v>
      </c>
      <c r="C190" s="49" t="s">
        <v>150</v>
      </c>
      <c r="D190" s="49" t="s">
        <v>154</v>
      </c>
      <c r="E190" s="52" t="s">
        <v>118</v>
      </c>
      <c r="F190" s="52">
        <v>66778.377359395206</v>
      </c>
      <c r="G190" s="52">
        <v>59355.381999999998</v>
      </c>
      <c r="H190" s="52">
        <v>2928.9469009999998</v>
      </c>
      <c r="I190" s="57">
        <v>45.7</v>
      </c>
    </row>
    <row r="191" spans="2:9" x14ac:dyDescent="0.25">
      <c r="B191" s="61">
        <v>38596</v>
      </c>
      <c r="C191" s="49" t="s">
        <v>150</v>
      </c>
      <c r="D191" s="49" t="s">
        <v>154</v>
      </c>
      <c r="E191" s="52" t="s">
        <v>118</v>
      </c>
      <c r="F191" s="52">
        <v>65992.512065277595</v>
      </c>
      <c r="G191" s="52">
        <v>58855.675999999999</v>
      </c>
      <c r="H191" s="52">
        <v>3001.0137209999998</v>
      </c>
      <c r="I191" s="57">
        <v>36.299999999999997</v>
      </c>
    </row>
    <row r="192" spans="2:9" x14ac:dyDescent="0.25">
      <c r="B192" s="61">
        <v>38687</v>
      </c>
      <c r="C192" s="49" t="s">
        <v>150</v>
      </c>
      <c r="D192" s="49" t="s">
        <v>154</v>
      </c>
      <c r="E192" s="52" t="s">
        <v>118</v>
      </c>
      <c r="F192" s="52">
        <v>67027.834947630501</v>
      </c>
      <c r="G192" s="52">
        <v>64657.033000000003</v>
      </c>
      <c r="H192" s="52">
        <v>3412.7835690000002</v>
      </c>
      <c r="I192" s="57">
        <v>42.9</v>
      </c>
    </row>
    <row r="193" spans="2:9" x14ac:dyDescent="0.25">
      <c r="B193" s="61">
        <v>38777</v>
      </c>
      <c r="C193" s="49" t="s">
        <v>150</v>
      </c>
      <c r="D193" s="49" t="s">
        <v>154</v>
      </c>
      <c r="E193" s="52" t="s">
        <v>118</v>
      </c>
      <c r="F193" s="52">
        <v>60400.275981772102</v>
      </c>
      <c r="G193" s="52">
        <v>54123.396999999997</v>
      </c>
      <c r="H193" s="52">
        <v>2894.9914210000002</v>
      </c>
      <c r="I193" s="57">
        <v>32.4</v>
      </c>
    </row>
    <row r="194" spans="2:9" x14ac:dyDescent="0.25">
      <c r="B194" s="61">
        <v>38869</v>
      </c>
      <c r="C194" s="49" t="s">
        <v>150</v>
      </c>
      <c r="D194" s="49" t="s">
        <v>154</v>
      </c>
      <c r="E194" s="52" t="s">
        <v>118</v>
      </c>
      <c r="F194" s="52">
        <v>69645.990740280293</v>
      </c>
      <c r="G194" s="52">
        <v>61744.120999999999</v>
      </c>
      <c r="H194" s="52">
        <v>3545.6192510000001</v>
      </c>
      <c r="I194" s="57">
        <v>49.7</v>
      </c>
    </row>
    <row r="195" spans="2:9" x14ac:dyDescent="0.25">
      <c r="B195" s="61">
        <v>38961</v>
      </c>
      <c r="C195" s="49" t="s">
        <v>150</v>
      </c>
      <c r="D195" s="49" t="s">
        <v>154</v>
      </c>
      <c r="E195" s="52" t="s">
        <v>118</v>
      </c>
      <c r="F195" s="52">
        <v>71840.241716864199</v>
      </c>
      <c r="G195" s="52">
        <v>64230.347000000002</v>
      </c>
      <c r="H195" s="52">
        <v>3908.900678</v>
      </c>
      <c r="I195" s="57">
        <v>70.099999999999994</v>
      </c>
    </row>
    <row r="196" spans="2:9" x14ac:dyDescent="0.25">
      <c r="B196" s="61">
        <v>39052</v>
      </c>
      <c r="C196" s="49" t="s">
        <v>150</v>
      </c>
      <c r="D196" s="49" t="s">
        <v>154</v>
      </c>
      <c r="E196" s="52" t="s">
        <v>118</v>
      </c>
      <c r="F196" s="52">
        <v>72281.822471893</v>
      </c>
      <c r="G196" s="52">
        <v>67330.991999999998</v>
      </c>
      <c r="H196" s="52">
        <v>4016.2016400000002</v>
      </c>
      <c r="I196" s="57">
        <v>72.5</v>
      </c>
    </row>
    <row r="197" spans="2:9" x14ac:dyDescent="0.25">
      <c r="B197" s="61">
        <v>39142</v>
      </c>
      <c r="C197" s="49" t="s">
        <v>150</v>
      </c>
      <c r="D197" s="49" t="s">
        <v>154</v>
      </c>
      <c r="E197" s="52" t="s">
        <v>118</v>
      </c>
      <c r="F197" s="52">
        <v>67140.931790257702</v>
      </c>
      <c r="G197" s="52">
        <v>58624.161</v>
      </c>
      <c r="H197" s="52">
        <v>3501.9078789999999</v>
      </c>
      <c r="I197" s="57">
        <v>54</v>
      </c>
    </row>
    <row r="198" spans="2:9" x14ac:dyDescent="0.25">
      <c r="B198" s="61">
        <v>39234</v>
      </c>
      <c r="C198" s="49" t="s">
        <v>150</v>
      </c>
      <c r="D198" s="49" t="s">
        <v>154</v>
      </c>
      <c r="E198" s="52" t="s">
        <v>118</v>
      </c>
      <c r="F198" s="52">
        <v>75627.6596522779</v>
      </c>
      <c r="G198" s="52">
        <v>67179.381999999998</v>
      </c>
      <c r="H198" s="52">
        <v>4085.3755099999998</v>
      </c>
      <c r="I198" s="57">
        <v>88.8</v>
      </c>
    </row>
    <row r="199" spans="2:9" x14ac:dyDescent="0.25">
      <c r="B199" s="61">
        <v>39326</v>
      </c>
      <c r="C199" s="49" t="s">
        <v>150</v>
      </c>
      <c r="D199" s="49" t="s">
        <v>154</v>
      </c>
      <c r="E199" s="52" t="s">
        <v>118</v>
      </c>
      <c r="F199" s="52">
        <v>74038.8182121344</v>
      </c>
      <c r="G199" s="52">
        <v>68320.865999999995</v>
      </c>
      <c r="H199" s="52">
        <v>4142.8307249999998</v>
      </c>
      <c r="I199" s="57">
        <v>112.8</v>
      </c>
    </row>
    <row r="200" spans="2:9" x14ac:dyDescent="0.25">
      <c r="B200" s="61">
        <v>39417</v>
      </c>
      <c r="C200" s="49" t="s">
        <v>150</v>
      </c>
      <c r="D200" s="49" t="s">
        <v>154</v>
      </c>
      <c r="E200" s="52" t="s">
        <v>118</v>
      </c>
      <c r="F200" s="52">
        <v>81567.079931499393</v>
      </c>
      <c r="G200" s="52">
        <v>72759.278000000006</v>
      </c>
      <c r="H200" s="52">
        <v>4527.5908019999997</v>
      </c>
      <c r="I200" s="57">
        <v>98.5</v>
      </c>
    </row>
    <row r="201" spans="2:9" x14ac:dyDescent="0.25">
      <c r="B201" s="61">
        <v>39508</v>
      </c>
      <c r="C201" s="49" t="s">
        <v>150</v>
      </c>
      <c r="D201" s="49" t="s">
        <v>154</v>
      </c>
      <c r="E201" s="52" t="s">
        <v>118</v>
      </c>
      <c r="F201" s="52">
        <v>79694.778234315498</v>
      </c>
      <c r="G201" s="52">
        <v>73748.528999999995</v>
      </c>
      <c r="H201" s="52">
        <v>4967.1240980000002</v>
      </c>
      <c r="I201" s="57">
        <v>91.9</v>
      </c>
    </row>
    <row r="202" spans="2:9" x14ac:dyDescent="0.25">
      <c r="B202" s="61">
        <v>39600</v>
      </c>
      <c r="C202" s="49" t="s">
        <v>150</v>
      </c>
      <c r="D202" s="49" t="s">
        <v>154</v>
      </c>
      <c r="E202" s="52" t="s">
        <v>118</v>
      </c>
      <c r="F202" s="52">
        <v>88701.881164945094</v>
      </c>
      <c r="G202" s="52">
        <v>79464.499190000002</v>
      </c>
      <c r="H202" s="52">
        <v>6873.2737020000004</v>
      </c>
      <c r="I202" s="57">
        <v>146.6</v>
      </c>
    </row>
    <row r="203" spans="2:9" x14ac:dyDescent="0.25">
      <c r="B203" s="61">
        <v>39692</v>
      </c>
      <c r="C203" s="49" t="s">
        <v>150</v>
      </c>
      <c r="D203" s="49" t="s">
        <v>154</v>
      </c>
      <c r="E203" s="52" t="s">
        <v>118</v>
      </c>
      <c r="F203" s="52">
        <v>92722.405264216606</v>
      </c>
      <c r="G203" s="52">
        <v>86924.619149999999</v>
      </c>
      <c r="H203" s="52">
        <v>9587.9052210000009</v>
      </c>
      <c r="I203" s="57">
        <v>162</v>
      </c>
    </row>
    <row r="204" spans="2:9" x14ac:dyDescent="0.25">
      <c r="B204" s="61">
        <v>39783</v>
      </c>
      <c r="C204" s="49" t="s">
        <v>150</v>
      </c>
      <c r="D204" s="49" t="s">
        <v>154</v>
      </c>
      <c r="E204" s="52" t="s">
        <v>118</v>
      </c>
      <c r="F204" s="52">
        <v>79285.833888876907</v>
      </c>
      <c r="G204" s="52">
        <v>69335.620469999994</v>
      </c>
      <c r="H204" s="52">
        <v>8714.3241429999998</v>
      </c>
      <c r="I204" s="57">
        <v>182.5</v>
      </c>
    </row>
    <row r="205" spans="2:9" x14ac:dyDescent="0.25">
      <c r="B205" s="61">
        <v>39873</v>
      </c>
      <c r="C205" s="49" t="s">
        <v>150</v>
      </c>
      <c r="D205" s="49" t="s">
        <v>154</v>
      </c>
      <c r="E205" s="52">
        <v>59.636904761904802</v>
      </c>
      <c r="F205" s="52">
        <v>79738.175996411795</v>
      </c>
      <c r="G205" s="52">
        <v>78319.101750000002</v>
      </c>
      <c r="H205" s="52">
        <v>8884.332461</v>
      </c>
      <c r="I205" s="57">
        <v>105.6</v>
      </c>
    </row>
    <row r="206" spans="2:9" x14ac:dyDescent="0.25">
      <c r="B206" s="61">
        <v>39965</v>
      </c>
      <c r="C206" s="49" t="s">
        <v>150</v>
      </c>
      <c r="D206" s="49" t="s">
        <v>154</v>
      </c>
      <c r="E206" s="52">
        <v>53.807777777777801</v>
      </c>
      <c r="F206" s="52">
        <v>97805.337977275296</v>
      </c>
      <c r="G206" s="52">
        <v>88944.614130000002</v>
      </c>
      <c r="H206" s="52">
        <v>7052.4148610000002</v>
      </c>
      <c r="I206" s="57">
        <v>138.6</v>
      </c>
    </row>
    <row r="207" spans="2:9" x14ac:dyDescent="0.25">
      <c r="B207" s="61">
        <v>40057</v>
      </c>
      <c r="C207" s="49" t="s">
        <v>150</v>
      </c>
      <c r="D207" s="49" t="s">
        <v>154</v>
      </c>
      <c r="E207" s="52">
        <v>73.502656250000001</v>
      </c>
      <c r="F207" s="52">
        <v>105698.928703232</v>
      </c>
      <c r="G207" s="52">
        <v>97594.017519999994</v>
      </c>
      <c r="H207" s="52">
        <v>7180.7279879999996</v>
      </c>
      <c r="I207" s="57">
        <v>140.5</v>
      </c>
    </row>
    <row r="208" spans="2:9" x14ac:dyDescent="0.25">
      <c r="B208" s="61">
        <v>40148</v>
      </c>
      <c r="C208" s="49" t="s">
        <v>150</v>
      </c>
      <c r="D208" s="49" t="s">
        <v>154</v>
      </c>
      <c r="E208" s="52">
        <v>82.617500000000007</v>
      </c>
      <c r="F208" s="52">
        <v>107257.37783832601</v>
      </c>
      <c r="G208" s="52">
        <v>98063.155799999993</v>
      </c>
      <c r="H208" s="52">
        <v>6931.474158</v>
      </c>
      <c r="I208" s="57">
        <v>136.5</v>
      </c>
    </row>
    <row r="209" spans="2:9" x14ac:dyDescent="0.25">
      <c r="B209" s="61">
        <v>40238</v>
      </c>
      <c r="C209" s="49" t="s">
        <v>150</v>
      </c>
      <c r="D209" s="49" t="s">
        <v>154</v>
      </c>
      <c r="E209" s="52">
        <v>120.234426229508</v>
      </c>
      <c r="F209" s="52">
        <v>103198.475251759</v>
      </c>
      <c r="G209" s="52">
        <v>94564.738450000004</v>
      </c>
      <c r="H209" s="52">
        <v>7806.9337009999999</v>
      </c>
      <c r="I209" s="57">
        <v>96.3</v>
      </c>
    </row>
    <row r="210" spans="2:9" x14ac:dyDescent="0.25">
      <c r="B210" s="61">
        <v>40330</v>
      </c>
      <c r="C210" s="49" t="s">
        <v>150</v>
      </c>
      <c r="D210" s="49" t="s">
        <v>154</v>
      </c>
      <c r="E210" s="52">
        <v>147.14841269841301</v>
      </c>
      <c r="F210" s="52">
        <v>105681.0571183</v>
      </c>
      <c r="G210" s="52">
        <v>99650.006779999996</v>
      </c>
      <c r="H210" s="52">
        <v>13155.506246999999</v>
      </c>
      <c r="I210" s="57">
        <v>150.80000000000001</v>
      </c>
    </row>
    <row r="211" spans="2:9" x14ac:dyDescent="0.25">
      <c r="B211" s="61">
        <v>40422</v>
      </c>
      <c r="C211" s="49" t="s">
        <v>150</v>
      </c>
      <c r="D211" s="49" t="s">
        <v>154</v>
      </c>
      <c r="E211" s="52">
        <v>126.0971875</v>
      </c>
      <c r="F211" s="52">
        <v>108705.32116426701</v>
      </c>
      <c r="G211" s="52">
        <v>99025.646720000004</v>
      </c>
      <c r="H211" s="52">
        <v>14386.419648999999</v>
      </c>
      <c r="I211" s="57">
        <v>152</v>
      </c>
    </row>
    <row r="212" spans="2:9" x14ac:dyDescent="0.25">
      <c r="B212" s="61">
        <v>40513</v>
      </c>
      <c r="C212" s="49" t="s">
        <v>150</v>
      </c>
      <c r="D212" s="49" t="s">
        <v>154</v>
      </c>
      <c r="E212" s="52">
        <v>148.25714285714301</v>
      </c>
      <c r="F212" s="52">
        <v>115090.326808285</v>
      </c>
      <c r="G212" s="52">
        <v>108618.26767</v>
      </c>
      <c r="H212" s="52">
        <v>14020.986604</v>
      </c>
      <c r="I212" s="57">
        <v>154.19999999999999</v>
      </c>
    </row>
    <row r="213" spans="2:9" x14ac:dyDescent="0.25">
      <c r="B213" s="61">
        <v>40603</v>
      </c>
      <c r="C213" s="49" t="s">
        <v>150</v>
      </c>
      <c r="D213" s="49" t="s">
        <v>154</v>
      </c>
      <c r="E213" s="52">
        <v>172.29918032786901</v>
      </c>
      <c r="F213" s="52">
        <v>103019.02475437699</v>
      </c>
      <c r="G213" s="52">
        <v>93737.033209999994</v>
      </c>
      <c r="H213" s="52">
        <v>13707.444971999999</v>
      </c>
      <c r="I213" s="57">
        <v>144.1</v>
      </c>
    </row>
    <row r="214" spans="2:9" x14ac:dyDescent="0.25">
      <c r="B214" s="61">
        <v>40695</v>
      </c>
      <c r="C214" s="49" t="s">
        <v>150</v>
      </c>
      <c r="D214" s="49" t="s">
        <v>154</v>
      </c>
      <c r="E214" s="52">
        <v>169.13387096774201</v>
      </c>
      <c r="F214" s="52">
        <v>119131.350359466</v>
      </c>
      <c r="G214" s="52">
        <v>105499.00217000001</v>
      </c>
      <c r="H214" s="52">
        <v>16271.688286000001</v>
      </c>
      <c r="I214" s="57">
        <v>214.7</v>
      </c>
    </row>
    <row r="215" spans="2:9" x14ac:dyDescent="0.25">
      <c r="B215" s="61">
        <v>40787</v>
      </c>
      <c r="C215" s="49" t="s">
        <v>150</v>
      </c>
      <c r="D215" s="49" t="s">
        <v>154</v>
      </c>
      <c r="E215" s="52">
        <v>167.51343750000001</v>
      </c>
      <c r="F215" s="52">
        <v>124703.901950637</v>
      </c>
      <c r="G215" s="52">
        <v>117313.83900000001</v>
      </c>
      <c r="H215" s="52">
        <v>17992.149150000001</v>
      </c>
      <c r="I215" s="57">
        <v>234.7</v>
      </c>
    </row>
    <row r="216" spans="2:9" x14ac:dyDescent="0.25">
      <c r="B216" s="61">
        <v>40878</v>
      </c>
      <c r="C216" s="49" t="s">
        <v>150</v>
      </c>
      <c r="D216" s="49" t="s">
        <v>154</v>
      </c>
      <c r="E216" s="52">
        <v>129.13693548387101</v>
      </c>
      <c r="F216" s="52">
        <v>130322.741911384</v>
      </c>
      <c r="G216" s="52">
        <v>121273.29300000001</v>
      </c>
      <c r="H216" s="52">
        <v>16126.12513</v>
      </c>
      <c r="I216" s="57">
        <v>311.8</v>
      </c>
    </row>
    <row r="217" spans="2:9" x14ac:dyDescent="0.25">
      <c r="B217" s="61">
        <v>40969</v>
      </c>
      <c r="C217" s="49" t="s">
        <v>150</v>
      </c>
      <c r="D217" s="49" t="s">
        <v>154</v>
      </c>
      <c r="E217" s="52">
        <v>134.897258064516</v>
      </c>
      <c r="F217" s="52">
        <v>118949.027732413</v>
      </c>
      <c r="G217" s="52">
        <v>108433.295</v>
      </c>
      <c r="H217" s="52">
        <v>13044.95298</v>
      </c>
      <c r="I217" s="57">
        <v>267.89999999999998</v>
      </c>
    </row>
    <row r="218" spans="2:9" x14ac:dyDescent="0.25">
      <c r="B218" s="61">
        <v>41061</v>
      </c>
      <c r="C218" s="49" t="s">
        <v>150</v>
      </c>
      <c r="D218" s="49" t="s">
        <v>154</v>
      </c>
      <c r="E218" s="52">
        <v>133.17857142857099</v>
      </c>
      <c r="F218" s="52">
        <v>129526.094565728</v>
      </c>
      <c r="G218" s="52">
        <v>123022.39479000001</v>
      </c>
      <c r="H218" s="52">
        <v>15531.853134000001</v>
      </c>
      <c r="I218" s="57">
        <v>336.2</v>
      </c>
    </row>
    <row r="219" spans="2:9" x14ac:dyDescent="0.25">
      <c r="B219" s="61">
        <v>41153</v>
      </c>
      <c r="C219" s="49" t="s">
        <v>150</v>
      </c>
      <c r="D219" s="49" t="s">
        <v>154</v>
      </c>
      <c r="E219" s="52">
        <v>105.584920634921</v>
      </c>
      <c r="F219" s="52">
        <v>132712.298186778</v>
      </c>
      <c r="G219" s="52">
        <v>125285.62351999999</v>
      </c>
      <c r="H219" s="52">
        <v>12902.716032</v>
      </c>
      <c r="I219" s="57">
        <v>280.5</v>
      </c>
    </row>
    <row r="220" spans="2:9" x14ac:dyDescent="0.25">
      <c r="B220" s="61">
        <v>41244</v>
      </c>
      <c r="C220" s="49" t="s">
        <v>150</v>
      </c>
      <c r="D220" s="49" t="s">
        <v>154</v>
      </c>
      <c r="E220" s="52">
        <v>112.88126984127</v>
      </c>
      <c r="F220" s="52">
        <v>138168.907422663</v>
      </c>
      <c r="G220" s="52">
        <v>134869.69333000001</v>
      </c>
      <c r="H220" s="52">
        <v>12967.704446</v>
      </c>
      <c r="I220" s="57">
        <v>278.39999999999998</v>
      </c>
    </row>
    <row r="221" spans="2:9" x14ac:dyDescent="0.25">
      <c r="B221" s="61">
        <v>41334</v>
      </c>
      <c r="C221" s="49" t="s">
        <v>150</v>
      </c>
      <c r="D221" s="49" t="s">
        <v>154</v>
      </c>
      <c r="E221" s="52">
        <v>140.534333333333</v>
      </c>
      <c r="F221" s="52">
        <v>133781.108010764</v>
      </c>
      <c r="G221" s="52">
        <v>124918.62415</v>
      </c>
      <c r="H221" s="52">
        <v>14694.051450000001</v>
      </c>
      <c r="I221" s="57">
        <v>248.2</v>
      </c>
    </row>
    <row r="222" spans="2:9" x14ac:dyDescent="0.25">
      <c r="B222" s="61">
        <v>41426</v>
      </c>
      <c r="C222" s="49" t="s">
        <v>150</v>
      </c>
      <c r="D222" s="49" t="s">
        <v>154</v>
      </c>
      <c r="E222" s="52">
        <v>117.94190476190499</v>
      </c>
      <c r="F222" s="52">
        <v>150790.356399913</v>
      </c>
      <c r="G222" s="52">
        <v>141943.83567</v>
      </c>
      <c r="H222" s="52">
        <v>16510.057334000001</v>
      </c>
      <c r="I222" s="57">
        <v>204.2</v>
      </c>
    </row>
    <row r="223" spans="2:9" x14ac:dyDescent="0.25">
      <c r="B223" s="61">
        <v>41518</v>
      </c>
      <c r="C223" s="49" t="s">
        <v>150</v>
      </c>
      <c r="D223" s="49" t="s">
        <v>154</v>
      </c>
      <c r="E223" s="52">
        <v>122.16921875</v>
      </c>
      <c r="F223" s="52">
        <v>158813.675318038</v>
      </c>
      <c r="G223" s="52">
        <v>151354.60712</v>
      </c>
      <c r="H223" s="52">
        <v>18497.902600000001</v>
      </c>
      <c r="I223" s="57">
        <v>222.2</v>
      </c>
    </row>
    <row r="224" spans="2:9" x14ac:dyDescent="0.25">
      <c r="B224" s="61">
        <v>41609</v>
      </c>
      <c r="C224" s="49" t="s">
        <v>150</v>
      </c>
      <c r="D224" s="49" t="s">
        <v>154</v>
      </c>
      <c r="E224" s="52">
        <v>122.647777777778</v>
      </c>
      <c r="F224" s="52">
        <v>166344.55782385601</v>
      </c>
      <c r="G224" s="52">
        <v>160803.90278</v>
      </c>
      <c r="H224" s="52">
        <v>19790.458343999999</v>
      </c>
      <c r="I224" s="57">
        <v>184.2</v>
      </c>
    </row>
    <row r="225" spans="2:9" x14ac:dyDescent="0.25">
      <c r="B225" s="61">
        <v>41699</v>
      </c>
      <c r="C225" s="49" t="s">
        <v>150</v>
      </c>
      <c r="D225" s="49" t="s">
        <v>154</v>
      </c>
      <c r="E225" s="52">
        <v>110.753064516129</v>
      </c>
      <c r="F225" s="52">
        <v>162215.48428835499</v>
      </c>
      <c r="G225" s="52">
        <v>158465.85269</v>
      </c>
      <c r="H225" s="52">
        <v>19029.612507999998</v>
      </c>
      <c r="I225" s="57">
        <v>115.2</v>
      </c>
    </row>
    <row r="226" spans="2:9" x14ac:dyDescent="0.25">
      <c r="B226" s="61">
        <v>41791</v>
      </c>
      <c r="C226" s="49" t="s">
        <v>150</v>
      </c>
      <c r="D226" s="49" t="s">
        <v>154</v>
      </c>
      <c r="E226" s="52">
        <v>93.946451612903203</v>
      </c>
      <c r="F226" s="52">
        <v>192803.432858541</v>
      </c>
      <c r="G226" s="52">
        <v>180803.78352</v>
      </c>
      <c r="H226" s="52">
        <v>17352.886415000001</v>
      </c>
      <c r="I226" s="57">
        <v>189</v>
      </c>
    </row>
    <row r="227" spans="2:9" x14ac:dyDescent="0.25">
      <c r="B227" s="61">
        <v>41883</v>
      </c>
      <c r="C227" s="49" t="s">
        <v>150</v>
      </c>
      <c r="D227" s="49" t="s">
        <v>154</v>
      </c>
      <c r="E227" s="52">
        <v>81.393124999999998</v>
      </c>
      <c r="F227" s="52">
        <v>192937.86136783799</v>
      </c>
      <c r="G227" s="52">
        <v>187656.19287999999</v>
      </c>
      <c r="H227" s="52">
        <v>15515.633390000001</v>
      </c>
      <c r="I227" s="57">
        <v>142.9</v>
      </c>
    </row>
    <row r="228" spans="2:9" x14ac:dyDescent="0.25">
      <c r="B228" s="61">
        <v>41974</v>
      </c>
      <c r="C228" s="49" t="s">
        <v>150</v>
      </c>
      <c r="D228" s="49" t="s">
        <v>154</v>
      </c>
      <c r="E228" s="52">
        <v>66.094920634920697</v>
      </c>
      <c r="F228" s="52">
        <v>191725.46515167999</v>
      </c>
      <c r="G228" s="52">
        <v>190037.20152</v>
      </c>
      <c r="H228" s="52">
        <v>14110.247230999999</v>
      </c>
      <c r="I228" s="57">
        <v>145.1</v>
      </c>
    </row>
    <row r="229" spans="2:9" x14ac:dyDescent="0.25">
      <c r="B229" s="61">
        <v>42064</v>
      </c>
      <c r="C229" s="49" t="s">
        <v>150</v>
      </c>
      <c r="D229" s="49" t="s">
        <v>154</v>
      </c>
      <c r="E229" s="52">
        <v>57.612622950819599</v>
      </c>
      <c r="F229" s="52">
        <v>192456.81439599901</v>
      </c>
      <c r="G229" s="52">
        <v>180047.19910999999</v>
      </c>
      <c r="H229" s="52">
        <v>12751.041373</v>
      </c>
      <c r="I229" s="57">
        <v>82.5</v>
      </c>
    </row>
    <row r="230" spans="2:9" x14ac:dyDescent="0.25">
      <c r="B230" s="61">
        <v>42156</v>
      </c>
      <c r="C230" s="49" t="s">
        <v>150</v>
      </c>
      <c r="D230" s="49" t="s">
        <v>154</v>
      </c>
      <c r="E230" s="52">
        <v>53.162258064516102</v>
      </c>
      <c r="F230" s="52">
        <v>199135.22391359499</v>
      </c>
      <c r="G230" s="52">
        <v>189984.08791999999</v>
      </c>
      <c r="H230" s="52">
        <v>12142.068927</v>
      </c>
      <c r="I230" s="57">
        <v>77.2</v>
      </c>
    </row>
    <row r="231" spans="2:9" x14ac:dyDescent="0.25">
      <c r="B231" s="61">
        <v>42248</v>
      </c>
      <c r="C231" s="49" t="s">
        <v>150</v>
      </c>
      <c r="D231" s="49" t="s">
        <v>154</v>
      </c>
      <c r="E231" s="52">
        <v>48.753934426229499</v>
      </c>
      <c r="F231" s="52">
        <v>209933.52599197099</v>
      </c>
      <c r="G231" s="52">
        <v>198683.10751999999</v>
      </c>
      <c r="H231" s="52">
        <v>12850.462382</v>
      </c>
      <c r="I231" s="57">
        <v>82.2</v>
      </c>
    </row>
    <row r="232" spans="2:9" x14ac:dyDescent="0.25">
      <c r="B232" s="61">
        <v>42339</v>
      </c>
      <c r="C232" s="49" t="s">
        <v>150</v>
      </c>
      <c r="D232" s="49" t="s">
        <v>154</v>
      </c>
      <c r="E232" s="52">
        <v>41.799062499999998</v>
      </c>
      <c r="F232" s="52">
        <v>208356.19850881401</v>
      </c>
      <c r="G232" s="52">
        <v>198078.72846000001</v>
      </c>
      <c r="H232" s="52">
        <v>11356.508</v>
      </c>
      <c r="I232" s="57">
        <v>74.5</v>
      </c>
    </row>
    <row r="233" spans="2:9" x14ac:dyDescent="0.25">
      <c r="B233" s="61">
        <v>42430</v>
      </c>
      <c r="C233" s="49" t="s">
        <v>150</v>
      </c>
      <c r="D233" s="49" t="s">
        <v>154</v>
      </c>
      <c r="E233" s="52">
        <v>45.045901639344301</v>
      </c>
      <c r="F233" s="52">
        <v>206670.621828809</v>
      </c>
      <c r="G233" s="52">
        <v>187937.11558000001</v>
      </c>
      <c r="H233" s="52">
        <v>10732.770084</v>
      </c>
      <c r="I233" s="57">
        <v>57.7</v>
      </c>
    </row>
    <row r="234" spans="2:9" x14ac:dyDescent="0.25">
      <c r="B234" s="61">
        <v>42522</v>
      </c>
      <c r="C234" s="49" t="s">
        <v>150</v>
      </c>
      <c r="D234" s="49" t="s">
        <v>154</v>
      </c>
      <c r="E234" s="52">
        <v>51.113750000000003</v>
      </c>
      <c r="F234" s="52">
        <v>211001.31365125399</v>
      </c>
      <c r="G234" s="52">
        <v>201144.2893</v>
      </c>
      <c r="H234" s="52">
        <v>12859.133443000001</v>
      </c>
      <c r="I234" s="57">
        <v>76.8</v>
      </c>
    </row>
    <row r="235" spans="2:9" x14ac:dyDescent="0.25">
      <c r="B235" s="61">
        <v>42614</v>
      </c>
      <c r="C235" s="49" t="s">
        <v>150</v>
      </c>
      <c r="D235" s="49" t="s">
        <v>154</v>
      </c>
      <c r="E235" s="52">
        <v>53.387460317460302</v>
      </c>
      <c r="F235" s="52">
        <v>218336.35794479199</v>
      </c>
      <c r="G235" s="52">
        <v>204766.62443</v>
      </c>
      <c r="H235" s="52">
        <v>13494.930861000001</v>
      </c>
      <c r="I235" s="57">
        <v>79.8</v>
      </c>
    </row>
    <row r="236" spans="2:9" x14ac:dyDescent="0.25">
      <c r="B236" s="61">
        <v>42705</v>
      </c>
      <c r="C236" s="49" t="s">
        <v>150</v>
      </c>
      <c r="D236" s="49" t="s">
        <v>154</v>
      </c>
      <c r="E236" s="52">
        <v>64.508437499999999</v>
      </c>
      <c r="F236" s="52">
        <v>222017.34067228599</v>
      </c>
      <c r="G236" s="52">
        <v>214198.19281000001</v>
      </c>
      <c r="H236" s="52">
        <v>16670.070922999999</v>
      </c>
      <c r="I236" s="57">
        <v>73.7</v>
      </c>
    </row>
    <row r="237" spans="2:9" x14ac:dyDescent="0.25">
      <c r="B237" s="61">
        <v>42795</v>
      </c>
      <c r="C237" s="49" t="s">
        <v>150</v>
      </c>
      <c r="D237" s="49" t="s">
        <v>154</v>
      </c>
      <c r="E237" s="52">
        <v>79.396825396825406</v>
      </c>
      <c r="F237" s="52">
        <v>207123.71884170399</v>
      </c>
      <c r="G237" s="52">
        <v>192028.86348999999</v>
      </c>
      <c r="H237" s="52">
        <v>17571.449354</v>
      </c>
      <c r="I237" s="57">
        <v>53.5</v>
      </c>
    </row>
    <row r="238" spans="2:9" x14ac:dyDescent="0.25">
      <c r="B238" s="61">
        <v>42887</v>
      </c>
      <c r="C238" s="49" t="s">
        <v>150</v>
      </c>
      <c r="D238" s="49" t="s">
        <v>154</v>
      </c>
      <c r="E238" s="52">
        <v>56.57</v>
      </c>
      <c r="F238" s="52">
        <v>225234.920356594</v>
      </c>
      <c r="G238" s="52">
        <v>206953.03589</v>
      </c>
      <c r="H238" s="52">
        <v>14880.750203</v>
      </c>
      <c r="I238" s="57">
        <v>84.3</v>
      </c>
    </row>
    <row r="239" spans="2:9" x14ac:dyDescent="0.25">
      <c r="B239" s="61">
        <v>42979</v>
      </c>
      <c r="C239" s="49" t="s">
        <v>150</v>
      </c>
      <c r="D239" s="49" t="s">
        <v>154</v>
      </c>
      <c r="E239" s="52">
        <v>63.709672131147499</v>
      </c>
      <c r="F239" s="52">
        <v>222763.10067068899</v>
      </c>
      <c r="G239" s="52">
        <v>210524.30859</v>
      </c>
      <c r="H239" s="52">
        <v>15802.545776999999</v>
      </c>
      <c r="I239" s="57">
        <v>83.8</v>
      </c>
    </row>
    <row r="240" spans="2:9" x14ac:dyDescent="0.25">
      <c r="B240" s="61">
        <v>43070</v>
      </c>
      <c r="C240" s="49" t="s">
        <v>150</v>
      </c>
      <c r="D240" s="49" t="s">
        <v>154</v>
      </c>
      <c r="E240" s="52">
        <v>56.432539682539698</v>
      </c>
      <c r="F240" s="52">
        <v>229745.71518234699</v>
      </c>
      <c r="G240" s="52">
        <v>217634.37847</v>
      </c>
      <c r="H240" s="52">
        <v>14849.370249</v>
      </c>
      <c r="I240" s="57">
        <v>68.900000000000006</v>
      </c>
    </row>
    <row r="241" spans="2:9" x14ac:dyDescent="0.25">
      <c r="B241" s="61">
        <v>43160</v>
      </c>
      <c r="C241" s="49" t="s">
        <v>150</v>
      </c>
      <c r="D241" s="49" t="s">
        <v>154</v>
      </c>
      <c r="E241" s="52">
        <v>67.334032258064497</v>
      </c>
      <c r="F241" s="52">
        <v>216527.21833206501</v>
      </c>
      <c r="G241" s="52">
        <v>197897.16302000001</v>
      </c>
      <c r="H241" s="52">
        <v>15054.702696</v>
      </c>
      <c r="I241" s="57">
        <v>50.1</v>
      </c>
    </row>
    <row r="242" spans="2:9" x14ac:dyDescent="0.25">
      <c r="B242" s="61">
        <v>43252</v>
      </c>
      <c r="C242" s="49" t="s">
        <v>150</v>
      </c>
      <c r="D242" s="49" t="s">
        <v>154</v>
      </c>
      <c r="E242" s="52">
        <v>57.519677419354799</v>
      </c>
      <c r="F242" s="52">
        <v>230741.49356625701</v>
      </c>
      <c r="G242" s="52">
        <v>222201.70250000001</v>
      </c>
      <c r="H242" s="52">
        <v>15685.387386</v>
      </c>
      <c r="I242" s="57">
        <v>89</v>
      </c>
    </row>
    <row r="243" spans="2:9" x14ac:dyDescent="0.25">
      <c r="B243" s="61">
        <v>43344</v>
      </c>
      <c r="C243" s="49" t="s">
        <v>150</v>
      </c>
      <c r="D243" s="49" t="s">
        <v>154</v>
      </c>
      <c r="E243" s="52">
        <v>57.167460317460304</v>
      </c>
      <c r="F243" s="52">
        <v>226178.741412123</v>
      </c>
      <c r="G243" s="52">
        <v>206172.59262000001</v>
      </c>
      <c r="H243" s="52">
        <v>15508.018754999999</v>
      </c>
      <c r="I243" s="57">
        <v>86.3</v>
      </c>
    </row>
    <row r="244" spans="2:9" x14ac:dyDescent="0.25">
      <c r="B244" s="61">
        <v>43435</v>
      </c>
      <c r="C244" s="49" t="s">
        <v>150</v>
      </c>
      <c r="D244" s="49" t="s">
        <v>154</v>
      </c>
      <c r="E244" s="52">
        <v>62.807833333333399</v>
      </c>
      <c r="F244" s="52">
        <v>230403.040238716</v>
      </c>
      <c r="G244" s="52">
        <v>208282.03297999999</v>
      </c>
      <c r="H244" s="52">
        <v>17090.657910000002</v>
      </c>
      <c r="I244" s="57">
        <v>75.5</v>
      </c>
    </row>
    <row r="245" spans="2:9" x14ac:dyDescent="0.25">
      <c r="B245" s="61">
        <v>43525</v>
      </c>
      <c r="C245" s="49" t="s">
        <v>150</v>
      </c>
      <c r="D245" s="49" t="s">
        <v>154</v>
      </c>
      <c r="E245" s="52">
        <v>71.802289999999999</v>
      </c>
      <c r="F245" s="52">
        <v>218328.29851382499</v>
      </c>
      <c r="G245" s="52">
        <v>186013.14970000001</v>
      </c>
      <c r="H245" s="52">
        <v>18383.052618000002</v>
      </c>
      <c r="I245" s="57">
        <v>67.400000000000006</v>
      </c>
    </row>
    <row r="246" spans="2:9" x14ac:dyDescent="0.25">
      <c r="B246" s="61">
        <v>43617</v>
      </c>
      <c r="C246" s="49" t="s">
        <v>150</v>
      </c>
      <c r="D246" s="49" t="s">
        <v>154</v>
      </c>
      <c r="E246" s="52">
        <v>85.432496475409806</v>
      </c>
      <c r="F246" s="52">
        <v>241632.22709234801</v>
      </c>
      <c r="G246" s="52">
        <v>217500.91002000001</v>
      </c>
      <c r="H246" s="52">
        <v>26571.502536</v>
      </c>
      <c r="I246" s="57">
        <v>94.8</v>
      </c>
    </row>
    <row r="247" spans="2:9" x14ac:dyDescent="0.25">
      <c r="B247" s="61">
        <v>43709</v>
      </c>
      <c r="C247" s="49" t="s">
        <v>150</v>
      </c>
      <c r="D247" s="49" t="s">
        <v>154</v>
      </c>
      <c r="E247" s="52">
        <v>92.577586249999996</v>
      </c>
      <c r="F247" s="52">
        <v>231606.26562154901</v>
      </c>
      <c r="G247" s="52">
        <v>213074.89803000001</v>
      </c>
      <c r="H247" s="52">
        <v>26983.557786000001</v>
      </c>
      <c r="I247" s="57">
        <v>102.8</v>
      </c>
    </row>
    <row r="248" spans="2:9" x14ac:dyDescent="0.25">
      <c r="B248" s="61">
        <v>43800</v>
      </c>
      <c r="C248" s="49" t="s">
        <v>150</v>
      </c>
      <c r="D248" s="49" t="s">
        <v>154</v>
      </c>
      <c r="E248" s="52">
        <v>76.240961171875</v>
      </c>
      <c r="F248" s="52">
        <v>226256.187400731</v>
      </c>
      <c r="G248" s="52">
        <v>218956.63506</v>
      </c>
      <c r="H248" s="52">
        <v>24244.807347000002</v>
      </c>
      <c r="I248" s="57">
        <v>84.6</v>
      </c>
    </row>
    <row r="249" spans="2:9" x14ac:dyDescent="0.25">
      <c r="B249" s="61">
        <v>43891</v>
      </c>
      <c r="C249" s="49" t="s">
        <v>150</v>
      </c>
      <c r="D249" s="49" t="s">
        <v>154</v>
      </c>
      <c r="E249" s="52">
        <v>77.611565158730102</v>
      </c>
      <c r="F249" s="52">
        <v>219099.16736642999</v>
      </c>
      <c r="G249" s="52">
        <v>196585.52549</v>
      </c>
      <c r="H249" s="52">
        <v>23106.076000000001</v>
      </c>
      <c r="I249" s="57">
        <v>75.2</v>
      </c>
    </row>
    <row r="250" spans="2:9" x14ac:dyDescent="0.25">
      <c r="B250" s="61">
        <v>43983</v>
      </c>
      <c r="C250" s="49" t="s">
        <v>150</v>
      </c>
      <c r="D250" s="49" t="s">
        <v>154</v>
      </c>
      <c r="E250" s="52">
        <v>80.220388249999999</v>
      </c>
      <c r="F250" s="52">
        <v>238978.099761283</v>
      </c>
      <c r="G250" s="52">
        <v>229475.19532</v>
      </c>
      <c r="H250" s="52">
        <v>28526.84764</v>
      </c>
      <c r="I250" s="57">
        <v>98.7</v>
      </c>
    </row>
    <row r="251" spans="2:9" x14ac:dyDescent="0.25">
      <c r="B251" s="61">
        <v>44075</v>
      </c>
      <c r="C251" s="49" t="s">
        <v>150</v>
      </c>
      <c r="D251" s="49" t="s">
        <v>154</v>
      </c>
      <c r="E251" s="52">
        <v>107.388763507463</v>
      </c>
      <c r="F251" s="52">
        <v>229835.13486334</v>
      </c>
      <c r="G251" s="52">
        <v>217911.95804999999</v>
      </c>
      <c r="H251" s="52">
        <v>30039.875348000001</v>
      </c>
      <c r="I251" s="57">
        <v>111</v>
      </c>
    </row>
    <row r="252" spans="2:9" x14ac:dyDescent="0.25">
      <c r="B252" s="61">
        <v>44166</v>
      </c>
      <c r="C252" s="49" t="s">
        <v>150</v>
      </c>
      <c r="D252" s="49" t="s">
        <v>154</v>
      </c>
      <c r="E252" s="52">
        <v>120.269564672131</v>
      </c>
      <c r="F252" s="52">
        <v>234557.45921395699</v>
      </c>
      <c r="G252" s="52">
        <v>223173.63975</v>
      </c>
      <c r="H252" s="52">
        <v>35092.380287</v>
      </c>
      <c r="I252" s="57">
        <v>110.2</v>
      </c>
    </row>
    <row r="253" spans="2:9" x14ac:dyDescent="0.25">
      <c r="B253" s="61">
        <v>44256</v>
      </c>
      <c r="C253" s="49" t="s">
        <v>150</v>
      </c>
      <c r="D253" s="49" t="s">
        <v>154</v>
      </c>
      <c r="E253" s="52">
        <v>151.195158166667</v>
      </c>
      <c r="F253" s="52">
        <v>222516.35815371701</v>
      </c>
      <c r="G253" s="52">
        <v>205268.52797</v>
      </c>
      <c r="H253" s="52">
        <v>38148.348190999997</v>
      </c>
      <c r="I253" s="57">
        <v>103.2</v>
      </c>
    </row>
    <row r="254" spans="2:9" x14ac:dyDescent="0.25">
      <c r="B254" s="61">
        <v>32933</v>
      </c>
      <c r="C254" s="49" t="s">
        <v>143</v>
      </c>
      <c r="D254" s="49" t="s">
        <v>155</v>
      </c>
      <c r="E254" s="52">
        <v>2448.5333333333301</v>
      </c>
      <c r="F254" s="52">
        <v>63.31</v>
      </c>
      <c r="G254" s="52">
        <v>41.762</v>
      </c>
      <c r="H254" s="52">
        <v>136.60829100000001</v>
      </c>
      <c r="I254" s="57" t="s">
        <v>118</v>
      </c>
    </row>
    <row r="255" spans="2:9" x14ac:dyDescent="0.25">
      <c r="B255" s="61">
        <v>33025</v>
      </c>
      <c r="C255" s="49" t="s">
        <v>143</v>
      </c>
      <c r="D255" s="49" t="s">
        <v>155</v>
      </c>
      <c r="E255" s="52">
        <v>2671.7333333333299</v>
      </c>
      <c r="F255" s="52">
        <v>65.953999999999994</v>
      </c>
      <c r="G255" s="52">
        <v>35.383000000000003</v>
      </c>
      <c r="H255" s="52">
        <v>125.38037</v>
      </c>
      <c r="I255" s="57" t="s">
        <v>118</v>
      </c>
    </row>
    <row r="256" spans="2:9" x14ac:dyDescent="0.25">
      <c r="B256" s="61">
        <v>33117</v>
      </c>
      <c r="C256" s="49" t="s">
        <v>143</v>
      </c>
      <c r="D256" s="49" t="s">
        <v>155</v>
      </c>
      <c r="E256" s="52">
        <v>2914.7</v>
      </c>
      <c r="F256" s="52">
        <v>63.816000000000003</v>
      </c>
      <c r="G256" s="52">
        <v>33.194000000000003</v>
      </c>
      <c r="H256" s="52">
        <v>114.747592</v>
      </c>
      <c r="I256" s="57" t="s">
        <v>118</v>
      </c>
    </row>
    <row r="257" spans="2:9" x14ac:dyDescent="0.25">
      <c r="B257" s="61">
        <v>33208</v>
      </c>
      <c r="C257" s="49" t="s">
        <v>143</v>
      </c>
      <c r="D257" s="49" t="s">
        <v>155</v>
      </c>
      <c r="E257" s="52">
        <v>2605.1</v>
      </c>
      <c r="F257" s="52">
        <v>61.954999999999998</v>
      </c>
      <c r="G257" s="52">
        <v>42.484999999999999</v>
      </c>
      <c r="H257" s="52">
        <v>145.82138599999999</v>
      </c>
      <c r="I257" s="57" t="s">
        <v>118</v>
      </c>
    </row>
    <row r="258" spans="2:9" x14ac:dyDescent="0.25">
      <c r="B258" s="61">
        <v>33298</v>
      </c>
      <c r="C258" s="49" t="s">
        <v>143</v>
      </c>
      <c r="D258" s="49" t="s">
        <v>155</v>
      </c>
      <c r="E258" s="52">
        <v>2443.1666666666702</v>
      </c>
      <c r="F258" s="52">
        <v>50.338999999999999</v>
      </c>
      <c r="G258" s="52">
        <v>40.171999999999997</v>
      </c>
      <c r="H258" s="52">
        <v>130.0847</v>
      </c>
      <c r="I258" s="57" t="s">
        <v>118</v>
      </c>
    </row>
    <row r="259" spans="2:9" x14ac:dyDescent="0.25">
      <c r="B259" s="61">
        <v>33390</v>
      </c>
      <c r="C259" s="49" t="s">
        <v>143</v>
      </c>
      <c r="D259" s="49" t="s">
        <v>155</v>
      </c>
      <c r="E259" s="52">
        <v>2333.6999999999998</v>
      </c>
      <c r="F259" s="52">
        <v>65.924000000000007</v>
      </c>
      <c r="G259" s="52">
        <v>47.24</v>
      </c>
      <c r="H259" s="52">
        <v>152.906622</v>
      </c>
      <c r="I259" s="57" t="s">
        <v>118</v>
      </c>
    </row>
    <row r="260" spans="2:9" x14ac:dyDescent="0.25">
      <c r="B260" s="61">
        <v>33482</v>
      </c>
      <c r="C260" s="49" t="s">
        <v>143</v>
      </c>
      <c r="D260" s="49" t="s">
        <v>155</v>
      </c>
      <c r="E260" s="52">
        <v>2257.4333333333302</v>
      </c>
      <c r="F260" s="52">
        <v>67.584999999999994</v>
      </c>
      <c r="G260" s="52">
        <v>48.683</v>
      </c>
      <c r="H260" s="52">
        <v>141.90595400000001</v>
      </c>
      <c r="I260" s="57" t="s">
        <v>118</v>
      </c>
    </row>
    <row r="261" spans="2:9" x14ac:dyDescent="0.25">
      <c r="B261" s="61">
        <v>33573</v>
      </c>
      <c r="C261" s="49" t="s">
        <v>143</v>
      </c>
      <c r="D261" s="49" t="s">
        <v>155</v>
      </c>
      <c r="E261" s="52">
        <v>2321.4666666666699</v>
      </c>
      <c r="F261" s="52">
        <v>71.775999999999996</v>
      </c>
      <c r="G261" s="52">
        <v>45.787999999999997</v>
      </c>
      <c r="H261" s="52">
        <v>139.469077</v>
      </c>
      <c r="I261" s="57" t="s">
        <v>118</v>
      </c>
    </row>
    <row r="262" spans="2:9" x14ac:dyDescent="0.25">
      <c r="B262" s="61">
        <v>33664</v>
      </c>
      <c r="C262" s="49" t="s">
        <v>143</v>
      </c>
      <c r="D262" s="49" t="s">
        <v>155</v>
      </c>
      <c r="E262" s="52">
        <v>2193.9666666666699</v>
      </c>
      <c r="F262" s="52">
        <v>66.22</v>
      </c>
      <c r="G262" s="52">
        <v>42.423000000000002</v>
      </c>
      <c r="H262" s="52">
        <v>126.15675899999999</v>
      </c>
      <c r="I262" s="57" t="s">
        <v>118</v>
      </c>
    </row>
    <row r="263" spans="2:9" x14ac:dyDescent="0.25">
      <c r="B263" s="61">
        <v>33756</v>
      </c>
      <c r="C263" s="49" t="s">
        <v>143</v>
      </c>
      <c r="D263" s="49" t="s">
        <v>155</v>
      </c>
      <c r="E263" s="52">
        <v>2240.5666666666698</v>
      </c>
      <c r="F263" s="52">
        <v>71.027000000000001</v>
      </c>
      <c r="G263" s="52">
        <v>46.378</v>
      </c>
      <c r="H263" s="52">
        <v>135.52901900000001</v>
      </c>
      <c r="I263" s="57" t="s">
        <v>118</v>
      </c>
    </row>
    <row r="264" spans="2:9" x14ac:dyDescent="0.25">
      <c r="B264" s="61">
        <v>33848</v>
      </c>
      <c r="C264" s="49" t="s">
        <v>143</v>
      </c>
      <c r="D264" s="49" t="s">
        <v>155</v>
      </c>
      <c r="E264" s="52">
        <v>2478.9598296825402</v>
      </c>
      <c r="F264" s="52">
        <v>83.698999999999998</v>
      </c>
      <c r="G264" s="52">
        <v>45.837000000000003</v>
      </c>
      <c r="H264" s="52">
        <v>153.87309300000001</v>
      </c>
      <c r="I264" s="57" t="s">
        <v>118</v>
      </c>
    </row>
    <row r="265" spans="2:9" x14ac:dyDescent="0.25">
      <c r="B265" s="61">
        <v>33939</v>
      </c>
      <c r="C265" s="49" t="s">
        <v>143</v>
      </c>
      <c r="D265" s="49" t="s">
        <v>155</v>
      </c>
      <c r="E265" s="52">
        <v>2208.8844761904802</v>
      </c>
      <c r="F265" s="52">
        <v>82.132000000000005</v>
      </c>
      <c r="G265" s="52">
        <v>43.415999999999997</v>
      </c>
      <c r="H265" s="52">
        <v>138.88772700000001</v>
      </c>
      <c r="I265" s="57" t="s">
        <v>118</v>
      </c>
    </row>
    <row r="266" spans="2:9" x14ac:dyDescent="0.25">
      <c r="B266" s="61">
        <v>34029</v>
      </c>
      <c r="C266" s="49" t="s">
        <v>143</v>
      </c>
      <c r="D266" s="49" t="s">
        <v>155</v>
      </c>
      <c r="E266" s="52">
        <v>2208.5290682684999</v>
      </c>
      <c r="F266" s="52">
        <v>70.722999999999999</v>
      </c>
      <c r="G266" s="52">
        <v>39.176000000000002</v>
      </c>
      <c r="H266" s="52">
        <v>128.482947</v>
      </c>
      <c r="I266" s="57" t="s">
        <v>118</v>
      </c>
    </row>
    <row r="267" spans="2:9" x14ac:dyDescent="0.25">
      <c r="B267" s="61">
        <v>34121</v>
      </c>
      <c r="C267" s="49" t="s">
        <v>143</v>
      </c>
      <c r="D267" s="49" t="s">
        <v>155</v>
      </c>
      <c r="E267" s="52">
        <v>1866.34409497608</v>
      </c>
      <c r="F267" s="52">
        <v>75.016999999999996</v>
      </c>
      <c r="G267" s="52">
        <v>36.796999999999997</v>
      </c>
      <c r="H267" s="52">
        <v>104.12204199999999</v>
      </c>
      <c r="I267" s="57" t="s">
        <v>118</v>
      </c>
    </row>
    <row r="268" spans="2:9" x14ac:dyDescent="0.25">
      <c r="B268" s="61">
        <v>34213</v>
      </c>
      <c r="C268" s="49" t="s">
        <v>143</v>
      </c>
      <c r="D268" s="49" t="s">
        <v>155</v>
      </c>
      <c r="E268" s="52">
        <v>1912.1583694083699</v>
      </c>
      <c r="F268" s="52">
        <v>83.65</v>
      </c>
      <c r="G268" s="52">
        <v>35.923999999999999</v>
      </c>
      <c r="H268" s="52">
        <v>100.446055</v>
      </c>
      <c r="I268" s="57" t="s">
        <v>118</v>
      </c>
    </row>
    <row r="269" spans="2:9" x14ac:dyDescent="0.25">
      <c r="B269" s="61">
        <v>34304</v>
      </c>
      <c r="C269" s="49" t="s">
        <v>143</v>
      </c>
      <c r="D269" s="49" t="s">
        <v>155</v>
      </c>
      <c r="E269" s="52">
        <v>1666.8672438672399</v>
      </c>
      <c r="F269" s="52">
        <v>78.834000000000003</v>
      </c>
      <c r="G269" s="52">
        <v>45.728999999999999</v>
      </c>
      <c r="H269" s="52">
        <v>121.306673</v>
      </c>
      <c r="I269" s="57" t="s">
        <v>118</v>
      </c>
    </row>
    <row r="270" spans="2:9" x14ac:dyDescent="0.25">
      <c r="B270" s="61">
        <v>34394</v>
      </c>
      <c r="C270" s="49" t="s">
        <v>143</v>
      </c>
      <c r="D270" s="49" t="s">
        <v>155</v>
      </c>
      <c r="E270" s="52">
        <v>1862.20652173913</v>
      </c>
      <c r="F270" s="52">
        <v>81.363</v>
      </c>
      <c r="G270" s="52">
        <v>45.267000000000003</v>
      </c>
      <c r="H270" s="52">
        <v>113.24952399999999</v>
      </c>
      <c r="I270" s="57" t="s">
        <v>118</v>
      </c>
    </row>
    <row r="271" spans="2:9" x14ac:dyDescent="0.25">
      <c r="B271" s="61">
        <v>34486</v>
      </c>
      <c r="C271" s="49" t="s">
        <v>143</v>
      </c>
      <c r="D271" s="49" t="s">
        <v>155</v>
      </c>
      <c r="E271" s="52">
        <v>2131.7516917293201</v>
      </c>
      <c r="F271" s="52">
        <v>86.927000000000007</v>
      </c>
      <c r="G271" s="52">
        <v>52.685000000000002</v>
      </c>
      <c r="H271" s="52">
        <v>145.036618</v>
      </c>
      <c r="I271" s="57" t="s">
        <v>118</v>
      </c>
    </row>
    <row r="272" spans="2:9" x14ac:dyDescent="0.25">
      <c r="B272" s="61">
        <v>34578</v>
      </c>
      <c r="C272" s="49" t="s">
        <v>143</v>
      </c>
      <c r="D272" s="49" t="s">
        <v>155</v>
      </c>
      <c r="E272" s="52">
        <v>2456.7528860028901</v>
      </c>
      <c r="F272" s="52">
        <v>86.081999999999994</v>
      </c>
      <c r="G272" s="52">
        <v>49.37</v>
      </c>
      <c r="H272" s="52">
        <v>158.063592</v>
      </c>
      <c r="I272" s="57" t="s">
        <v>118</v>
      </c>
    </row>
    <row r="273" spans="2:9" x14ac:dyDescent="0.25">
      <c r="B273" s="61">
        <v>34669</v>
      </c>
      <c r="C273" s="49" t="s">
        <v>143</v>
      </c>
      <c r="D273" s="49" t="s">
        <v>155</v>
      </c>
      <c r="E273" s="52">
        <v>2778.4737373737398</v>
      </c>
      <c r="F273" s="52">
        <v>64.007999999999996</v>
      </c>
      <c r="G273" s="52">
        <v>29.395</v>
      </c>
      <c r="H273" s="52">
        <v>99.482663000000002</v>
      </c>
      <c r="I273" s="57" t="s">
        <v>118</v>
      </c>
    </row>
    <row r="274" spans="2:9" x14ac:dyDescent="0.25">
      <c r="B274" s="61">
        <v>34759</v>
      </c>
      <c r="C274" s="49" t="s">
        <v>143</v>
      </c>
      <c r="D274" s="49" t="s">
        <v>155</v>
      </c>
      <c r="E274" s="52">
        <v>2936.8660800552102</v>
      </c>
      <c r="F274" s="52">
        <v>69.153999999999996</v>
      </c>
      <c r="G274" s="52">
        <v>25.774999999999999</v>
      </c>
      <c r="H274" s="52">
        <v>98.706715000000003</v>
      </c>
      <c r="I274" s="57" t="s">
        <v>118</v>
      </c>
    </row>
    <row r="275" spans="2:9" x14ac:dyDescent="0.25">
      <c r="B275" s="61">
        <v>34851</v>
      </c>
      <c r="C275" s="49" t="s">
        <v>143</v>
      </c>
      <c r="D275" s="49" t="s">
        <v>155</v>
      </c>
      <c r="E275" s="52">
        <v>2890.4819624819602</v>
      </c>
      <c r="F275" s="52">
        <v>53.716999999999999</v>
      </c>
      <c r="G275" s="52">
        <v>16.143000000000001</v>
      </c>
      <c r="H275" s="52">
        <v>63.988138999999997</v>
      </c>
      <c r="I275" s="57" t="s">
        <v>118</v>
      </c>
    </row>
    <row r="276" spans="2:9" x14ac:dyDescent="0.25">
      <c r="B276" s="61">
        <v>34943</v>
      </c>
      <c r="C276" s="49" t="s">
        <v>143</v>
      </c>
      <c r="D276" s="49" t="s">
        <v>155</v>
      </c>
      <c r="E276" s="52">
        <v>3009.3437950938001</v>
      </c>
      <c r="F276" s="52">
        <v>81.593999999999994</v>
      </c>
      <c r="G276" s="52">
        <v>37.472999999999999</v>
      </c>
      <c r="H276" s="52">
        <v>155.88562899999999</v>
      </c>
      <c r="I276" s="57" t="s">
        <v>118</v>
      </c>
    </row>
    <row r="277" spans="2:9" x14ac:dyDescent="0.25">
      <c r="B277" s="61">
        <v>35034</v>
      </c>
      <c r="C277" s="49" t="s">
        <v>143</v>
      </c>
      <c r="D277" s="49" t="s">
        <v>155</v>
      </c>
      <c r="E277" s="52">
        <v>2905.7240829346101</v>
      </c>
      <c r="F277" s="52">
        <v>66.731999999999999</v>
      </c>
      <c r="G277" s="52">
        <v>26.657</v>
      </c>
      <c r="H277" s="52">
        <v>104.49248299999999</v>
      </c>
      <c r="I277" s="57" t="s">
        <v>118</v>
      </c>
    </row>
    <row r="278" spans="2:9" x14ac:dyDescent="0.25">
      <c r="B278" s="61">
        <v>35125</v>
      </c>
      <c r="C278" s="49" t="s">
        <v>143</v>
      </c>
      <c r="D278" s="49" t="s">
        <v>155</v>
      </c>
      <c r="E278" s="52">
        <v>2571.7157287157302</v>
      </c>
      <c r="F278" s="52">
        <v>61.276000000000003</v>
      </c>
      <c r="G278" s="52">
        <v>21.571000000000002</v>
      </c>
      <c r="H278" s="52">
        <v>80.617413999999997</v>
      </c>
      <c r="I278" s="57" t="s">
        <v>118</v>
      </c>
    </row>
    <row r="279" spans="2:9" x14ac:dyDescent="0.25">
      <c r="B279" s="61">
        <v>35217</v>
      </c>
      <c r="C279" s="49" t="s">
        <v>143</v>
      </c>
      <c r="D279" s="49" t="s">
        <v>155</v>
      </c>
      <c r="E279" s="52">
        <v>2471.3123015873002</v>
      </c>
      <c r="F279" s="52">
        <v>84.317999999999998</v>
      </c>
      <c r="G279" s="52">
        <v>29.79</v>
      </c>
      <c r="H279" s="52">
        <v>100.77531999999999</v>
      </c>
      <c r="I279" s="57" t="s">
        <v>118</v>
      </c>
    </row>
    <row r="280" spans="2:9" x14ac:dyDescent="0.25">
      <c r="B280" s="61">
        <v>35309</v>
      </c>
      <c r="C280" s="49" t="s">
        <v>143</v>
      </c>
      <c r="D280" s="49" t="s">
        <v>155</v>
      </c>
      <c r="E280" s="52">
        <v>1978.52967563837</v>
      </c>
      <c r="F280" s="52">
        <v>84.82</v>
      </c>
      <c r="G280" s="52">
        <v>30.806000000000001</v>
      </c>
      <c r="H280" s="52">
        <v>80.342239000000006</v>
      </c>
      <c r="I280" s="57" t="s">
        <v>118</v>
      </c>
    </row>
    <row r="281" spans="2:9" x14ac:dyDescent="0.25">
      <c r="B281" s="61">
        <v>35400</v>
      </c>
      <c r="C281" s="49" t="s">
        <v>143</v>
      </c>
      <c r="D281" s="49" t="s">
        <v>155</v>
      </c>
      <c r="E281" s="52">
        <v>2153.36868530021</v>
      </c>
      <c r="F281" s="52">
        <v>83.936000000000007</v>
      </c>
      <c r="G281" s="52">
        <v>35.121000000000002</v>
      </c>
      <c r="H281" s="52">
        <v>92.686437999999995</v>
      </c>
      <c r="I281" s="57" t="s">
        <v>118</v>
      </c>
    </row>
    <row r="282" spans="2:9" x14ac:dyDescent="0.25">
      <c r="B282" s="61">
        <v>35490</v>
      </c>
      <c r="C282" s="49" t="s">
        <v>143</v>
      </c>
      <c r="D282" s="49" t="s">
        <v>155</v>
      </c>
      <c r="E282" s="52">
        <v>2420.70709728868</v>
      </c>
      <c r="F282" s="52">
        <v>63.567</v>
      </c>
      <c r="G282" s="52">
        <v>31.687000000000001</v>
      </c>
      <c r="H282" s="52">
        <v>87.279666000000006</v>
      </c>
      <c r="I282" s="57" t="s">
        <v>118</v>
      </c>
    </row>
    <row r="283" spans="2:9" x14ac:dyDescent="0.25">
      <c r="B283" s="61">
        <v>35582</v>
      </c>
      <c r="C283" s="49" t="s">
        <v>143</v>
      </c>
      <c r="D283" s="49" t="s">
        <v>155</v>
      </c>
      <c r="E283" s="52">
        <v>2506.04195526696</v>
      </c>
      <c r="F283" s="52">
        <v>78.006</v>
      </c>
      <c r="G283" s="52">
        <v>30.379000000000001</v>
      </c>
      <c r="H283" s="52">
        <v>91.314769999999996</v>
      </c>
      <c r="I283" s="57" t="s">
        <v>118</v>
      </c>
    </row>
    <row r="284" spans="2:9" x14ac:dyDescent="0.25">
      <c r="B284" s="61">
        <v>35674</v>
      </c>
      <c r="C284" s="49" t="s">
        <v>143</v>
      </c>
      <c r="D284" s="49" t="s">
        <v>155</v>
      </c>
      <c r="E284" s="52">
        <v>2270.0709486166002</v>
      </c>
      <c r="F284" s="52">
        <v>75.171999999999997</v>
      </c>
      <c r="G284" s="52">
        <v>30.800999999999998</v>
      </c>
      <c r="H284" s="52">
        <v>104.48084299999999</v>
      </c>
      <c r="I284" s="57" t="s">
        <v>118</v>
      </c>
    </row>
    <row r="285" spans="2:9" x14ac:dyDescent="0.25">
      <c r="B285" s="61">
        <v>35765</v>
      </c>
      <c r="C285" s="49" t="s">
        <v>143</v>
      </c>
      <c r="D285" s="49" t="s">
        <v>155</v>
      </c>
      <c r="E285" s="52">
        <v>1911.2702898550699</v>
      </c>
      <c r="F285" s="52">
        <v>59.261000000000003</v>
      </c>
      <c r="G285" s="52">
        <v>23.184999999999999</v>
      </c>
      <c r="H285" s="52">
        <v>71.403846999999999</v>
      </c>
      <c r="I285" s="57" t="s">
        <v>118</v>
      </c>
    </row>
    <row r="286" spans="2:9" x14ac:dyDescent="0.25">
      <c r="B286" s="61">
        <v>35855</v>
      </c>
      <c r="C286" s="49" t="s">
        <v>143</v>
      </c>
      <c r="D286" s="49" t="s">
        <v>155</v>
      </c>
      <c r="E286" s="52">
        <v>1700.4340909090899</v>
      </c>
      <c r="F286" s="52">
        <v>69.411000000000001</v>
      </c>
      <c r="G286" s="52">
        <v>34.997999999999998</v>
      </c>
      <c r="H286" s="52">
        <v>93.549813</v>
      </c>
      <c r="I286" s="57" t="s">
        <v>118</v>
      </c>
    </row>
    <row r="287" spans="2:9" x14ac:dyDescent="0.25">
      <c r="B287" s="61">
        <v>35947</v>
      </c>
      <c r="C287" s="49" t="s">
        <v>143</v>
      </c>
      <c r="D287" s="49" t="s">
        <v>155</v>
      </c>
      <c r="E287" s="52">
        <v>1731.3163476873999</v>
      </c>
      <c r="F287" s="52">
        <v>78.650000000000006</v>
      </c>
      <c r="G287" s="52">
        <v>37.554000000000002</v>
      </c>
      <c r="H287" s="52">
        <v>102.852063</v>
      </c>
      <c r="I287" s="57" t="s">
        <v>118</v>
      </c>
    </row>
    <row r="288" spans="2:9" x14ac:dyDescent="0.25">
      <c r="B288" s="61">
        <v>36039</v>
      </c>
      <c r="C288" s="49" t="s">
        <v>143</v>
      </c>
      <c r="D288" s="49" t="s">
        <v>155</v>
      </c>
      <c r="E288" s="52">
        <v>1639.86828063241</v>
      </c>
      <c r="F288" s="52">
        <v>59.124000000000002</v>
      </c>
      <c r="G288" s="52">
        <v>29.727</v>
      </c>
      <c r="H288" s="52">
        <v>82.028920999999997</v>
      </c>
      <c r="I288" s="57" t="s">
        <v>118</v>
      </c>
    </row>
    <row r="289" spans="2:9" x14ac:dyDescent="0.25">
      <c r="B289" s="61">
        <v>36130</v>
      </c>
      <c r="C289" s="49" t="s">
        <v>143</v>
      </c>
      <c r="D289" s="49" t="s">
        <v>155</v>
      </c>
      <c r="E289" s="52">
        <v>1544.62878787879</v>
      </c>
      <c r="F289" s="52">
        <v>71.606999999999999</v>
      </c>
      <c r="G289" s="52">
        <v>24.527000000000001</v>
      </c>
      <c r="H289" s="52">
        <v>65.410166000000004</v>
      </c>
      <c r="I289" s="57" t="s">
        <v>118</v>
      </c>
    </row>
    <row r="290" spans="2:9" x14ac:dyDescent="0.25">
      <c r="B290" s="61">
        <v>36220</v>
      </c>
      <c r="C290" s="49" t="s">
        <v>143</v>
      </c>
      <c r="D290" s="49" t="s">
        <v>155</v>
      </c>
      <c r="E290" s="52">
        <v>1406.7659420289899</v>
      </c>
      <c r="F290" s="52">
        <v>75.552999999999997</v>
      </c>
      <c r="G290" s="52">
        <v>40.762</v>
      </c>
      <c r="H290" s="52">
        <v>102.45071299999999</v>
      </c>
      <c r="I290" s="57" t="s">
        <v>118</v>
      </c>
    </row>
    <row r="291" spans="2:9" x14ac:dyDescent="0.25">
      <c r="B291" s="61">
        <v>36312</v>
      </c>
      <c r="C291" s="49" t="s">
        <v>143</v>
      </c>
      <c r="D291" s="49" t="s">
        <v>155</v>
      </c>
      <c r="E291" s="52">
        <v>1466.5450558213699</v>
      </c>
      <c r="F291" s="52">
        <v>100.03100000000001</v>
      </c>
      <c r="G291" s="52">
        <v>65.331000000000003</v>
      </c>
      <c r="H291" s="52">
        <v>147.733271</v>
      </c>
      <c r="I291" s="57" t="s">
        <v>118</v>
      </c>
    </row>
    <row r="292" spans="2:9" x14ac:dyDescent="0.25">
      <c r="B292" s="61">
        <v>36404</v>
      </c>
      <c r="C292" s="49" t="s">
        <v>143</v>
      </c>
      <c r="D292" s="49" t="s">
        <v>155</v>
      </c>
      <c r="E292" s="52">
        <v>1679.3041125541099</v>
      </c>
      <c r="F292" s="52">
        <v>119.44</v>
      </c>
      <c r="G292" s="52">
        <v>67.992000000000004</v>
      </c>
      <c r="H292" s="52">
        <v>164.710959</v>
      </c>
      <c r="I292" s="57">
        <v>6.5</v>
      </c>
    </row>
    <row r="293" spans="2:9" x14ac:dyDescent="0.25">
      <c r="B293" s="61">
        <v>36495</v>
      </c>
      <c r="C293" s="49" t="s">
        <v>143</v>
      </c>
      <c r="D293" s="49" t="s">
        <v>155</v>
      </c>
      <c r="E293" s="52">
        <v>1737.58234601656</v>
      </c>
      <c r="F293" s="52">
        <v>116.89400000000001</v>
      </c>
      <c r="G293" s="52">
        <v>79.668000000000006</v>
      </c>
      <c r="H293" s="52">
        <v>212.407872</v>
      </c>
      <c r="I293" s="57">
        <v>8.3000000000000007</v>
      </c>
    </row>
    <row r="294" spans="2:9" x14ac:dyDescent="0.25">
      <c r="B294" s="61">
        <v>36586</v>
      </c>
      <c r="C294" s="49" t="s">
        <v>143</v>
      </c>
      <c r="D294" s="49" t="s">
        <v>155</v>
      </c>
      <c r="E294" s="52">
        <v>1794.73321256039</v>
      </c>
      <c r="F294" s="52">
        <v>114.143</v>
      </c>
      <c r="G294" s="52">
        <v>75.789000000000001</v>
      </c>
      <c r="H294" s="52">
        <v>217.88546299999999</v>
      </c>
      <c r="I294" s="57">
        <v>6.5</v>
      </c>
    </row>
    <row r="295" spans="2:9" x14ac:dyDescent="0.25">
      <c r="B295" s="61">
        <v>36678</v>
      </c>
      <c r="C295" s="49" t="s">
        <v>143</v>
      </c>
      <c r="D295" s="49" t="s">
        <v>155</v>
      </c>
      <c r="E295" s="52">
        <v>1739.1836219336201</v>
      </c>
      <c r="F295" s="52">
        <v>126.46599999999999</v>
      </c>
      <c r="G295" s="52">
        <v>82.236999999999995</v>
      </c>
      <c r="H295" s="52">
        <v>245.373863</v>
      </c>
      <c r="I295" s="57">
        <v>7</v>
      </c>
    </row>
    <row r="296" spans="2:9" x14ac:dyDescent="0.25">
      <c r="B296" s="61">
        <v>36770</v>
      </c>
      <c r="C296" s="49" t="s">
        <v>143</v>
      </c>
      <c r="D296" s="49" t="s">
        <v>155</v>
      </c>
      <c r="E296" s="52">
        <v>1871.8754640115401</v>
      </c>
      <c r="F296" s="52">
        <v>116.1367</v>
      </c>
      <c r="G296" s="52">
        <v>72.631</v>
      </c>
      <c r="H296" s="52">
        <v>230.743292</v>
      </c>
      <c r="I296" s="57">
        <v>6.9</v>
      </c>
    </row>
    <row r="297" spans="2:9" x14ac:dyDescent="0.25">
      <c r="B297" s="61">
        <v>36861</v>
      </c>
      <c r="C297" s="49" t="s">
        <v>143</v>
      </c>
      <c r="D297" s="49" t="s">
        <v>155</v>
      </c>
      <c r="E297" s="52">
        <v>1848.0857256778299</v>
      </c>
      <c r="F297" s="52">
        <v>127.42700000000001</v>
      </c>
      <c r="G297" s="52">
        <v>92.748999999999995</v>
      </c>
      <c r="H297" s="52">
        <v>333.38629700000001</v>
      </c>
      <c r="I297" s="57">
        <v>7.7</v>
      </c>
    </row>
    <row r="298" spans="2:9" x14ac:dyDescent="0.25">
      <c r="B298" s="61">
        <v>36951</v>
      </c>
      <c r="C298" s="49" t="s">
        <v>143</v>
      </c>
      <c r="D298" s="49" t="s">
        <v>155</v>
      </c>
      <c r="E298" s="52">
        <v>1763.9742424242399</v>
      </c>
      <c r="F298" s="52">
        <v>132.607</v>
      </c>
      <c r="G298" s="52">
        <v>93.694999999999993</v>
      </c>
      <c r="H298" s="52">
        <v>323.06422600000002</v>
      </c>
      <c r="I298" s="57">
        <v>5.8</v>
      </c>
    </row>
    <row r="299" spans="2:9" x14ac:dyDescent="0.25">
      <c r="B299" s="61">
        <v>37043</v>
      </c>
      <c r="C299" s="49" t="s">
        <v>143</v>
      </c>
      <c r="D299" s="49" t="s">
        <v>155</v>
      </c>
      <c r="E299" s="52">
        <v>1651.6081871345</v>
      </c>
      <c r="F299" s="52">
        <v>141.23599999999999</v>
      </c>
      <c r="G299" s="52">
        <v>107.151</v>
      </c>
      <c r="H299" s="52">
        <v>361.510426</v>
      </c>
      <c r="I299" s="57">
        <v>12.3</v>
      </c>
    </row>
    <row r="300" spans="2:9" x14ac:dyDescent="0.25">
      <c r="B300" s="61">
        <v>37135</v>
      </c>
      <c r="C300" s="49" t="s">
        <v>143</v>
      </c>
      <c r="D300" s="49" t="s">
        <v>155</v>
      </c>
      <c r="E300" s="52">
        <v>1471.1462121212101</v>
      </c>
      <c r="F300" s="52">
        <v>147.084</v>
      </c>
      <c r="G300" s="52">
        <v>96.405000000000001</v>
      </c>
      <c r="H300" s="52">
        <v>296.07814100000002</v>
      </c>
      <c r="I300" s="57">
        <v>10</v>
      </c>
    </row>
    <row r="301" spans="2:9" x14ac:dyDescent="0.25">
      <c r="B301" s="61">
        <v>37226</v>
      </c>
      <c r="C301" s="49" t="s">
        <v>143</v>
      </c>
      <c r="D301" s="49" t="s">
        <v>155</v>
      </c>
      <c r="E301" s="52">
        <v>1425.58172518019</v>
      </c>
      <c r="F301" s="52">
        <v>137.107</v>
      </c>
      <c r="G301" s="52">
        <v>101.316</v>
      </c>
      <c r="H301" s="52">
        <v>287.175208</v>
      </c>
      <c r="I301" s="57">
        <v>10.3</v>
      </c>
    </row>
    <row r="302" spans="2:9" x14ac:dyDescent="0.25">
      <c r="B302" s="61">
        <v>37316</v>
      </c>
      <c r="C302" s="49" t="s">
        <v>143</v>
      </c>
      <c r="D302" s="49" t="s">
        <v>155</v>
      </c>
      <c r="E302" s="52">
        <v>1556.90984848485</v>
      </c>
      <c r="F302" s="52">
        <v>140.02699999999999</v>
      </c>
      <c r="G302" s="52">
        <v>96.852000000000004</v>
      </c>
      <c r="H302" s="52">
        <v>282.44126999999997</v>
      </c>
      <c r="I302" s="57">
        <v>8.1</v>
      </c>
    </row>
    <row r="303" spans="2:9" x14ac:dyDescent="0.25">
      <c r="B303" s="61">
        <v>37408</v>
      </c>
      <c r="C303" s="49" t="s">
        <v>143</v>
      </c>
      <c r="D303" s="49" t="s">
        <v>155</v>
      </c>
      <c r="E303" s="52">
        <v>1610.7138831377999</v>
      </c>
      <c r="F303" s="52">
        <v>136.733</v>
      </c>
      <c r="G303" s="52">
        <v>93.001999999999995</v>
      </c>
      <c r="H303" s="52">
        <v>265.29780499999998</v>
      </c>
      <c r="I303" s="57">
        <v>13.1</v>
      </c>
    </row>
    <row r="304" spans="2:9" x14ac:dyDescent="0.25">
      <c r="B304" s="61">
        <v>37500</v>
      </c>
      <c r="C304" s="49" t="s">
        <v>143</v>
      </c>
      <c r="D304" s="49" t="s">
        <v>155</v>
      </c>
      <c r="E304" s="52">
        <v>1515.9061421670101</v>
      </c>
      <c r="F304" s="52">
        <v>123.134</v>
      </c>
      <c r="G304" s="52">
        <v>64.462000000000003</v>
      </c>
      <c r="H304" s="52">
        <v>183.01996399999999</v>
      </c>
      <c r="I304" s="57">
        <v>11.1</v>
      </c>
    </row>
    <row r="305" spans="2:9" x14ac:dyDescent="0.25">
      <c r="B305" s="61">
        <v>37591</v>
      </c>
      <c r="C305" s="49" t="s">
        <v>143</v>
      </c>
      <c r="D305" s="49" t="s">
        <v>155</v>
      </c>
      <c r="E305" s="52">
        <v>1553.9102647924201</v>
      </c>
      <c r="F305" s="52">
        <v>142.673</v>
      </c>
      <c r="G305" s="52">
        <v>109.477</v>
      </c>
      <c r="H305" s="52">
        <v>292.67546099999998</v>
      </c>
      <c r="I305" s="57">
        <v>10.1</v>
      </c>
    </row>
    <row r="306" spans="2:9" x14ac:dyDescent="0.25">
      <c r="B306" s="61">
        <v>37681</v>
      </c>
      <c r="C306" s="49" t="s">
        <v>143</v>
      </c>
      <c r="D306" s="49" t="s">
        <v>155</v>
      </c>
      <c r="E306" s="52">
        <v>1663.47842712843</v>
      </c>
      <c r="F306" s="52">
        <v>127.239</v>
      </c>
      <c r="G306" s="52">
        <v>81.325000000000003</v>
      </c>
      <c r="H306" s="52">
        <v>220.50348</v>
      </c>
      <c r="I306" s="57">
        <v>8.6</v>
      </c>
    </row>
    <row r="307" spans="2:9" x14ac:dyDescent="0.25">
      <c r="B307" s="61">
        <v>37773</v>
      </c>
      <c r="C307" s="49" t="s">
        <v>143</v>
      </c>
      <c r="D307" s="49" t="s">
        <v>155</v>
      </c>
      <c r="E307" s="52">
        <v>1640.75</v>
      </c>
      <c r="F307" s="52">
        <v>143.99100000000001</v>
      </c>
      <c r="G307" s="52">
        <v>103.379</v>
      </c>
      <c r="H307" s="52">
        <v>260.26760999999999</v>
      </c>
      <c r="I307" s="57">
        <v>10</v>
      </c>
    </row>
    <row r="308" spans="2:9" x14ac:dyDescent="0.25">
      <c r="B308" s="61">
        <v>37865</v>
      </c>
      <c r="C308" s="49" t="s">
        <v>143</v>
      </c>
      <c r="D308" s="49" t="s">
        <v>155</v>
      </c>
      <c r="E308" s="52">
        <v>1753.2659090909101</v>
      </c>
      <c r="F308" s="52">
        <v>111.93638</v>
      </c>
      <c r="G308" s="52">
        <v>51.738</v>
      </c>
      <c r="H308" s="52">
        <v>132.875665</v>
      </c>
      <c r="I308" s="57">
        <v>7</v>
      </c>
    </row>
    <row r="309" spans="2:9" x14ac:dyDescent="0.25">
      <c r="B309" s="61">
        <v>37956</v>
      </c>
      <c r="C309" s="49" t="s">
        <v>143</v>
      </c>
      <c r="D309" s="49" t="s">
        <v>155</v>
      </c>
      <c r="E309" s="52">
        <v>2059.0847308488601</v>
      </c>
      <c r="F309" s="52">
        <v>100.67189</v>
      </c>
      <c r="G309" s="52">
        <v>87.213999999999999</v>
      </c>
      <c r="H309" s="52">
        <v>232.18934899999999</v>
      </c>
      <c r="I309" s="57">
        <v>8.9</v>
      </c>
    </row>
    <row r="310" spans="2:9" x14ac:dyDescent="0.25">
      <c r="B310" s="61">
        <v>38047</v>
      </c>
      <c r="C310" s="49" t="s">
        <v>143</v>
      </c>
      <c r="D310" s="49" t="s">
        <v>155</v>
      </c>
      <c r="E310" s="52">
        <v>2730.6046066252602</v>
      </c>
      <c r="F310" s="52">
        <v>120.73099999999999</v>
      </c>
      <c r="G310" s="52">
        <v>79.081999999999994</v>
      </c>
      <c r="H310" s="52">
        <v>245.868011</v>
      </c>
      <c r="I310" s="57">
        <v>8.1999999999999993</v>
      </c>
    </row>
    <row r="311" spans="2:9" x14ac:dyDescent="0.25">
      <c r="B311" s="61">
        <v>38139</v>
      </c>
      <c r="C311" s="49" t="s">
        <v>143</v>
      </c>
      <c r="D311" s="49" t="s">
        <v>155</v>
      </c>
      <c r="E311" s="52">
        <v>2789.64318181818</v>
      </c>
      <c r="F311" s="52">
        <v>124.324</v>
      </c>
      <c r="G311" s="52">
        <v>82.491</v>
      </c>
      <c r="H311" s="52">
        <v>313.33993099999998</v>
      </c>
      <c r="I311" s="57">
        <v>13.8</v>
      </c>
    </row>
    <row r="312" spans="2:9" x14ac:dyDescent="0.25">
      <c r="B312" s="61">
        <v>38231</v>
      </c>
      <c r="C312" s="49" t="s">
        <v>143</v>
      </c>
      <c r="D312" s="49" t="s">
        <v>155</v>
      </c>
      <c r="E312" s="52">
        <v>2849.7968975468998</v>
      </c>
      <c r="F312" s="52">
        <v>127.06100000000001</v>
      </c>
      <c r="G312" s="52">
        <v>81.11</v>
      </c>
      <c r="H312" s="52">
        <v>319.21407299999998</v>
      </c>
      <c r="I312" s="57">
        <v>15.5</v>
      </c>
    </row>
    <row r="313" spans="2:9" x14ac:dyDescent="0.25">
      <c r="B313" s="61">
        <v>38322</v>
      </c>
      <c r="C313" s="49" t="s">
        <v>143</v>
      </c>
      <c r="D313" s="49" t="s">
        <v>155</v>
      </c>
      <c r="E313" s="52">
        <v>3093.4953102453101</v>
      </c>
      <c r="F313" s="52">
        <v>126.04300000000001</v>
      </c>
      <c r="G313" s="52">
        <v>80.037999999999997</v>
      </c>
      <c r="H313" s="52">
        <v>323.62003800000002</v>
      </c>
      <c r="I313" s="57">
        <v>18.3</v>
      </c>
    </row>
    <row r="314" spans="2:9" x14ac:dyDescent="0.25">
      <c r="B314" s="61">
        <v>38412</v>
      </c>
      <c r="C314" s="49" t="s">
        <v>143</v>
      </c>
      <c r="D314" s="49" t="s">
        <v>155</v>
      </c>
      <c r="E314" s="52">
        <v>3267.7650793650801</v>
      </c>
      <c r="F314" s="52">
        <v>121.5</v>
      </c>
      <c r="G314" s="52">
        <v>87.483999999999995</v>
      </c>
      <c r="H314" s="52">
        <v>364.574792</v>
      </c>
      <c r="I314" s="57">
        <v>15.2</v>
      </c>
    </row>
    <row r="315" spans="2:9" x14ac:dyDescent="0.25">
      <c r="B315" s="61">
        <v>38504</v>
      </c>
      <c r="C315" s="49" t="s">
        <v>143</v>
      </c>
      <c r="D315" s="49" t="s">
        <v>155</v>
      </c>
      <c r="E315" s="52">
        <v>3390.5068542568501</v>
      </c>
      <c r="F315" s="52">
        <v>111.375</v>
      </c>
      <c r="G315" s="52">
        <v>73.048000000000002</v>
      </c>
      <c r="H315" s="52">
        <v>324.52086300000002</v>
      </c>
      <c r="I315" s="57">
        <v>22.4</v>
      </c>
    </row>
    <row r="316" spans="2:9" x14ac:dyDescent="0.25">
      <c r="B316" s="61">
        <v>38596</v>
      </c>
      <c r="C316" s="49" t="s">
        <v>143</v>
      </c>
      <c r="D316" s="49" t="s">
        <v>155</v>
      </c>
      <c r="E316" s="52">
        <v>3756.6017316017301</v>
      </c>
      <c r="F316" s="52">
        <v>120.846</v>
      </c>
      <c r="G316" s="52">
        <v>76.281999999999996</v>
      </c>
      <c r="H316" s="52">
        <v>379.75301400000001</v>
      </c>
      <c r="I316" s="57">
        <v>31.5</v>
      </c>
    </row>
    <row r="317" spans="2:9" x14ac:dyDescent="0.25">
      <c r="B317" s="61">
        <v>38687</v>
      </c>
      <c r="C317" s="49" t="s">
        <v>143</v>
      </c>
      <c r="D317" s="49" t="s">
        <v>155</v>
      </c>
      <c r="E317" s="52">
        <v>4302.1926046176004</v>
      </c>
      <c r="F317" s="52">
        <v>114.631</v>
      </c>
      <c r="G317" s="52">
        <v>78.683000000000007</v>
      </c>
      <c r="H317" s="52">
        <v>463.24191400000001</v>
      </c>
      <c r="I317" s="57">
        <v>36.700000000000003</v>
      </c>
    </row>
    <row r="318" spans="2:9" x14ac:dyDescent="0.25">
      <c r="B318" s="61">
        <v>38777</v>
      </c>
      <c r="C318" s="49" t="s">
        <v>143</v>
      </c>
      <c r="D318" s="49" t="s">
        <v>155</v>
      </c>
      <c r="E318" s="52">
        <v>4939.4238785369198</v>
      </c>
      <c r="F318" s="52">
        <v>112.6</v>
      </c>
      <c r="G318" s="52">
        <v>78.941000000000003</v>
      </c>
      <c r="H318" s="52">
        <v>545.92170199999998</v>
      </c>
      <c r="I318" s="57">
        <v>24.6</v>
      </c>
    </row>
    <row r="319" spans="2:9" x14ac:dyDescent="0.25">
      <c r="B319" s="61">
        <v>38869</v>
      </c>
      <c r="C319" s="49" t="s">
        <v>143</v>
      </c>
      <c r="D319" s="49" t="s">
        <v>155</v>
      </c>
      <c r="E319" s="52">
        <v>7210.4161856661904</v>
      </c>
      <c r="F319" s="52">
        <v>113.349</v>
      </c>
      <c r="G319" s="52">
        <v>80.111999999999995</v>
      </c>
      <c r="H319" s="52">
        <v>772.14605400000005</v>
      </c>
      <c r="I319" s="57">
        <v>46.7</v>
      </c>
    </row>
    <row r="320" spans="2:9" x14ac:dyDescent="0.25">
      <c r="B320" s="61">
        <v>38961</v>
      </c>
      <c r="C320" s="49" t="s">
        <v>143</v>
      </c>
      <c r="D320" s="49" t="s">
        <v>155</v>
      </c>
      <c r="E320" s="52">
        <v>7670.03715728716</v>
      </c>
      <c r="F320" s="52">
        <v>98.283000000000001</v>
      </c>
      <c r="G320" s="52">
        <v>53.347999999999999</v>
      </c>
      <c r="H320" s="52">
        <v>539.39898300000004</v>
      </c>
      <c r="I320" s="57">
        <v>52.7</v>
      </c>
    </row>
    <row r="321" spans="2:9" x14ac:dyDescent="0.25">
      <c r="B321" s="61">
        <v>39052</v>
      </c>
      <c r="C321" s="49" t="s">
        <v>143</v>
      </c>
      <c r="D321" s="49" t="s">
        <v>155</v>
      </c>
      <c r="E321" s="52">
        <v>7073.7668350168296</v>
      </c>
      <c r="F321" s="52">
        <v>104.708</v>
      </c>
      <c r="G321" s="52">
        <v>71.963999999999999</v>
      </c>
      <c r="H321" s="52">
        <v>646.62862199999995</v>
      </c>
      <c r="I321" s="57">
        <v>53.5</v>
      </c>
    </row>
    <row r="322" spans="2:9" x14ac:dyDescent="0.25">
      <c r="B322" s="61">
        <v>39142</v>
      </c>
      <c r="C322" s="49" t="s">
        <v>143</v>
      </c>
      <c r="D322" s="49" t="s">
        <v>155</v>
      </c>
      <c r="E322" s="52">
        <v>5932.8469696969696</v>
      </c>
      <c r="F322" s="52">
        <v>119.077</v>
      </c>
      <c r="G322" s="52">
        <v>85.676000000000002</v>
      </c>
      <c r="H322" s="52">
        <v>698.36889799999994</v>
      </c>
      <c r="I322" s="57">
        <v>51.2</v>
      </c>
    </row>
    <row r="323" spans="2:9" x14ac:dyDescent="0.25">
      <c r="B323" s="61">
        <v>39234</v>
      </c>
      <c r="C323" s="49" t="s">
        <v>143</v>
      </c>
      <c r="D323" s="49" t="s">
        <v>155</v>
      </c>
      <c r="E323" s="52">
        <v>7641.5071010860502</v>
      </c>
      <c r="F323" s="52">
        <v>112.804</v>
      </c>
      <c r="G323" s="52">
        <v>79.09</v>
      </c>
      <c r="H323" s="52">
        <v>727.57124299999998</v>
      </c>
      <c r="I323" s="57">
        <v>77.099999999999994</v>
      </c>
    </row>
    <row r="324" spans="2:9" x14ac:dyDescent="0.25">
      <c r="B324" s="61">
        <v>39326</v>
      </c>
      <c r="C324" s="49" t="s">
        <v>143</v>
      </c>
      <c r="D324" s="49" t="s">
        <v>155</v>
      </c>
      <c r="E324" s="52">
        <v>7713.1734848484903</v>
      </c>
      <c r="F324" s="52">
        <v>89.781000000000006</v>
      </c>
      <c r="G324" s="52">
        <v>56.920999999999999</v>
      </c>
      <c r="H324" s="52">
        <v>521.30221500000005</v>
      </c>
      <c r="I324" s="57">
        <v>65.2</v>
      </c>
    </row>
    <row r="325" spans="2:9" x14ac:dyDescent="0.25">
      <c r="B325" s="61">
        <v>39417</v>
      </c>
      <c r="C325" s="49" t="s">
        <v>143</v>
      </c>
      <c r="D325" s="49" t="s">
        <v>155</v>
      </c>
      <c r="E325" s="52">
        <v>7187.6019982433099</v>
      </c>
      <c r="F325" s="52">
        <v>119.947</v>
      </c>
      <c r="G325" s="52">
        <v>72.906999999999996</v>
      </c>
      <c r="H325" s="52">
        <v>613.71881399999995</v>
      </c>
      <c r="I325" s="57">
        <v>70.2</v>
      </c>
    </row>
    <row r="326" spans="2:9" x14ac:dyDescent="0.25">
      <c r="B326" s="61">
        <v>39508</v>
      </c>
      <c r="C326" s="49" t="s">
        <v>143</v>
      </c>
      <c r="D326" s="49" t="s">
        <v>155</v>
      </c>
      <c r="E326" s="52">
        <v>7796.0008923824698</v>
      </c>
      <c r="F326" s="52">
        <v>100.68300000000001</v>
      </c>
      <c r="G326" s="52">
        <v>74.201999999999998</v>
      </c>
      <c r="H326" s="52">
        <v>631.12685499999998</v>
      </c>
      <c r="I326" s="57">
        <v>64.8</v>
      </c>
    </row>
    <row r="327" spans="2:9" x14ac:dyDescent="0.25">
      <c r="B327" s="61">
        <v>39600</v>
      </c>
      <c r="C327" s="49" t="s">
        <v>143</v>
      </c>
      <c r="D327" s="49" t="s">
        <v>155</v>
      </c>
      <c r="E327" s="52">
        <v>8442.7590187590195</v>
      </c>
      <c r="F327" s="52">
        <v>133.952</v>
      </c>
      <c r="G327" s="52">
        <v>91.637</v>
      </c>
      <c r="H327" s="52">
        <v>812.88070700000003</v>
      </c>
      <c r="I327" s="57">
        <v>93.3</v>
      </c>
    </row>
    <row r="328" spans="2:9" x14ac:dyDescent="0.25">
      <c r="B328" s="61">
        <v>39692</v>
      </c>
      <c r="C328" s="49" t="s">
        <v>143</v>
      </c>
      <c r="D328" s="49" t="s">
        <v>155</v>
      </c>
      <c r="E328" s="52">
        <v>7679.8690382081704</v>
      </c>
      <c r="F328" s="52">
        <v>133.714</v>
      </c>
      <c r="G328" s="52">
        <v>89.540999999999997</v>
      </c>
      <c r="H328" s="52">
        <v>693.56452899999999</v>
      </c>
      <c r="I328" s="57">
        <v>79.2</v>
      </c>
    </row>
    <row r="329" spans="2:9" x14ac:dyDescent="0.25">
      <c r="B329" s="61">
        <v>39783</v>
      </c>
      <c r="C329" s="49" t="s">
        <v>143</v>
      </c>
      <c r="D329" s="49" t="s">
        <v>155</v>
      </c>
      <c r="E329" s="52">
        <v>3904.8906142167002</v>
      </c>
      <c r="F329" s="52">
        <v>134.39099999999999</v>
      </c>
      <c r="G329" s="52">
        <v>104.435</v>
      </c>
      <c r="H329" s="52">
        <v>577.22711800000002</v>
      </c>
      <c r="I329" s="57">
        <v>55.7</v>
      </c>
    </row>
    <row r="330" spans="2:9" x14ac:dyDescent="0.25">
      <c r="B330" s="61">
        <v>39873</v>
      </c>
      <c r="C330" s="49" t="s">
        <v>143</v>
      </c>
      <c r="D330" s="49" t="s">
        <v>155</v>
      </c>
      <c r="E330" s="52">
        <v>3428.38849206349</v>
      </c>
      <c r="F330" s="52">
        <v>109.22499999999999</v>
      </c>
      <c r="G330" s="52">
        <v>80.343000000000004</v>
      </c>
      <c r="H330" s="52">
        <v>430.31973599999998</v>
      </c>
      <c r="I330" s="57">
        <v>25.8</v>
      </c>
    </row>
    <row r="331" spans="2:9" x14ac:dyDescent="0.25">
      <c r="B331" s="61">
        <v>39965</v>
      </c>
      <c r="C331" s="49" t="s">
        <v>143</v>
      </c>
      <c r="D331" s="49" t="s">
        <v>155</v>
      </c>
      <c r="E331" s="52">
        <v>4662.3073763955299</v>
      </c>
      <c r="F331" s="52">
        <v>121.84050000000001</v>
      </c>
      <c r="G331" s="52">
        <v>86.641999999999996</v>
      </c>
      <c r="H331" s="52">
        <v>543.64897299999996</v>
      </c>
      <c r="I331" s="57">
        <v>18</v>
      </c>
    </row>
    <row r="332" spans="2:9" x14ac:dyDescent="0.25">
      <c r="B332" s="61">
        <v>40057</v>
      </c>
      <c r="C332" s="49" t="s">
        <v>143</v>
      </c>
      <c r="D332" s="49" t="s">
        <v>155</v>
      </c>
      <c r="E332" s="52">
        <v>5859.0917654809</v>
      </c>
      <c r="F332" s="52">
        <v>113.7595</v>
      </c>
      <c r="G332" s="52">
        <v>77.921000000000006</v>
      </c>
      <c r="H332" s="52">
        <v>556.50223700000004</v>
      </c>
      <c r="I332" s="57">
        <v>37</v>
      </c>
    </row>
    <row r="333" spans="2:9" x14ac:dyDescent="0.25">
      <c r="B333" s="61">
        <v>40148</v>
      </c>
      <c r="C333" s="49" t="s">
        <v>143</v>
      </c>
      <c r="D333" s="49" t="s">
        <v>155</v>
      </c>
      <c r="E333" s="52">
        <v>6648.4289321789302</v>
      </c>
      <c r="F333" s="52">
        <v>100.6541</v>
      </c>
      <c r="G333" s="52">
        <v>70.872</v>
      </c>
      <c r="H333" s="52">
        <v>507.84895399999999</v>
      </c>
      <c r="I333" s="57">
        <v>54</v>
      </c>
    </row>
    <row r="334" spans="2:9" x14ac:dyDescent="0.25">
      <c r="B334" s="61">
        <v>40238</v>
      </c>
      <c r="C334" s="49" t="s">
        <v>143</v>
      </c>
      <c r="D334" s="49" t="s">
        <v>155</v>
      </c>
      <c r="E334" s="52">
        <v>7232.4170289855101</v>
      </c>
      <c r="F334" s="52">
        <v>72.984999999999999</v>
      </c>
      <c r="G334" s="52">
        <v>47.49</v>
      </c>
      <c r="H334" s="52">
        <v>337.659941</v>
      </c>
      <c r="I334" s="57">
        <v>47</v>
      </c>
    </row>
    <row r="335" spans="2:9" x14ac:dyDescent="0.25">
      <c r="B335" s="61">
        <v>40330</v>
      </c>
      <c r="C335" s="49" t="s">
        <v>143</v>
      </c>
      <c r="D335" s="49" t="s">
        <v>155</v>
      </c>
      <c r="E335" s="52">
        <v>7024.5864035087698</v>
      </c>
      <c r="F335" s="52">
        <v>108.08499999999999</v>
      </c>
      <c r="G335" s="52">
        <v>75.004999999999995</v>
      </c>
      <c r="H335" s="52">
        <v>577.672146</v>
      </c>
      <c r="I335" s="57">
        <v>63.7</v>
      </c>
    </row>
    <row r="336" spans="2:9" x14ac:dyDescent="0.25">
      <c r="B336" s="61">
        <v>40422</v>
      </c>
      <c r="C336" s="49" t="s">
        <v>143</v>
      </c>
      <c r="D336" s="49" t="s">
        <v>155</v>
      </c>
      <c r="E336" s="52">
        <v>7242.8250360750399</v>
      </c>
      <c r="F336" s="52">
        <v>120.035</v>
      </c>
      <c r="G336" s="52">
        <v>96.594999999999999</v>
      </c>
      <c r="H336" s="52">
        <v>783.04622199999994</v>
      </c>
      <c r="I336" s="57">
        <v>68.900000000000006</v>
      </c>
    </row>
    <row r="337" spans="2:9" x14ac:dyDescent="0.25">
      <c r="B337" s="61">
        <v>40513</v>
      </c>
      <c r="C337" s="49" t="s">
        <v>143</v>
      </c>
      <c r="D337" s="49" t="s">
        <v>155</v>
      </c>
      <c r="E337" s="52">
        <v>8636.5176767676694</v>
      </c>
      <c r="F337" s="52">
        <v>123.22799999999999</v>
      </c>
      <c r="G337" s="52">
        <v>96.453000000000003</v>
      </c>
      <c r="H337" s="52">
        <v>841.47751300000004</v>
      </c>
      <c r="I337" s="57">
        <v>81.8</v>
      </c>
    </row>
    <row r="338" spans="2:9" x14ac:dyDescent="0.25">
      <c r="B338" s="61">
        <v>40603</v>
      </c>
      <c r="C338" s="49" t="s">
        <v>143</v>
      </c>
      <c r="D338" s="49" t="s">
        <v>155</v>
      </c>
      <c r="E338" s="52">
        <v>9651.3673913043494</v>
      </c>
      <c r="F338" s="52">
        <v>117.19</v>
      </c>
      <c r="G338" s="52">
        <v>89.948999999999998</v>
      </c>
      <c r="H338" s="52">
        <v>865.42796899999996</v>
      </c>
      <c r="I338" s="57">
        <v>70.900000000000006</v>
      </c>
    </row>
    <row r="339" spans="2:9" x14ac:dyDescent="0.25">
      <c r="B339" s="61">
        <v>40695</v>
      </c>
      <c r="C339" s="49" t="s">
        <v>143</v>
      </c>
      <c r="D339" s="49" t="s">
        <v>155</v>
      </c>
      <c r="E339" s="52">
        <v>9151.8837542087604</v>
      </c>
      <c r="F339" s="52">
        <v>124.803</v>
      </c>
      <c r="G339" s="52">
        <v>91.915000000000006</v>
      </c>
      <c r="H339" s="52">
        <v>801.85242200000005</v>
      </c>
      <c r="I339" s="57">
        <v>101.5</v>
      </c>
    </row>
    <row r="340" spans="2:9" x14ac:dyDescent="0.25">
      <c r="B340" s="61">
        <v>40787</v>
      </c>
      <c r="C340" s="49" t="s">
        <v>143</v>
      </c>
      <c r="D340" s="49" t="s">
        <v>155</v>
      </c>
      <c r="E340" s="52">
        <v>9120.2818903318894</v>
      </c>
      <c r="F340" s="52">
        <v>113.923</v>
      </c>
      <c r="G340" s="52">
        <v>89.242000000000004</v>
      </c>
      <c r="H340" s="52">
        <v>732.69828600000005</v>
      </c>
      <c r="I340" s="57">
        <v>108.9</v>
      </c>
    </row>
    <row r="341" spans="2:9" x14ac:dyDescent="0.25">
      <c r="B341" s="61">
        <v>40878</v>
      </c>
      <c r="C341" s="49" t="s">
        <v>143</v>
      </c>
      <c r="D341" s="49" t="s">
        <v>155</v>
      </c>
      <c r="E341" s="52">
        <v>7485.3845598845601</v>
      </c>
      <c r="F341" s="52">
        <v>120.85899999999999</v>
      </c>
      <c r="G341" s="52">
        <v>104.505</v>
      </c>
      <c r="H341" s="52">
        <v>801.20300399999996</v>
      </c>
      <c r="I341" s="57">
        <v>114.6</v>
      </c>
    </row>
    <row r="342" spans="2:9" x14ac:dyDescent="0.25">
      <c r="B342" s="61">
        <v>40969</v>
      </c>
      <c r="C342" s="49" t="s">
        <v>143</v>
      </c>
      <c r="D342" s="49" t="s">
        <v>155</v>
      </c>
      <c r="E342" s="52">
        <v>8300.3134920634893</v>
      </c>
      <c r="F342" s="52">
        <v>123.691</v>
      </c>
      <c r="G342" s="52">
        <v>97.314999999999998</v>
      </c>
      <c r="H342" s="52">
        <v>771.78657899999996</v>
      </c>
      <c r="I342" s="57">
        <v>98.7</v>
      </c>
    </row>
    <row r="343" spans="2:9" x14ac:dyDescent="0.25">
      <c r="B343" s="61">
        <v>41061</v>
      </c>
      <c r="C343" s="49" t="s">
        <v>143</v>
      </c>
      <c r="D343" s="49" t="s">
        <v>155</v>
      </c>
      <c r="E343" s="52">
        <v>7866.5562200957002</v>
      </c>
      <c r="F343" s="52">
        <v>127.065</v>
      </c>
      <c r="G343" s="52">
        <v>103.81077999999999</v>
      </c>
      <c r="H343" s="52">
        <v>809.68657900000005</v>
      </c>
      <c r="I343" s="57">
        <v>120.4</v>
      </c>
    </row>
    <row r="344" spans="2:9" x14ac:dyDescent="0.25">
      <c r="B344" s="61">
        <v>41153</v>
      </c>
      <c r="C344" s="49" t="s">
        <v>143</v>
      </c>
      <c r="D344" s="49" t="s">
        <v>155</v>
      </c>
      <c r="E344" s="52">
        <v>7716.7386363636397</v>
      </c>
      <c r="F344" s="52">
        <v>106.941</v>
      </c>
      <c r="G344" s="52">
        <v>87.233670000000004</v>
      </c>
      <c r="H344" s="52">
        <v>655.08057199999996</v>
      </c>
      <c r="I344" s="57">
        <v>102.5</v>
      </c>
    </row>
    <row r="345" spans="2:9" x14ac:dyDescent="0.25">
      <c r="B345" s="61">
        <v>41244</v>
      </c>
      <c r="C345" s="49" t="s">
        <v>143</v>
      </c>
      <c r="D345" s="49" t="s">
        <v>155</v>
      </c>
      <c r="E345" s="52">
        <v>7908.7684106511397</v>
      </c>
      <c r="F345" s="52">
        <v>102.693</v>
      </c>
      <c r="G345" s="52">
        <v>82.492159999999998</v>
      </c>
      <c r="H345" s="52">
        <v>633.55397200000004</v>
      </c>
      <c r="I345" s="57">
        <v>92.1</v>
      </c>
    </row>
    <row r="346" spans="2:9" x14ac:dyDescent="0.25">
      <c r="B346" s="61">
        <v>41334</v>
      </c>
      <c r="C346" s="49" t="s">
        <v>143</v>
      </c>
      <c r="D346" s="49" t="s">
        <v>155</v>
      </c>
      <c r="E346" s="52">
        <v>7927.5492424242402</v>
      </c>
      <c r="F346" s="52">
        <v>123.191</v>
      </c>
      <c r="G346" s="52">
        <v>90.846029999999999</v>
      </c>
      <c r="H346" s="52">
        <v>692.18896199999995</v>
      </c>
      <c r="I346" s="57">
        <v>61</v>
      </c>
    </row>
    <row r="347" spans="2:9" x14ac:dyDescent="0.25">
      <c r="B347" s="61">
        <v>41426</v>
      </c>
      <c r="C347" s="49" t="s">
        <v>143</v>
      </c>
      <c r="D347" s="49" t="s">
        <v>155</v>
      </c>
      <c r="E347" s="52">
        <v>7145.5253968254001</v>
      </c>
      <c r="F347" s="52">
        <v>120.878</v>
      </c>
      <c r="G347" s="52">
        <v>99.849059999999994</v>
      </c>
      <c r="H347" s="52">
        <v>725.96423500000003</v>
      </c>
      <c r="I347" s="57">
        <v>63.7</v>
      </c>
    </row>
    <row r="348" spans="2:9" x14ac:dyDescent="0.25">
      <c r="B348" s="61">
        <v>41518</v>
      </c>
      <c r="C348" s="49" t="s">
        <v>143</v>
      </c>
      <c r="D348" s="49" t="s">
        <v>155</v>
      </c>
      <c r="E348" s="52">
        <v>7078.8895790200104</v>
      </c>
      <c r="F348" s="52">
        <v>104.39100000000001</v>
      </c>
      <c r="G348" s="52">
        <v>99.079099999999997</v>
      </c>
      <c r="H348" s="52">
        <v>766.74514199999999</v>
      </c>
      <c r="I348" s="57">
        <v>54.6</v>
      </c>
    </row>
    <row r="349" spans="2:9" x14ac:dyDescent="0.25">
      <c r="B349" s="61">
        <v>41609</v>
      </c>
      <c r="C349" s="49" t="s">
        <v>143</v>
      </c>
      <c r="D349" s="49" t="s">
        <v>155</v>
      </c>
      <c r="E349" s="52">
        <v>7152.6979641131802</v>
      </c>
      <c r="F349" s="52">
        <v>132.315</v>
      </c>
      <c r="G349" s="52">
        <v>113.89488</v>
      </c>
      <c r="H349" s="52">
        <v>887.05654000000004</v>
      </c>
      <c r="I349" s="57">
        <v>43.5</v>
      </c>
    </row>
    <row r="350" spans="2:9" x14ac:dyDescent="0.25">
      <c r="B350" s="61">
        <v>41699</v>
      </c>
      <c r="C350" s="49" t="s">
        <v>143</v>
      </c>
      <c r="D350" s="49" t="s">
        <v>155</v>
      </c>
      <c r="E350" s="52">
        <v>7038.2898989899004</v>
      </c>
      <c r="F350" s="52">
        <v>128.303</v>
      </c>
      <c r="G350" s="52">
        <v>121.51067</v>
      </c>
      <c r="H350" s="52">
        <v>948.01246100000003</v>
      </c>
      <c r="I350" s="57">
        <v>36.200000000000003</v>
      </c>
    </row>
    <row r="351" spans="2:9" x14ac:dyDescent="0.25">
      <c r="B351" s="61">
        <v>41791</v>
      </c>
      <c r="C351" s="49" t="s">
        <v>143</v>
      </c>
      <c r="D351" s="49" t="s">
        <v>155</v>
      </c>
      <c r="E351" s="52">
        <v>6786.9317460317498</v>
      </c>
      <c r="F351" s="52">
        <v>135.125</v>
      </c>
      <c r="G351" s="52">
        <v>121.25765</v>
      </c>
      <c r="H351" s="52">
        <v>885.32477900000004</v>
      </c>
      <c r="I351" s="57">
        <v>42.5</v>
      </c>
    </row>
    <row r="352" spans="2:9" x14ac:dyDescent="0.25">
      <c r="B352" s="61">
        <v>41883</v>
      </c>
      <c r="C352" s="49" t="s">
        <v>143</v>
      </c>
      <c r="D352" s="49" t="s">
        <v>155</v>
      </c>
      <c r="E352" s="52">
        <v>6993.9725829725803</v>
      </c>
      <c r="F352" s="52">
        <v>121.93300000000001</v>
      </c>
      <c r="G352" s="52">
        <v>112.55136</v>
      </c>
      <c r="H352" s="52">
        <v>852.32847400000003</v>
      </c>
      <c r="I352" s="57">
        <v>44.2</v>
      </c>
    </row>
    <row r="353" spans="2:9" x14ac:dyDescent="0.25">
      <c r="B353" s="61">
        <v>41974</v>
      </c>
      <c r="C353" s="49" t="s">
        <v>143</v>
      </c>
      <c r="D353" s="49" t="s">
        <v>155</v>
      </c>
      <c r="E353" s="52">
        <v>6621.0910110421</v>
      </c>
      <c r="F353" s="52">
        <v>125.89100000000001</v>
      </c>
      <c r="G353" s="52">
        <v>130.42606000000001</v>
      </c>
      <c r="H353" s="52">
        <v>1003.115606</v>
      </c>
      <c r="I353" s="57">
        <v>40.799999999999997</v>
      </c>
    </row>
    <row r="354" spans="2:9" x14ac:dyDescent="0.25">
      <c r="B354" s="61">
        <v>42064</v>
      </c>
      <c r="C354" s="49" t="s">
        <v>143</v>
      </c>
      <c r="D354" s="49" t="s">
        <v>155</v>
      </c>
      <c r="E354" s="52">
        <v>5814.58308080808</v>
      </c>
      <c r="F354" s="52">
        <v>107.95699999999999</v>
      </c>
      <c r="G354" s="52">
        <v>97.859560000000002</v>
      </c>
      <c r="H354" s="52">
        <v>732.95483400000001</v>
      </c>
      <c r="I354" s="57">
        <v>31.3</v>
      </c>
    </row>
    <row r="355" spans="2:9" x14ac:dyDescent="0.25">
      <c r="B355" s="61">
        <v>42156</v>
      </c>
      <c r="C355" s="49" t="s">
        <v>143</v>
      </c>
      <c r="D355" s="49" t="s">
        <v>155</v>
      </c>
      <c r="E355" s="52">
        <v>6053.70414862915</v>
      </c>
      <c r="F355" s="52">
        <v>94.438000000000002</v>
      </c>
      <c r="G355" s="52">
        <v>82.115430000000003</v>
      </c>
      <c r="H355" s="52">
        <v>637.73175200000003</v>
      </c>
      <c r="I355" s="57">
        <v>28.1</v>
      </c>
    </row>
    <row r="356" spans="2:9" x14ac:dyDescent="0.25">
      <c r="B356" s="61">
        <v>42248</v>
      </c>
      <c r="C356" s="49" t="s">
        <v>143</v>
      </c>
      <c r="D356" s="49" t="s">
        <v>155</v>
      </c>
      <c r="E356" s="52">
        <v>5251.3096508563904</v>
      </c>
      <c r="F356" s="52">
        <v>134.80799999999999</v>
      </c>
      <c r="G356" s="52">
        <v>133.90185</v>
      </c>
      <c r="H356" s="52">
        <v>982.87130200000001</v>
      </c>
      <c r="I356" s="57">
        <v>30.2</v>
      </c>
    </row>
    <row r="357" spans="2:9" x14ac:dyDescent="0.25">
      <c r="B357" s="61">
        <v>42339</v>
      </c>
      <c r="C357" s="49" t="s">
        <v>143</v>
      </c>
      <c r="D357" s="49" t="s">
        <v>155</v>
      </c>
      <c r="E357" s="52">
        <v>4888.0248917748904</v>
      </c>
      <c r="F357" s="52">
        <v>137.76</v>
      </c>
      <c r="G357" s="52">
        <v>134.54603</v>
      </c>
      <c r="H357" s="52">
        <v>914.782059</v>
      </c>
      <c r="I357" s="57">
        <v>31.4</v>
      </c>
    </row>
    <row r="358" spans="2:9" x14ac:dyDescent="0.25">
      <c r="B358" s="61">
        <v>42430</v>
      </c>
      <c r="C358" s="49" t="s">
        <v>143</v>
      </c>
      <c r="D358" s="49" t="s">
        <v>155</v>
      </c>
      <c r="E358" s="52">
        <v>4667.2096908939002</v>
      </c>
      <c r="F358" s="52">
        <v>124.521</v>
      </c>
      <c r="G358" s="52">
        <v>115.05737999999999</v>
      </c>
      <c r="H358" s="52">
        <v>757.35440500000004</v>
      </c>
      <c r="I358" s="57">
        <v>36.6</v>
      </c>
    </row>
    <row r="359" spans="2:9" x14ac:dyDescent="0.25">
      <c r="B359" s="61">
        <v>42522</v>
      </c>
      <c r="C359" s="49" t="s">
        <v>143</v>
      </c>
      <c r="D359" s="49" t="s">
        <v>155</v>
      </c>
      <c r="E359" s="52">
        <v>4730.0351370851404</v>
      </c>
      <c r="F359" s="52">
        <v>116.71899999999999</v>
      </c>
      <c r="G359" s="52">
        <v>123.32794</v>
      </c>
      <c r="H359" s="52">
        <v>791.35636999999997</v>
      </c>
      <c r="I359" s="57">
        <v>32.200000000000003</v>
      </c>
    </row>
    <row r="360" spans="2:9" x14ac:dyDescent="0.25">
      <c r="B360" s="61">
        <v>42614</v>
      </c>
      <c r="C360" s="49" t="s">
        <v>143</v>
      </c>
      <c r="D360" s="49" t="s">
        <v>155</v>
      </c>
      <c r="E360" s="52">
        <v>4773.7240259740302</v>
      </c>
      <c r="F360" s="52">
        <v>114.51300000000001</v>
      </c>
      <c r="G360" s="52">
        <v>104.33601</v>
      </c>
      <c r="H360" s="52">
        <v>656.02803100000006</v>
      </c>
      <c r="I360" s="57">
        <v>34.799999999999997</v>
      </c>
    </row>
    <row r="361" spans="2:9" x14ac:dyDescent="0.25">
      <c r="B361" s="61">
        <v>42705</v>
      </c>
      <c r="C361" s="49" t="s">
        <v>143</v>
      </c>
      <c r="D361" s="49" t="s">
        <v>155</v>
      </c>
      <c r="E361" s="52">
        <v>5280.5476190476202</v>
      </c>
      <c r="F361" s="52">
        <v>119.20099999999999</v>
      </c>
      <c r="G361" s="52">
        <v>109.19662</v>
      </c>
      <c r="H361" s="52">
        <v>792.67589099999998</v>
      </c>
      <c r="I361" s="57">
        <v>32.1</v>
      </c>
    </row>
    <row r="362" spans="2:9" x14ac:dyDescent="0.25">
      <c r="B362" s="61">
        <v>42795</v>
      </c>
      <c r="C362" s="49" t="s">
        <v>143</v>
      </c>
      <c r="D362" s="49" t="s">
        <v>155</v>
      </c>
      <c r="E362" s="52">
        <v>5836.59891304348</v>
      </c>
      <c r="F362" s="52">
        <v>95.681200000000004</v>
      </c>
      <c r="G362" s="52">
        <v>84.740710000000007</v>
      </c>
      <c r="H362" s="52">
        <v>649.91378199999997</v>
      </c>
      <c r="I362" s="57">
        <v>26.7</v>
      </c>
    </row>
    <row r="363" spans="2:9" x14ac:dyDescent="0.25">
      <c r="B363" s="61">
        <v>42887</v>
      </c>
      <c r="C363" s="49" t="s">
        <v>143</v>
      </c>
      <c r="D363" s="49" t="s">
        <v>155</v>
      </c>
      <c r="E363" s="52">
        <v>5664.8023657628901</v>
      </c>
      <c r="F363" s="52">
        <v>118.32684</v>
      </c>
      <c r="G363" s="52">
        <v>114.86261500000001</v>
      </c>
      <c r="H363" s="52">
        <v>893.19195300000001</v>
      </c>
      <c r="I363" s="57">
        <v>42.2</v>
      </c>
    </row>
    <row r="364" spans="2:9" x14ac:dyDescent="0.25">
      <c r="B364" s="61">
        <v>42979</v>
      </c>
      <c r="C364" s="49" t="s">
        <v>143</v>
      </c>
      <c r="D364" s="49" t="s">
        <v>155</v>
      </c>
      <c r="E364" s="52">
        <v>6346.65584415585</v>
      </c>
      <c r="F364" s="52">
        <v>95.328007999999997</v>
      </c>
      <c r="G364" s="52">
        <v>80.205380000000005</v>
      </c>
      <c r="H364" s="52">
        <v>640.710195</v>
      </c>
      <c r="I364" s="57">
        <v>44.5</v>
      </c>
    </row>
    <row r="365" spans="2:9" x14ac:dyDescent="0.25">
      <c r="B365" s="61">
        <v>43070</v>
      </c>
      <c r="C365" s="49" t="s">
        <v>143</v>
      </c>
      <c r="D365" s="49" t="s">
        <v>155</v>
      </c>
      <c r="E365" s="52">
        <v>6808.0374800637901</v>
      </c>
      <c r="F365" s="52">
        <v>76.912609599999996</v>
      </c>
      <c r="G365" s="52">
        <v>74.314729999999997</v>
      </c>
      <c r="H365" s="52">
        <v>658.18900499999995</v>
      </c>
      <c r="I365" s="57">
        <v>42.4</v>
      </c>
    </row>
    <row r="366" spans="2:9" x14ac:dyDescent="0.25">
      <c r="B366" s="61">
        <v>43160</v>
      </c>
      <c r="C366" s="49" t="s">
        <v>143</v>
      </c>
      <c r="D366" s="49" t="s">
        <v>155</v>
      </c>
      <c r="E366" s="52">
        <v>6959.2857864357902</v>
      </c>
      <c r="F366" s="52">
        <v>91.729710999999995</v>
      </c>
      <c r="G366" s="52">
        <v>88.358599999999996</v>
      </c>
      <c r="H366" s="52">
        <v>781.86116600000003</v>
      </c>
      <c r="I366" s="57">
        <v>46.2</v>
      </c>
    </row>
    <row r="367" spans="2:9" x14ac:dyDescent="0.25">
      <c r="B367" s="61">
        <v>43252</v>
      </c>
      <c r="C367" s="49" t="s">
        <v>143</v>
      </c>
      <c r="D367" s="49" t="s">
        <v>155</v>
      </c>
      <c r="E367" s="52">
        <v>6871.6992063491998</v>
      </c>
      <c r="F367" s="52">
        <v>84.819710000000001</v>
      </c>
      <c r="G367" s="52">
        <v>74.244870000000006</v>
      </c>
      <c r="H367" s="52">
        <v>673.29665699999998</v>
      </c>
      <c r="I367" s="57">
        <v>59.8</v>
      </c>
    </row>
    <row r="368" spans="2:9" x14ac:dyDescent="0.25">
      <c r="B368" s="61">
        <v>43344</v>
      </c>
      <c r="C368" s="49" t="s">
        <v>143</v>
      </c>
      <c r="D368" s="49" t="s">
        <v>155</v>
      </c>
      <c r="E368" s="52">
        <v>6102.6522727272704</v>
      </c>
      <c r="F368" s="52">
        <v>106.538</v>
      </c>
      <c r="G368" s="52">
        <v>102.22096999999999</v>
      </c>
      <c r="H368" s="52">
        <v>884.28759500000001</v>
      </c>
      <c r="I368" s="57">
        <v>73.2</v>
      </c>
    </row>
    <row r="369" spans="2:9" x14ac:dyDescent="0.25">
      <c r="B369" s="61">
        <v>43435</v>
      </c>
      <c r="C369" s="49" t="s">
        <v>143</v>
      </c>
      <c r="D369" s="49" t="s">
        <v>155</v>
      </c>
      <c r="E369" s="52">
        <v>6167.7006102212099</v>
      </c>
      <c r="F369" s="52">
        <v>93.947999999999993</v>
      </c>
      <c r="G369" s="52">
        <v>89.641930000000002</v>
      </c>
      <c r="H369" s="52">
        <v>815.65176399999996</v>
      </c>
      <c r="I369" s="57">
        <v>81.599999999999994</v>
      </c>
    </row>
    <row r="370" spans="2:9" x14ac:dyDescent="0.25">
      <c r="B370" s="61">
        <v>43525</v>
      </c>
      <c r="C370" s="49" t="s">
        <v>143</v>
      </c>
      <c r="D370" s="49" t="s">
        <v>155</v>
      </c>
      <c r="E370" s="52">
        <v>6220.4155122655102</v>
      </c>
      <c r="F370" s="52">
        <v>95.439982999999998</v>
      </c>
      <c r="G370" s="52">
        <v>92.144090000000006</v>
      </c>
      <c r="H370" s="52">
        <v>1049.830322</v>
      </c>
      <c r="I370" s="57">
        <v>65</v>
      </c>
    </row>
    <row r="371" spans="2:9" x14ac:dyDescent="0.25">
      <c r="B371" s="61">
        <v>43617</v>
      </c>
      <c r="C371" s="49" t="s">
        <v>143</v>
      </c>
      <c r="D371" s="49" t="s">
        <v>155</v>
      </c>
      <c r="E371" s="52">
        <v>6113.9448412698403</v>
      </c>
      <c r="F371" s="52">
        <v>111.87378099999999</v>
      </c>
      <c r="G371" s="52">
        <v>111.93771</v>
      </c>
      <c r="H371" s="52">
        <v>1043.7063780000001</v>
      </c>
      <c r="I371" s="57">
        <v>109</v>
      </c>
    </row>
    <row r="372" spans="2:9" x14ac:dyDescent="0.25">
      <c r="B372" s="61">
        <v>43709</v>
      </c>
      <c r="C372" s="49" t="s">
        <v>143</v>
      </c>
      <c r="D372" s="49" t="s">
        <v>155</v>
      </c>
      <c r="E372" s="52">
        <v>5797.7667356797801</v>
      </c>
      <c r="F372" s="52">
        <v>101.08499999999999</v>
      </c>
      <c r="G372" s="52">
        <v>86.993105999999997</v>
      </c>
      <c r="H372" s="52">
        <v>741.26071899999999</v>
      </c>
      <c r="I372" s="57">
        <v>117.1</v>
      </c>
    </row>
    <row r="373" spans="2:9" x14ac:dyDescent="0.25">
      <c r="B373" s="61">
        <v>43800</v>
      </c>
      <c r="C373" s="49" t="s">
        <v>143</v>
      </c>
      <c r="D373" s="49" t="s">
        <v>155</v>
      </c>
      <c r="E373" s="52">
        <v>5888.3355935127702</v>
      </c>
      <c r="F373" s="52">
        <v>118.33985</v>
      </c>
      <c r="G373" s="52">
        <v>115.834958</v>
      </c>
      <c r="H373" s="52">
        <v>1004.632731</v>
      </c>
      <c r="I373" s="57">
        <v>123.8</v>
      </c>
    </row>
    <row r="374" spans="2:9" x14ac:dyDescent="0.25">
      <c r="B374" s="61">
        <v>43891</v>
      </c>
      <c r="C374" s="49" t="s">
        <v>143</v>
      </c>
      <c r="D374" s="49" t="s">
        <v>155</v>
      </c>
      <c r="E374" s="52">
        <v>5638.1121212121197</v>
      </c>
      <c r="F374" s="52">
        <v>97.248279999999994</v>
      </c>
      <c r="G374" s="52">
        <v>89.627269999999996</v>
      </c>
      <c r="H374" s="52">
        <v>791.38994500000001</v>
      </c>
      <c r="I374" s="57">
        <v>95.9</v>
      </c>
    </row>
    <row r="375" spans="2:9" x14ac:dyDescent="0.25">
      <c r="B375" s="61">
        <v>43983</v>
      </c>
      <c r="C375" s="49" t="s">
        <v>143</v>
      </c>
      <c r="D375" s="49" t="s">
        <v>155</v>
      </c>
      <c r="E375" s="52">
        <v>5341.4840510366803</v>
      </c>
      <c r="F375" s="52">
        <v>103.96566</v>
      </c>
      <c r="G375" s="52">
        <v>99.399698999999998</v>
      </c>
      <c r="H375" s="52">
        <v>816.92387099999996</v>
      </c>
      <c r="I375" s="57">
        <v>83.3</v>
      </c>
    </row>
    <row r="376" spans="2:9" x14ac:dyDescent="0.25">
      <c r="B376" s="61">
        <v>44075</v>
      </c>
      <c r="C376" s="49" t="s">
        <v>143</v>
      </c>
      <c r="D376" s="49" t="s">
        <v>155</v>
      </c>
      <c r="E376" s="52">
        <v>6520.9566534914402</v>
      </c>
      <c r="F376" s="52">
        <v>117.505</v>
      </c>
      <c r="G376" s="52">
        <v>112.21478999999999</v>
      </c>
      <c r="H376" s="52">
        <v>949.45122900000001</v>
      </c>
      <c r="I376" s="57">
        <v>75.8</v>
      </c>
    </row>
    <row r="377" spans="2:9" x14ac:dyDescent="0.25">
      <c r="B377" s="61">
        <v>44166</v>
      </c>
      <c r="C377" s="49" t="s">
        <v>143</v>
      </c>
      <c r="D377" s="49" t="s">
        <v>155</v>
      </c>
      <c r="E377" s="52">
        <v>7173.8131313131298</v>
      </c>
      <c r="F377" s="52">
        <v>108.278418</v>
      </c>
      <c r="G377" s="52">
        <v>95.183392999999995</v>
      </c>
      <c r="H377" s="52">
        <v>864.45230200000003</v>
      </c>
      <c r="I377" s="57">
        <v>78.7</v>
      </c>
    </row>
    <row r="378" spans="2:9" x14ac:dyDescent="0.25">
      <c r="B378" s="61">
        <v>44256</v>
      </c>
      <c r="C378" s="49" t="s">
        <v>143</v>
      </c>
      <c r="D378" s="49" t="s">
        <v>155</v>
      </c>
      <c r="E378" s="52">
        <v>8478.5760869565202</v>
      </c>
      <c r="F378" s="52">
        <v>116.56048699999999</v>
      </c>
      <c r="G378" s="52">
        <v>100.98257</v>
      </c>
      <c r="H378" s="52">
        <v>1045.7174210000001</v>
      </c>
      <c r="I378" s="57">
        <v>103.1</v>
      </c>
    </row>
    <row r="379" spans="2:9" x14ac:dyDescent="0.25">
      <c r="B379" s="61">
        <v>32933</v>
      </c>
      <c r="C379" s="49" t="s">
        <v>144</v>
      </c>
      <c r="D379" s="49" t="s">
        <v>156</v>
      </c>
      <c r="E379" s="52">
        <v>8.8333333333333304</v>
      </c>
      <c r="F379" s="52">
        <v>684.33600000000001</v>
      </c>
      <c r="G379" s="52">
        <v>1008</v>
      </c>
      <c r="H379" s="52">
        <v>61.216186</v>
      </c>
      <c r="I379" s="57">
        <v>1.9</v>
      </c>
    </row>
    <row r="380" spans="2:9" x14ac:dyDescent="0.25">
      <c r="B380" s="61">
        <v>33025</v>
      </c>
      <c r="C380" s="49" t="s">
        <v>144</v>
      </c>
      <c r="D380" s="49" t="s">
        <v>156</v>
      </c>
      <c r="E380" s="52">
        <v>9.75</v>
      </c>
      <c r="F380" s="52">
        <v>944.67200000000003</v>
      </c>
      <c r="G380" s="52">
        <v>2205</v>
      </c>
      <c r="H380" s="52">
        <v>124.431532</v>
      </c>
      <c r="I380" s="57">
        <v>5.6</v>
      </c>
    </row>
    <row r="381" spans="2:9" x14ac:dyDescent="0.25">
      <c r="B381" s="61">
        <v>33117</v>
      </c>
      <c r="C381" s="49" t="s">
        <v>144</v>
      </c>
      <c r="D381" s="49" t="s">
        <v>156</v>
      </c>
      <c r="E381" s="52">
        <v>11.25</v>
      </c>
      <c r="F381" s="52">
        <v>1061.6804815999999</v>
      </c>
      <c r="G381" s="52">
        <v>804</v>
      </c>
      <c r="H381" s="52">
        <v>43.325991000000002</v>
      </c>
      <c r="I381" s="57">
        <v>5</v>
      </c>
    </row>
    <row r="382" spans="2:9" x14ac:dyDescent="0.25">
      <c r="B382" s="61">
        <v>33208</v>
      </c>
      <c r="C382" s="49" t="s">
        <v>144</v>
      </c>
      <c r="D382" s="49" t="s">
        <v>156</v>
      </c>
      <c r="E382" s="52">
        <v>9.2166666666666703</v>
      </c>
      <c r="F382" s="52">
        <v>829.15206367999997</v>
      </c>
      <c r="G382" s="52">
        <v>3424</v>
      </c>
      <c r="H382" s="52">
        <v>156.30160799999999</v>
      </c>
      <c r="I382" s="57">
        <v>3.5</v>
      </c>
    </row>
    <row r="383" spans="2:9" x14ac:dyDescent="0.25">
      <c r="B383" s="61">
        <v>33298</v>
      </c>
      <c r="C383" s="49" t="s">
        <v>144</v>
      </c>
      <c r="D383" s="49" t="s">
        <v>156</v>
      </c>
      <c r="E383" s="52">
        <v>9.3333333333333304</v>
      </c>
      <c r="F383" s="52">
        <v>809.51462240000001</v>
      </c>
      <c r="G383" s="52">
        <v>599</v>
      </c>
      <c r="H383" s="52">
        <v>41.126308999999999</v>
      </c>
      <c r="I383" s="57">
        <v>1.6</v>
      </c>
    </row>
    <row r="384" spans="2:9" x14ac:dyDescent="0.25">
      <c r="B384" s="61">
        <v>33390</v>
      </c>
      <c r="C384" s="49" t="s">
        <v>144</v>
      </c>
      <c r="D384" s="49" t="s">
        <v>156</v>
      </c>
      <c r="E384" s="52">
        <v>9.1166666666666707</v>
      </c>
      <c r="F384" s="52">
        <v>1002.87493792</v>
      </c>
      <c r="G384" s="52">
        <v>1302</v>
      </c>
      <c r="H384" s="52">
        <v>90.937043000000003</v>
      </c>
      <c r="I384" s="57">
        <v>2.7</v>
      </c>
    </row>
    <row r="385" spans="2:9" x14ac:dyDescent="0.25">
      <c r="B385" s="61">
        <v>33482</v>
      </c>
      <c r="C385" s="49" t="s">
        <v>144</v>
      </c>
      <c r="D385" s="49" t="s">
        <v>156</v>
      </c>
      <c r="E385" s="52">
        <v>8.6666666666666696</v>
      </c>
      <c r="F385" s="52">
        <v>1049.9907168</v>
      </c>
      <c r="G385" s="52">
        <v>1450</v>
      </c>
      <c r="H385" s="52">
        <v>83.342365000000001</v>
      </c>
      <c r="I385" s="57">
        <v>3.4</v>
      </c>
    </row>
    <row r="386" spans="2:9" x14ac:dyDescent="0.25">
      <c r="B386" s="61">
        <v>33573</v>
      </c>
      <c r="C386" s="49" t="s">
        <v>144</v>
      </c>
      <c r="D386" s="49" t="s">
        <v>156</v>
      </c>
      <c r="E386" s="52">
        <v>7.8833333333333302</v>
      </c>
      <c r="F386" s="52">
        <v>897.12786240000003</v>
      </c>
      <c r="G386" s="52">
        <v>1657</v>
      </c>
      <c r="H386" s="52">
        <v>86.245620000000002</v>
      </c>
      <c r="I386" s="57">
        <v>4.0999999999999996</v>
      </c>
    </row>
    <row r="387" spans="2:9" x14ac:dyDescent="0.25">
      <c r="B387" s="61">
        <v>33664</v>
      </c>
      <c r="C387" s="49" t="s">
        <v>144</v>
      </c>
      <c r="D387" s="49" t="s">
        <v>156</v>
      </c>
      <c r="E387" s="52">
        <v>7.93333333333333</v>
      </c>
      <c r="F387" s="52">
        <v>858.0455776</v>
      </c>
      <c r="G387" s="52">
        <v>402</v>
      </c>
      <c r="H387" s="52">
        <v>24.430949999999999</v>
      </c>
      <c r="I387" s="57">
        <v>2.1</v>
      </c>
    </row>
    <row r="388" spans="2:9" x14ac:dyDescent="0.25">
      <c r="B388" s="61">
        <v>33756</v>
      </c>
      <c r="C388" s="49" t="s">
        <v>144</v>
      </c>
      <c r="D388" s="49" t="s">
        <v>156</v>
      </c>
      <c r="E388" s="52">
        <v>7.8333333333333304</v>
      </c>
      <c r="F388" s="52">
        <v>865.838528</v>
      </c>
      <c r="G388" s="52">
        <v>1220</v>
      </c>
      <c r="H388" s="52">
        <v>50.761422000000003</v>
      </c>
      <c r="I388" s="57">
        <v>3.2</v>
      </c>
    </row>
    <row r="389" spans="2:9" x14ac:dyDescent="0.25">
      <c r="B389" s="61">
        <v>33848</v>
      </c>
      <c r="C389" s="49" t="s">
        <v>144</v>
      </c>
      <c r="D389" s="49" t="s">
        <v>156</v>
      </c>
      <c r="E389" s="52">
        <v>8.1999999999999993</v>
      </c>
      <c r="F389" s="52">
        <v>250.18736496</v>
      </c>
      <c r="G389" s="52">
        <v>869</v>
      </c>
      <c r="H389" s="52">
        <v>47.780242999999999</v>
      </c>
      <c r="I389" s="57">
        <v>3.1</v>
      </c>
    </row>
    <row r="390" spans="2:9" x14ac:dyDescent="0.25">
      <c r="B390" s="61">
        <v>33939</v>
      </c>
      <c r="C390" s="49" t="s">
        <v>144</v>
      </c>
      <c r="D390" s="49" t="s">
        <v>156</v>
      </c>
      <c r="E390" s="52">
        <v>10.25</v>
      </c>
      <c r="F390" s="52">
        <v>343.06628640000002</v>
      </c>
      <c r="G390" s="52">
        <v>470</v>
      </c>
      <c r="H390" s="52">
        <v>21.25797</v>
      </c>
      <c r="I390" s="57">
        <v>2.5</v>
      </c>
    </row>
    <row r="391" spans="2:9" x14ac:dyDescent="0.25">
      <c r="B391" s="61">
        <v>34029</v>
      </c>
      <c r="C391" s="49" t="s">
        <v>144</v>
      </c>
      <c r="D391" s="49" t="s">
        <v>156</v>
      </c>
      <c r="E391" s="52">
        <v>10.033333333333299</v>
      </c>
      <c r="F391" s="52">
        <v>844.72941663999995</v>
      </c>
      <c r="G391" s="52">
        <v>632</v>
      </c>
      <c r="H391" s="52">
        <v>39.445228999999998</v>
      </c>
      <c r="I391" s="57">
        <v>1.3</v>
      </c>
    </row>
    <row r="392" spans="2:9" x14ac:dyDescent="0.25">
      <c r="B392" s="61">
        <v>34121</v>
      </c>
      <c r="C392" s="49" t="s">
        <v>144</v>
      </c>
      <c r="D392" s="49" t="s">
        <v>156</v>
      </c>
      <c r="E392" s="52">
        <v>10.25</v>
      </c>
      <c r="F392" s="52">
        <v>839.60362975999999</v>
      </c>
      <c r="G392" s="52">
        <v>318</v>
      </c>
      <c r="H392" s="52">
        <v>14.081436999999999</v>
      </c>
      <c r="I392" s="57">
        <v>1.9</v>
      </c>
    </row>
    <row r="393" spans="2:9" x14ac:dyDescent="0.25">
      <c r="B393" s="61">
        <v>34213</v>
      </c>
      <c r="C393" s="49" t="s">
        <v>144</v>
      </c>
      <c r="D393" s="49" t="s">
        <v>156</v>
      </c>
      <c r="E393" s="52">
        <v>10.1</v>
      </c>
      <c r="F393" s="52">
        <v>290.92532735999998</v>
      </c>
      <c r="G393" s="52">
        <v>1064</v>
      </c>
      <c r="H393" s="52">
        <v>62.237394999999999</v>
      </c>
      <c r="I393" s="57">
        <v>2.6</v>
      </c>
    </row>
    <row r="394" spans="2:9" x14ac:dyDescent="0.25">
      <c r="B394" s="61">
        <v>34304</v>
      </c>
      <c r="C394" s="49" t="s">
        <v>144</v>
      </c>
      <c r="D394" s="49" t="s">
        <v>156</v>
      </c>
      <c r="E394" s="52">
        <v>10.0666666666667</v>
      </c>
      <c r="F394" s="52">
        <v>265.00956544000002</v>
      </c>
      <c r="G394" s="52">
        <v>1642</v>
      </c>
      <c r="H394" s="52">
        <v>71.172922999999997</v>
      </c>
      <c r="I394" s="57">
        <v>2.2000000000000002</v>
      </c>
    </row>
    <row r="395" spans="2:9" x14ac:dyDescent="0.25">
      <c r="B395" s="61">
        <v>34394</v>
      </c>
      <c r="C395" s="49" t="s">
        <v>144</v>
      </c>
      <c r="D395" s="49" t="s">
        <v>156</v>
      </c>
      <c r="E395" s="52">
        <v>9.5</v>
      </c>
      <c r="F395" s="52">
        <v>743.10145023999996</v>
      </c>
      <c r="G395" s="52">
        <v>320</v>
      </c>
      <c r="H395" s="52">
        <v>9.1296920000000004</v>
      </c>
      <c r="I395" s="57">
        <v>1.4</v>
      </c>
    </row>
    <row r="396" spans="2:9" x14ac:dyDescent="0.25">
      <c r="B396" s="61">
        <v>34486</v>
      </c>
      <c r="C396" s="49" t="s">
        <v>144</v>
      </c>
      <c r="D396" s="49" t="s">
        <v>156</v>
      </c>
      <c r="E396" s="52">
        <v>9.3000000000000007</v>
      </c>
      <c r="F396" s="52">
        <v>1018.33375744</v>
      </c>
      <c r="G396" s="52">
        <v>966</v>
      </c>
      <c r="H396" s="52">
        <v>50.741852000000002</v>
      </c>
      <c r="I396" s="57">
        <v>1.4</v>
      </c>
    </row>
    <row r="397" spans="2:9" x14ac:dyDescent="0.25">
      <c r="B397" s="61">
        <v>34578</v>
      </c>
      <c r="C397" s="49" t="s">
        <v>144</v>
      </c>
      <c r="D397" s="49" t="s">
        <v>156</v>
      </c>
      <c r="E397" s="52">
        <v>9.2333333333333307</v>
      </c>
      <c r="F397" s="52">
        <v>222.73796960000001</v>
      </c>
      <c r="G397" s="52">
        <v>1196</v>
      </c>
      <c r="H397" s="52">
        <v>46.246119999999998</v>
      </c>
      <c r="I397" s="57">
        <v>2.1</v>
      </c>
    </row>
    <row r="398" spans="2:9" x14ac:dyDescent="0.25">
      <c r="B398" s="61">
        <v>34669</v>
      </c>
      <c r="C398" s="49" t="s">
        <v>144</v>
      </c>
      <c r="D398" s="49" t="s">
        <v>156</v>
      </c>
      <c r="E398" s="52">
        <v>9.43333333333333</v>
      </c>
      <c r="F398" s="52">
        <v>212.65172192</v>
      </c>
      <c r="G398" s="52">
        <v>1285</v>
      </c>
      <c r="H398" s="52">
        <v>63.389395</v>
      </c>
      <c r="I398" s="57">
        <v>1.7</v>
      </c>
    </row>
    <row r="399" spans="2:9" x14ac:dyDescent="0.25">
      <c r="B399" s="61">
        <v>34759</v>
      </c>
      <c r="C399" s="49" t="s">
        <v>144</v>
      </c>
      <c r="D399" s="49" t="s">
        <v>156</v>
      </c>
      <c r="E399" s="52">
        <v>10.35</v>
      </c>
      <c r="F399" s="52">
        <v>817.74264768</v>
      </c>
      <c r="G399" s="52">
        <v>728</v>
      </c>
      <c r="H399" s="52">
        <v>35.364558000000002</v>
      </c>
      <c r="I399" s="57">
        <v>1.8</v>
      </c>
    </row>
    <row r="400" spans="2:9" x14ac:dyDescent="0.25">
      <c r="B400" s="61">
        <v>34851</v>
      </c>
      <c r="C400" s="49" t="s">
        <v>144</v>
      </c>
      <c r="D400" s="49" t="s">
        <v>156</v>
      </c>
      <c r="E400" s="52">
        <v>11.6666666666667</v>
      </c>
      <c r="F400" s="52">
        <v>970.04207392000001</v>
      </c>
      <c r="G400" s="52">
        <v>860</v>
      </c>
      <c r="H400" s="52">
        <v>42.922147000000002</v>
      </c>
      <c r="I400" s="57">
        <v>2.2000000000000002</v>
      </c>
    </row>
    <row r="401" spans="2:9" x14ac:dyDescent="0.25">
      <c r="B401" s="61">
        <v>34943</v>
      </c>
      <c r="C401" s="49" t="s">
        <v>144</v>
      </c>
      <c r="D401" s="49" t="s">
        <v>156</v>
      </c>
      <c r="E401" s="52">
        <v>11.866666666666699</v>
      </c>
      <c r="F401" s="52">
        <v>1185.5473667199999</v>
      </c>
      <c r="G401" s="52">
        <v>1000</v>
      </c>
      <c r="H401" s="52">
        <v>49.53819</v>
      </c>
      <c r="I401" s="57">
        <v>2.1</v>
      </c>
    </row>
    <row r="402" spans="2:9" x14ac:dyDescent="0.25">
      <c r="B402" s="61">
        <v>35034</v>
      </c>
      <c r="C402" s="49" t="s">
        <v>144</v>
      </c>
      <c r="D402" s="49" t="s">
        <v>156</v>
      </c>
      <c r="E402" s="52">
        <v>11.95</v>
      </c>
      <c r="F402" s="52">
        <v>726.84107568000002</v>
      </c>
      <c r="G402" s="52">
        <v>1138</v>
      </c>
      <c r="H402" s="52">
        <v>48.323771999999998</v>
      </c>
      <c r="I402" s="57">
        <v>2.2999999999999998</v>
      </c>
    </row>
    <row r="403" spans="2:9" x14ac:dyDescent="0.25">
      <c r="B403" s="61">
        <v>35125</v>
      </c>
      <c r="C403" s="49" t="s">
        <v>144</v>
      </c>
      <c r="D403" s="49" t="s">
        <v>156</v>
      </c>
      <c r="E403" s="52">
        <v>14.6833333333333</v>
      </c>
      <c r="F403" s="52">
        <v>1061.0898326399999</v>
      </c>
      <c r="G403" s="52">
        <v>2043</v>
      </c>
      <c r="H403" s="52">
        <v>92.729954000000006</v>
      </c>
      <c r="I403" s="57">
        <v>1.6</v>
      </c>
    </row>
    <row r="404" spans="2:9" x14ac:dyDescent="0.25">
      <c r="B404" s="61">
        <v>35217</v>
      </c>
      <c r="C404" s="49" t="s">
        <v>144</v>
      </c>
      <c r="D404" s="49" t="s">
        <v>156</v>
      </c>
      <c r="E404" s="52">
        <v>16.4166666666667</v>
      </c>
      <c r="F404" s="52">
        <v>1341.0230363200001</v>
      </c>
      <c r="G404" s="52">
        <v>1105</v>
      </c>
      <c r="H404" s="52">
        <v>51.217055000000002</v>
      </c>
      <c r="I404" s="57">
        <v>1.2</v>
      </c>
    </row>
    <row r="405" spans="2:9" x14ac:dyDescent="0.25">
      <c r="B405" s="61">
        <v>35309</v>
      </c>
      <c r="C405" s="49" t="s">
        <v>144</v>
      </c>
      <c r="D405" s="49" t="s">
        <v>156</v>
      </c>
      <c r="E405" s="52">
        <v>16.266666666666701</v>
      </c>
      <c r="F405" s="52">
        <v>1236.3109024</v>
      </c>
      <c r="G405" s="52">
        <v>858</v>
      </c>
      <c r="H405" s="52">
        <v>38.076636999999998</v>
      </c>
      <c r="I405" s="57">
        <v>3.8</v>
      </c>
    </row>
    <row r="406" spans="2:9" x14ac:dyDescent="0.25">
      <c r="B406" s="61">
        <v>35400</v>
      </c>
      <c r="C406" s="49" t="s">
        <v>144</v>
      </c>
      <c r="D406" s="49" t="s">
        <v>156</v>
      </c>
      <c r="E406" s="52">
        <v>15.0666666666667</v>
      </c>
      <c r="F406" s="52">
        <v>1320.3403926399999</v>
      </c>
      <c r="G406" s="52">
        <v>1419</v>
      </c>
      <c r="H406" s="52">
        <v>66.158724000000007</v>
      </c>
      <c r="I406" s="57">
        <v>1.9</v>
      </c>
    </row>
    <row r="407" spans="2:9" x14ac:dyDescent="0.25">
      <c r="B407" s="61">
        <v>35490</v>
      </c>
      <c r="C407" s="49" t="s">
        <v>144</v>
      </c>
      <c r="D407" s="49" t="s">
        <v>156</v>
      </c>
      <c r="E407" s="52">
        <v>13.6666666666667</v>
      </c>
      <c r="F407" s="52">
        <v>1233.6671691199999</v>
      </c>
      <c r="G407" s="52">
        <v>1653</v>
      </c>
      <c r="H407" s="52">
        <v>68.713958000000005</v>
      </c>
      <c r="I407" s="57">
        <v>2.2000000000000002</v>
      </c>
    </row>
    <row r="408" spans="2:9" x14ac:dyDescent="0.25">
      <c r="B408" s="61">
        <v>35582</v>
      </c>
      <c r="C408" s="49" t="s">
        <v>144</v>
      </c>
      <c r="D408" s="49" t="s">
        <v>156</v>
      </c>
      <c r="E408" s="52">
        <v>11.483333333333301</v>
      </c>
      <c r="F408" s="52">
        <v>1276.1513416</v>
      </c>
      <c r="G408" s="52">
        <v>1771</v>
      </c>
      <c r="H408" s="52">
        <v>72.248517000000007</v>
      </c>
      <c r="I408" s="57">
        <v>5.0999999999999996</v>
      </c>
    </row>
    <row r="409" spans="2:9" x14ac:dyDescent="0.25">
      <c r="B409" s="61">
        <v>35674</v>
      </c>
      <c r="C409" s="49" t="s">
        <v>144</v>
      </c>
      <c r="D409" s="49" t="s">
        <v>156</v>
      </c>
      <c r="E409" s="52">
        <v>10.5833333333333</v>
      </c>
      <c r="F409" s="52">
        <v>1381.3678319999999</v>
      </c>
      <c r="G409" s="52">
        <v>1392</v>
      </c>
      <c r="H409" s="52">
        <v>59.163088000000002</v>
      </c>
      <c r="I409" s="57">
        <v>4.9000000000000004</v>
      </c>
    </row>
    <row r="410" spans="2:9" x14ac:dyDescent="0.25">
      <c r="B410" s="61">
        <v>35765</v>
      </c>
      <c r="C410" s="49" t="s">
        <v>144</v>
      </c>
      <c r="D410" s="49" t="s">
        <v>156</v>
      </c>
      <c r="E410" s="52">
        <v>12.466666666666701</v>
      </c>
      <c r="F410" s="52">
        <v>1585.845648</v>
      </c>
      <c r="G410" s="52">
        <v>2100</v>
      </c>
      <c r="H410" s="52">
        <v>86.861656999999994</v>
      </c>
      <c r="I410" s="57">
        <v>6.2</v>
      </c>
    </row>
    <row r="411" spans="2:9" x14ac:dyDescent="0.25">
      <c r="B411" s="61">
        <v>35855</v>
      </c>
      <c r="C411" s="49" t="s">
        <v>144</v>
      </c>
      <c r="D411" s="49" t="s">
        <v>156</v>
      </c>
      <c r="E411" s="52">
        <v>11.233333333333301</v>
      </c>
      <c r="F411" s="52">
        <v>978.221</v>
      </c>
      <c r="G411" s="52">
        <v>1702</v>
      </c>
      <c r="H411" s="52">
        <v>77.771821000000003</v>
      </c>
      <c r="I411" s="57">
        <v>5.0999999999999996</v>
      </c>
    </row>
    <row r="412" spans="2:9" x14ac:dyDescent="0.25">
      <c r="B412" s="61">
        <v>35947</v>
      </c>
      <c r="C412" s="49" t="s">
        <v>144</v>
      </c>
      <c r="D412" s="49" t="s">
        <v>156</v>
      </c>
      <c r="E412" s="52">
        <v>10.866666666666699</v>
      </c>
      <c r="F412" s="52">
        <v>962.79588000000001</v>
      </c>
      <c r="G412" s="52">
        <v>1221</v>
      </c>
      <c r="H412" s="52">
        <v>64.414805000000001</v>
      </c>
      <c r="I412" s="57">
        <v>6</v>
      </c>
    </row>
    <row r="413" spans="2:9" x14ac:dyDescent="0.25">
      <c r="B413" s="61">
        <v>36039</v>
      </c>
      <c r="C413" s="49" t="s">
        <v>144</v>
      </c>
      <c r="D413" s="49" t="s">
        <v>156</v>
      </c>
      <c r="E413" s="52">
        <v>10.216666666666701</v>
      </c>
      <c r="F413" s="52">
        <v>1560.1522147200001</v>
      </c>
      <c r="G413" s="52">
        <v>572</v>
      </c>
      <c r="H413" s="52">
        <v>30.149681000000001</v>
      </c>
      <c r="I413" s="57">
        <v>7.4</v>
      </c>
    </row>
    <row r="414" spans="2:9" x14ac:dyDescent="0.25">
      <c r="B414" s="61">
        <v>36130</v>
      </c>
      <c r="C414" s="49" t="s">
        <v>144</v>
      </c>
      <c r="D414" s="49" t="s">
        <v>156</v>
      </c>
      <c r="E414" s="52">
        <v>8.9166666666666696</v>
      </c>
      <c r="F414" s="52">
        <v>1393.8396732799999</v>
      </c>
      <c r="G414" s="52">
        <v>2058</v>
      </c>
      <c r="H414" s="52">
        <v>97.407803999999999</v>
      </c>
      <c r="I414" s="57">
        <v>3.6</v>
      </c>
    </row>
    <row r="415" spans="2:9" x14ac:dyDescent="0.25">
      <c r="B415" s="61">
        <v>36220</v>
      </c>
      <c r="C415" s="49" t="s">
        <v>144</v>
      </c>
      <c r="D415" s="49" t="s">
        <v>156</v>
      </c>
      <c r="E415" s="52">
        <v>10.616666666666699</v>
      </c>
      <c r="F415" s="52">
        <v>1316.1329261599999</v>
      </c>
      <c r="G415" s="52">
        <v>2068</v>
      </c>
      <c r="H415" s="52">
        <v>99.830901999999995</v>
      </c>
      <c r="I415" s="57">
        <v>1.4</v>
      </c>
    </row>
    <row r="416" spans="2:9" x14ac:dyDescent="0.25">
      <c r="B416" s="61">
        <v>36312</v>
      </c>
      <c r="C416" s="49" t="s">
        <v>144</v>
      </c>
      <c r="D416" s="49" t="s">
        <v>156</v>
      </c>
      <c r="E416" s="52">
        <v>10.633333333333301</v>
      </c>
      <c r="F416" s="52">
        <v>1146.4138075999999</v>
      </c>
      <c r="G416" s="52">
        <v>1291</v>
      </c>
      <c r="H416" s="52">
        <v>60.395989</v>
      </c>
      <c r="I416" s="57">
        <v>3.1</v>
      </c>
    </row>
    <row r="417" spans="2:9" x14ac:dyDescent="0.25">
      <c r="B417" s="61">
        <v>36404</v>
      </c>
      <c r="C417" s="49" t="s">
        <v>144</v>
      </c>
      <c r="D417" s="49" t="s">
        <v>156</v>
      </c>
      <c r="E417" s="52">
        <v>10.1</v>
      </c>
      <c r="F417" s="52">
        <v>1710.0578980800001</v>
      </c>
      <c r="G417" s="52">
        <v>1849</v>
      </c>
      <c r="H417" s="52">
        <v>88.413255000000007</v>
      </c>
      <c r="I417" s="57">
        <v>4.8</v>
      </c>
    </row>
    <row r="418" spans="2:9" x14ac:dyDescent="0.25">
      <c r="B418" s="61">
        <v>36495</v>
      </c>
      <c r="C418" s="49" t="s">
        <v>144</v>
      </c>
      <c r="D418" s="49" t="s">
        <v>156</v>
      </c>
      <c r="E418" s="52">
        <v>9.6666666666666696</v>
      </c>
      <c r="F418" s="52">
        <v>1819.808</v>
      </c>
      <c r="G418" s="52">
        <v>2370</v>
      </c>
      <c r="H418" s="52">
        <v>100.431543</v>
      </c>
      <c r="I418" s="57">
        <v>3.7</v>
      </c>
    </row>
    <row r="419" spans="2:9" x14ac:dyDescent="0.25">
      <c r="B419" s="61">
        <v>36586</v>
      </c>
      <c r="C419" s="49" t="s">
        <v>144</v>
      </c>
      <c r="D419" s="49" t="s">
        <v>156</v>
      </c>
      <c r="E419" s="52">
        <v>9.3666666666666707</v>
      </c>
      <c r="F419" s="52">
        <v>1809.6320000000001</v>
      </c>
      <c r="G419" s="52">
        <v>1827</v>
      </c>
      <c r="H419" s="52">
        <v>83.921339000000003</v>
      </c>
      <c r="I419" s="57">
        <v>0</v>
      </c>
    </row>
    <row r="420" spans="2:9" x14ac:dyDescent="0.25">
      <c r="B420" s="61">
        <v>36678</v>
      </c>
      <c r="C420" s="49" t="s">
        <v>144</v>
      </c>
      <c r="D420" s="49" t="s">
        <v>156</v>
      </c>
      <c r="E420" s="52">
        <v>8.5333333333333297</v>
      </c>
      <c r="F420" s="52">
        <v>1628.66143936</v>
      </c>
      <c r="G420" s="52">
        <v>1982</v>
      </c>
      <c r="H420" s="52">
        <v>93.828241000000006</v>
      </c>
      <c r="I420" s="57">
        <v>0</v>
      </c>
    </row>
    <row r="421" spans="2:9" x14ac:dyDescent="0.25">
      <c r="B421" s="61">
        <v>36770</v>
      </c>
      <c r="C421" s="49" t="s">
        <v>144</v>
      </c>
      <c r="D421" s="49" t="s">
        <v>156</v>
      </c>
      <c r="E421" s="52">
        <v>7.7666666666666702</v>
      </c>
      <c r="F421" s="52">
        <v>2095.8515972800001</v>
      </c>
      <c r="G421" s="52">
        <v>2746</v>
      </c>
      <c r="H421" s="52">
        <v>114.030726</v>
      </c>
      <c r="I421" s="57">
        <v>0</v>
      </c>
    </row>
    <row r="422" spans="2:9" x14ac:dyDescent="0.25">
      <c r="B422" s="61">
        <v>36861</v>
      </c>
      <c r="C422" s="49" t="s">
        <v>144</v>
      </c>
      <c r="D422" s="49" t="s">
        <v>156</v>
      </c>
      <c r="E422" s="52">
        <v>7.15</v>
      </c>
      <c r="F422" s="52">
        <v>2052.82157568</v>
      </c>
      <c r="G422" s="52">
        <v>2212</v>
      </c>
      <c r="H422" s="52">
        <v>134.238101</v>
      </c>
      <c r="I422" s="57">
        <v>2.9</v>
      </c>
    </row>
    <row r="423" spans="2:9" x14ac:dyDescent="0.25">
      <c r="B423" s="61">
        <v>36951</v>
      </c>
      <c r="C423" s="49" t="s">
        <v>144</v>
      </c>
      <c r="D423" s="49" t="s">
        <v>156</v>
      </c>
      <c r="E423" s="52">
        <v>7.7833333333333297</v>
      </c>
      <c r="F423" s="52">
        <v>1985.1679999999999</v>
      </c>
      <c r="G423" s="52">
        <v>2572</v>
      </c>
      <c r="H423" s="52">
        <v>124.447926</v>
      </c>
      <c r="I423" s="57">
        <v>1.1000000000000001</v>
      </c>
    </row>
    <row r="424" spans="2:9" x14ac:dyDescent="0.25">
      <c r="B424" s="61">
        <v>37043</v>
      </c>
      <c r="C424" s="49" t="s">
        <v>144</v>
      </c>
      <c r="D424" s="49" t="s">
        <v>156</v>
      </c>
      <c r="E424" s="52">
        <v>8.8000000000000007</v>
      </c>
      <c r="F424" s="52">
        <v>1963.9680000000001</v>
      </c>
      <c r="G424" s="52">
        <v>2199</v>
      </c>
      <c r="H424" s="52">
        <v>124.597311</v>
      </c>
      <c r="I424" s="57">
        <v>0</v>
      </c>
    </row>
    <row r="425" spans="2:9" x14ac:dyDescent="0.25">
      <c r="B425" s="61">
        <v>37135</v>
      </c>
      <c r="C425" s="49" t="s">
        <v>144</v>
      </c>
      <c r="D425" s="49" t="s">
        <v>156</v>
      </c>
      <c r="E425" s="52">
        <v>9.1</v>
      </c>
      <c r="F425" s="52">
        <v>1981.7760000000001</v>
      </c>
      <c r="G425" s="52">
        <v>2574</v>
      </c>
      <c r="H425" s="52">
        <v>119.368385</v>
      </c>
      <c r="I425" s="57">
        <v>3</v>
      </c>
    </row>
    <row r="426" spans="2:9" x14ac:dyDescent="0.25">
      <c r="B426" s="61">
        <v>37226</v>
      </c>
      <c r="C426" s="49" t="s">
        <v>144</v>
      </c>
      <c r="D426" s="49" t="s">
        <v>156</v>
      </c>
      <c r="E426" s="52">
        <v>9.5166666666666693</v>
      </c>
      <c r="F426" s="52">
        <v>1719.7439999999999</v>
      </c>
      <c r="G426" s="52">
        <v>1895</v>
      </c>
      <c r="H426" s="52">
        <v>94.395591999999994</v>
      </c>
      <c r="I426" s="57">
        <v>2.1</v>
      </c>
    </row>
    <row r="427" spans="2:9" x14ac:dyDescent="0.25">
      <c r="B427" s="61">
        <v>37316</v>
      </c>
      <c r="C427" s="49" t="s">
        <v>144</v>
      </c>
      <c r="D427" s="49" t="s">
        <v>156</v>
      </c>
      <c r="E427" s="52">
        <v>9.8333333333333304</v>
      </c>
      <c r="F427" s="52">
        <v>1503.263592</v>
      </c>
      <c r="G427" s="52">
        <v>1454</v>
      </c>
      <c r="H427" s="52">
        <v>71.154283000000007</v>
      </c>
      <c r="I427" s="57">
        <v>0.9</v>
      </c>
    </row>
    <row r="428" spans="2:9" x14ac:dyDescent="0.25">
      <c r="B428" s="61">
        <v>37408</v>
      </c>
      <c r="C428" s="49" t="s">
        <v>144</v>
      </c>
      <c r="D428" s="49" t="s">
        <v>156</v>
      </c>
      <c r="E428" s="52">
        <v>9.9</v>
      </c>
      <c r="F428" s="52">
        <v>1429.0496000000001</v>
      </c>
      <c r="G428" s="52">
        <v>1444</v>
      </c>
      <c r="H428" s="52">
        <v>75.772907000000004</v>
      </c>
      <c r="I428" s="57">
        <v>2.7</v>
      </c>
    </row>
    <row r="429" spans="2:9" x14ac:dyDescent="0.25">
      <c r="B429" s="61">
        <v>37500</v>
      </c>
      <c r="C429" s="49" t="s">
        <v>144</v>
      </c>
      <c r="D429" s="49" t="s">
        <v>156</v>
      </c>
      <c r="E429" s="52">
        <v>9.81666666666667</v>
      </c>
      <c r="F429" s="52">
        <v>1933.44</v>
      </c>
      <c r="G429" s="52">
        <v>3183</v>
      </c>
      <c r="H429" s="52">
        <v>142.99101300000001</v>
      </c>
      <c r="I429" s="57">
        <v>2.5</v>
      </c>
    </row>
    <row r="430" spans="2:9" x14ac:dyDescent="0.25">
      <c r="B430" s="61">
        <v>37591</v>
      </c>
      <c r="C430" s="49" t="s">
        <v>144</v>
      </c>
      <c r="D430" s="49" t="s">
        <v>156</v>
      </c>
      <c r="E430" s="52">
        <v>10</v>
      </c>
      <c r="F430" s="52">
        <v>2090.6592000000001</v>
      </c>
      <c r="G430" s="52">
        <v>1556</v>
      </c>
      <c r="H430" s="52">
        <v>73.396764000000005</v>
      </c>
      <c r="I430" s="57">
        <v>2</v>
      </c>
    </row>
    <row r="431" spans="2:9" x14ac:dyDescent="0.25">
      <c r="B431" s="61">
        <v>37681</v>
      </c>
      <c r="C431" s="49" t="s">
        <v>144</v>
      </c>
      <c r="D431" s="49" t="s">
        <v>156</v>
      </c>
      <c r="E431" s="52">
        <v>10.1666666666667</v>
      </c>
      <c r="F431" s="52">
        <v>1729.92</v>
      </c>
      <c r="G431" s="52">
        <v>2638</v>
      </c>
      <c r="H431" s="52">
        <v>120.957914</v>
      </c>
      <c r="I431" s="57">
        <v>0.7</v>
      </c>
    </row>
    <row r="432" spans="2:9" x14ac:dyDescent="0.25">
      <c r="B432" s="61">
        <v>37773</v>
      </c>
      <c r="C432" s="49" t="s">
        <v>144</v>
      </c>
      <c r="D432" s="49" t="s">
        <v>156</v>
      </c>
      <c r="E432" s="52">
        <v>10.883333333333301</v>
      </c>
      <c r="F432" s="52">
        <v>2023.4975999999999</v>
      </c>
      <c r="G432" s="52">
        <v>2216</v>
      </c>
      <c r="H432" s="52">
        <v>89.702635999999998</v>
      </c>
      <c r="I432" s="57">
        <v>1.7</v>
      </c>
    </row>
    <row r="433" spans="2:9" x14ac:dyDescent="0.25">
      <c r="B433" s="61">
        <v>37865</v>
      </c>
      <c r="C433" s="49" t="s">
        <v>144</v>
      </c>
      <c r="D433" s="49" t="s">
        <v>156</v>
      </c>
      <c r="E433" s="52">
        <v>11.466666666666701</v>
      </c>
      <c r="F433" s="52">
        <v>1843.9760000000001</v>
      </c>
      <c r="G433" s="52">
        <v>2049</v>
      </c>
      <c r="H433" s="52">
        <v>79.901433999999995</v>
      </c>
      <c r="I433" s="57">
        <v>3.5</v>
      </c>
    </row>
    <row r="434" spans="2:9" x14ac:dyDescent="0.25">
      <c r="B434" s="61">
        <v>37956</v>
      </c>
      <c r="C434" s="49" t="s">
        <v>144</v>
      </c>
      <c r="D434" s="49" t="s">
        <v>156</v>
      </c>
      <c r="E434" s="52">
        <v>13.6666666666667</v>
      </c>
      <c r="F434" s="52">
        <v>1998.3119999999999</v>
      </c>
      <c r="G434" s="52">
        <v>2710</v>
      </c>
      <c r="H434" s="52">
        <v>107.464437</v>
      </c>
      <c r="I434" s="57">
        <v>3</v>
      </c>
    </row>
    <row r="435" spans="2:9" x14ac:dyDescent="0.25">
      <c r="B435" s="61">
        <v>38047</v>
      </c>
      <c r="C435" s="49" t="s">
        <v>144</v>
      </c>
      <c r="D435" s="49" t="s">
        <v>156</v>
      </c>
      <c r="E435" s="52">
        <v>16.5</v>
      </c>
      <c r="F435" s="52">
        <v>2262.3368</v>
      </c>
      <c r="G435" s="52">
        <v>2289</v>
      </c>
      <c r="H435" s="52">
        <v>86.217035999999993</v>
      </c>
      <c r="I435" s="57">
        <v>1.3</v>
      </c>
    </row>
    <row r="436" spans="2:9" x14ac:dyDescent="0.25">
      <c r="B436" s="61">
        <v>38139</v>
      </c>
      <c r="C436" s="49" t="s">
        <v>144</v>
      </c>
      <c r="D436" s="49" t="s">
        <v>156</v>
      </c>
      <c r="E436" s="52">
        <v>17.983333333333299</v>
      </c>
      <c r="F436" s="52">
        <v>2009.6328000000001</v>
      </c>
      <c r="G436" s="52">
        <v>2051</v>
      </c>
      <c r="H436" s="52">
        <v>90.871663999999996</v>
      </c>
      <c r="I436" s="57">
        <v>2.8</v>
      </c>
    </row>
    <row r="437" spans="2:9" x14ac:dyDescent="0.25">
      <c r="B437" s="61">
        <v>38231</v>
      </c>
      <c r="C437" s="49" t="s">
        <v>144</v>
      </c>
      <c r="D437" s="49" t="s">
        <v>156</v>
      </c>
      <c r="E437" s="52">
        <v>19.25</v>
      </c>
      <c r="F437" s="52">
        <v>2281.4108639999999</v>
      </c>
      <c r="G437" s="52">
        <v>3308</v>
      </c>
      <c r="H437" s="52">
        <v>147.28673599999999</v>
      </c>
      <c r="I437" s="57">
        <v>6.1</v>
      </c>
    </row>
    <row r="438" spans="2:9" x14ac:dyDescent="0.25">
      <c r="B438" s="61">
        <v>38322</v>
      </c>
      <c r="C438" s="49" t="s">
        <v>144</v>
      </c>
      <c r="D438" s="49" t="s">
        <v>156</v>
      </c>
      <c r="E438" s="52">
        <v>20.483333333333299</v>
      </c>
      <c r="F438" s="52">
        <v>2456.946864</v>
      </c>
      <c r="G438" s="52">
        <v>2034</v>
      </c>
      <c r="H438" s="52">
        <v>86.706107000000003</v>
      </c>
      <c r="I438" s="57">
        <v>4.5999999999999996</v>
      </c>
    </row>
    <row r="439" spans="2:9" x14ac:dyDescent="0.25">
      <c r="B439" s="61">
        <v>38412</v>
      </c>
      <c r="C439" s="49" t="s">
        <v>144</v>
      </c>
      <c r="D439" s="49" t="s">
        <v>156</v>
      </c>
      <c r="E439" s="52">
        <v>21.75</v>
      </c>
      <c r="F439" s="52">
        <v>2363.0876800000001</v>
      </c>
      <c r="G439" s="52">
        <v>3845.5043500000002</v>
      </c>
      <c r="H439" s="52">
        <v>149.01306749</v>
      </c>
      <c r="I439" s="57">
        <v>3.2</v>
      </c>
    </row>
    <row r="440" spans="2:9" x14ac:dyDescent="0.25">
      <c r="B440" s="61">
        <v>38504</v>
      </c>
      <c r="C440" s="49" t="s">
        <v>144</v>
      </c>
      <c r="D440" s="49" t="s">
        <v>156</v>
      </c>
      <c r="E440" s="52">
        <v>27.3333333333333</v>
      </c>
      <c r="F440" s="52">
        <v>2197.3130292000001</v>
      </c>
      <c r="G440" s="52">
        <v>2061.8408800000002</v>
      </c>
      <c r="H440" s="52">
        <v>92.097189</v>
      </c>
      <c r="I440" s="57">
        <v>6.8</v>
      </c>
    </row>
    <row r="441" spans="2:9" x14ac:dyDescent="0.25">
      <c r="B441" s="61">
        <v>38596</v>
      </c>
      <c r="C441" s="49" t="s">
        <v>144</v>
      </c>
      <c r="D441" s="49" t="s">
        <v>156</v>
      </c>
      <c r="E441" s="52">
        <v>30.316666666666698</v>
      </c>
      <c r="F441" s="52">
        <v>2478.0010292000002</v>
      </c>
      <c r="G441" s="52">
        <v>3098.97777</v>
      </c>
      <c r="H441" s="52">
        <v>154.345382</v>
      </c>
      <c r="I441" s="57">
        <v>11.9</v>
      </c>
    </row>
    <row r="442" spans="2:9" x14ac:dyDescent="0.25">
      <c r="B442" s="61">
        <v>38687</v>
      </c>
      <c r="C442" s="49" t="s">
        <v>144</v>
      </c>
      <c r="D442" s="49" t="s">
        <v>156</v>
      </c>
      <c r="E442" s="52">
        <v>34.6666666666667</v>
      </c>
      <c r="F442" s="52">
        <v>2477.7203199999999</v>
      </c>
      <c r="G442" s="52">
        <v>3353.9756600000001</v>
      </c>
      <c r="H442" s="52">
        <v>177.723333</v>
      </c>
      <c r="I442" s="57">
        <v>15.8</v>
      </c>
    </row>
    <row r="443" spans="2:9" x14ac:dyDescent="0.25">
      <c r="B443" s="61">
        <v>38777</v>
      </c>
      <c r="C443" s="49" t="s">
        <v>144</v>
      </c>
      <c r="D443" s="49" t="s">
        <v>156</v>
      </c>
      <c r="E443" s="52">
        <v>38.8333333333333</v>
      </c>
      <c r="F443" s="52">
        <v>2128.6306048000001</v>
      </c>
      <c r="G443" s="52">
        <v>2040.3628799999999</v>
      </c>
      <c r="H443" s="52">
        <v>98.777298999999999</v>
      </c>
      <c r="I443" s="57">
        <v>10.1</v>
      </c>
    </row>
    <row r="444" spans="2:9" x14ac:dyDescent="0.25">
      <c r="B444" s="61">
        <v>38869</v>
      </c>
      <c r="C444" s="49" t="s">
        <v>144</v>
      </c>
      <c r="D444" s="49" t="s">
        <v>156</v>
      </c>
      <c r="E444" s="52">
        <v>43.3333333333333</v>
      </c>
      <c r="F444" s="52">
        <v>1412.9186047999999</v>
      </c>
      <c r="G444" s="52">
        <v>1759.55936</v>
      </c>
      <c r="H444" s="52">
        <v>115.05377900000001</v>
      </c>
      <c r="I444" s="57">
        <v>18.3</v>
      </c>
    </row>
    <row r="445" spans="2:9" x14ac:dyDescent="0.25">
      <c r="B445" s="61">
        <v>38961</v>
      </c>
      <c r="C445" s="49" t="s">
        <v>144</v>
      </c>
      <c r="D445" s="49" t="s">
        <v>156</v>
      </c>
      <c r="E445" s="52">
        <v>49.9166666666667</v>
      </c>
      <c r="F445" s="52">
        <v>1781.7986048</v>
      </c>
      <c r="G445" s="52">
        <v>1856.1102900000001</v>
      </c>
      <c r="H445" s="52">
        <v>125.12235200000001</v>
      </c>
      <c r="I445" s="57">
        <v>24.7</v>
      </c>
    </row>
    <row r="446" spans="2:9" x14ac:dyDescent="0.25">
      <c r="B446" s="61">
        <v>39052</v>
      </c>
      <c r="C446" s="49" t="s">
        <v>144</v>
      </c>
      <c r="D446" s="49" t="s">
        <v>156</v>
      </c>
      <c r="E446" s="52">
        <v>65</v>
      </c>
      <c r="F446" s="52">
        <v>2280.4226048</v>
      </c>
      <c r="G446" s="52">
        <v>3004.30251</v>
      </c>
      <c r="H446" s="52">
        <v>189.819455</v>
      </c>
      <c r="I446" s="57">
        <v>27.6</v>
      </c>
    </row>
    <row r="447" spans="2:9" x14ac:dyDescent="0.25">
      <c r="B447" s="61">
        <v>39142</v>
      </c>
      <c r="C447" s="49" t="s">
        <v>144</v>
      </c>
      <c r="D447" s="49" t="s">
        <v>156</v>
      </c>
      <c r="E447" s="52">
        <v>85</v>
      </c>
      <c r="F447" s="52">
        <v>1760.4679068</v>
      </c>
      <c r="G447" s="52">
        <v>1724.70874</v>
      </c>
      <c r="H447" s="52">
        <v>142.83052699999999</v>
      </c>
      <c r="I447" s="57">
        <v>24.3</v>
      </c>
    </row>
    <row r="448" spans="2:9" x14ac:dyDescent="0.25">
      <c r="B448" s="61">
        <v>39234</v>
      </c>
      <c r="C448" s="49" t="s">
        <v>144</v>
      </c>
      <c r="D448" s="49" t="s">
        <v>156</v>
      </c>
      <c r="E448" s="52">
        <v>124.666666666667</v>
      </c>
      <c r="F448" s="52">
        <v>2259.9399067999998</v>
      </c>
      <c r="G448" s="52">
        <v>2932.98263</v>
      </c>
      <c r="H448" s="52">
        <v>199.807638</v>
      </c>
      <c r="I448" s="57">
        <v>37.5</v>
      </c>
    </row>
    <row r="449" spans="2:9" x14ac:dyDescent="0.25">
      <c r="B449" s="61">
        <v>39326</v>
      </c>
      <c r="C449" s="49" t="s">
        <v>144</v>
      </c>
      <c r="D449" s="49" t="s">
        <v>156</v>
      </c>
      <c r="E449" s="52">
        <v>98.3333333333333</v>
      </c>
      <c r="F449" s="52">
        <v>2105.6039068</v>
      </c>
      <c r="G449" s="52">
        <v>2485.9572499999999</v>
      </c>
      <c r="H449" s="52">
        <v>284.86813799999999</v>
      </c>
      <c r="I449" s="57">
        <v>50</v>
      </c>
    </row>
    <row r="450" spans="2:9" x14ac:dyDescent="0.25">
      <c r="B450" s="61">
        <v>39417</v>
      </c>
      <c r="C450" s="49" t="s">
        <v>144</v>
      </c>
      <c r="D450" s="49" t="s">
        <v>156</v>
      </c>
      <c r="E450" s="52">
        <v>89.3333333333333</v>
      </c>
      <c r="F450" s="52">
        <v>2485.5079068</v>
      </c>
      <c r="G450" s="52">
        <v>3088.1096299999999</v>
      </c>
      <c r="H450" s="52">
        <v>253.577358</v>
      </c>
      <c r="I450" s="57">
        <v>69.599999999999994</v>
      </c>
    </row>
    <row r="451" spans="2:9" x14ac:dyDescent="0.25">
      <c r="B451" s="61">
        <v>39508</v>
      </c>
      <c r="C451" s="49" t="s">
        <v>144</v>
      </c>
      <c r="D451" s="49" t="s">
        <v>156</v>
      </c>
      <c r="E451" s="52">
        <v>74</v>
      </c>
      <c r="F451" s="52">
        <v>2107.0233951999999</v>
      </c>
      <c r="G451" s="52">
        <v>2385.6878000000002</v>
      </c>
      <c r="H451" s="52">
        <v>172.474332</v>
      </c>
      <c r="I451" s="57">
        <v>49.2</v>
      </c>
    </row>
    <row r="452" spans="2:9" x14ac:dyDescent="0.25">
      <c r="B452" s="61">
        <v>39600</v>
      </c>
      <c r="C452" s="49" t="s">
        <v>144</v>
      </c>
      <c r="D452" s="49" t="s">
        <v>156</v>
      </c>
      <c r="E452" s="52">
        <v>61.3333333333333</v>
      </c>
      <c r="F452" s="52">
        <v>1883.9993952</v>
      </c>
      <c r="G452" s="52">
        <v>2180.1144800000002</v>
      </c>
      <c r="H452" s="52">
        <v>170.90503799999999</v>
      </c>
      <c r="I452" s="57">
        <v>62.7</v>
      </c>
    </row>
    <row r="453" spans="2:9" x14ac:dyDescent="0.25">
      <c r="B453" s="61">
        <v>39692</v>
      </c>
      <c r="C453" s="49" t="s">
        <v>144</v>
      </c>
      <c r="D453" s="49" t="s">
        <v>156</v>
      </c>
      <c r="E453" s="52">
        <v>60.6666666666667</v>
      </c>
      <c r="F453" s="52">
        <v>2224.8953952000002</v>
      </c>
      <c r="G453" s="52">
        <v>2572.2638569999999</v>
      </c>
      <c r="H453" s="52">
        <v>159.41998799999999</v>
      </c>
      <c r="I453" s="57">
        <v>56.7</v>
      </c>
    </row>
    <row r="454" spans="2:9" x14ac:dyDescent="0.25">
      <c r="B454" s="61">
        <v>39783</v>
      </c>
      <c r="C454" s="49" t="s">
        <v>144</v>
      </c>
      <c r="D454" s="49" t="s">
        <v>156</v>
      </c>
      <c r="E454" s="52">
        <v>51</v>
      </c>
      <c r="F454" s="52">
        <v>2254.5753952</v>
      </c>
      <c r="G454" s="52">
        <v>2525.6025020000002</v>
      </c>
      <c r="H454" s="52">
        <v>246.544623</v>
      </c>
      <c r="I454" s="57">
        <v>51.9</v>
      </c>
    </row>
    <row r="455" spans="2:9" x14ac:dyDescent="0.25">
      <c r="B455" s="61">
        <v>39873</v>
      </c>
      <c r="C455" s="49" t="s">
        <v>144</v>
      </c>
      <c r="D455" s="49" t="s">
        <v>156</v>
      </c>
      <c r="E455" s="52">
        <v>45</v>
      </c>
      <c r="F455" s="52">
        <v>1910.9366663999999</v>
      </c>
      <c r="G455" s="52">
        <v>2172.0986830000002</v>
      </c>
      <c r="H455" s="52">
        <v>285.67008956261401</v>
      </c>
      <c r="I455" s="57">
        <v>27.7</v>
      </c>
    </row>
    <row r="456" spans="2:9" x14ac:dyDescent="0.25">
      <c r="B456" s="61">
        <v>39965</v>
      </c>
      <c r="C456" s="49" t="s">
        <v>144</v>
      </c>
      <c r="D456" s="49" t="s">
        <v>156</v>
      </c>
      <c r="E456" s="52">
        <v>48.3333333333333</v>
      </c>
      <c r="F456" s="52">
        <v>2367.1606664000001</v>
      </c>
      <c r="G456" s="52">
        <v>2843.9543600000002</v>
      </c>
      <c r="H456" s="52">
        <v>305.021818816973</v>
      </c>
      <c r="I456" s="57">
        <v>48.9</v>
      </c>
    </row>
    <row r="457" spans="2:9" x14ac:dyDescent="0.25">
      <c r="B457" s="61">
        <v>40057</v>
      </c>
      <c r="C457" s="49" t="s">
        <v>144</v>
      </c>
      <c r="D457" s="49" t="s">
        <v>156</v>
      </c>
      <c r="E457" s="52">
        <v>45.25</v>
      </c>
      <c r="F457" s="52">
        <v>2282.3606663999999</v>
      </c>
      <c r="G457" s="52">
        <v>1702.0311710000001</v>
      </c>
      <c r="H457" s="52">
        <v>237.16362600100601</v>
      </c>
      <c r="I457" s="57">
        <v>53.9</v>
      </c>
    </row>
    <row r="458" spans="2:9" x14ac:dyDescent="0.25">
      <c r="B458" s="61">
        <v>40148</v>
      </c>
      <c r="C458" s="49" t="s">
        <v>144</v>
      </c>
      <c r="D458" s="49" t="s">
        <v>156</v>
      </c>
      <c r="E458" s="52">
        <v>46.5</v>
      </c>
      <c r="F458" s="52">
        <v>1394.5046663999999</v>
      </c>
      <c r="G458" s="52">
        <v>2987.6844329999999</v>
      </c>
      <c r="H458" s="52">
        <v>251.14886793086501</v>
      </c>
      <c r="I458" s="57">
        <v>49.1</v>
      </c>
    </row>
    <row r="459" spans="2:9" x14ac:dyDescent="0.25">
      <c r="B459" s="61">
        <v>40238</v>
      </c>
      <c r="C459" s="49" t="s">
        <v>144</v>
      </c>
      <c r="D459" s="49" t="s">
        <v>156</v>
      </c>
      <c r="E459" s="52">
        <v>42.0833333333333</v>
      </c>
      <c r="F459" s="52">
        <v>917.00583040000004</v>
      </c>
      <c r="G459" s="52">
        <v>1515.943066</v>
      </c>
      <c r="H459" s="52">
        <v>159.027752951087</v>
      </c>
      <c r="I459" s="57">
        <v>23.7</v>
      </c>
    </row>
    <row r="460" spans="2:9" x14ac:dyDescent="0.25">
      <c r="B460" s="61">
        <v>40330</v>
      </c>
      <c r="C460" s="49" t="s">
        <v>144</v>
      </c>
      <c r="D460" s="49" t="s">
        <v>156</v>
      </c>
      <c r="E460" s="52">
        <v>41.4166666666667</v>
      </c>
      <c r="F460" s="52">
        <v>1395.2778304000001</v>
      </c>
      <c r="G460" s="52">
        <v>1349.65933</v>
      </c>
      <c r="H460" s="52">
        <v>110.20311176388699</v>
      </c>
      <c r="I460" s="57">
        <v>42.4</v>
      </c>
    </row>
    <row r="461" spans="2:9" x14ac:dyDescent="0.25">
      <c r="B461" s="61">
        <v>40422</v>
      </c>
      <c r="C461" s="49" t="s">
        <v>144</v>
      </c>
      <c r="D461" s="49" t="s">
        <v>156</v>
      </c>
      <c r="E461" s="52">
        <v>45.8333333333333</v>
      </c>
      <c r="F461" s="52">
        <v>1717.5178304000001</v>
      </c>
      <c r="G461" s="52">
        <v>1761.7425559999999</v>
      </c>
      <c r="H461" s="52">
        <v>146.43724747889601</v>
      </c>
      <c r="I461" s="57">
        <v>58.6</v>
      </c>
    </row>
    <row r="462" spans="2:9" x14ac:dyDescent="0.25">
      <c r="B462" s="61">
        <v>40513</v>
      </c>
      <c r="C462" s="49" t="s">
        <v>144</v>
      </c>
      <c r="D462" s="49" t="s">
        <v>156</v>
      </c>
      <c r="E462" s="52">
        <v>58.5</v>
      </c>
      <c r="F462" s="52">
        <v>1887.9658304</v>
      </c>
      <c r="G462" s="52">
        <v>2260.5792860000001</v>
      </c>
      <c r="H462" s="52">
        <v>192.33790479999999</v>
      </c>
      <c r="I462" s="57">
        <v>65.3</v>
      </c>
    </row>
    <row r="463" spans="2:9" x14ac:dyDescent="0.25">
      <c r="B463" s="61">
        <v>40603</v>
      </c>
      <c r="C463" s="49" t="s">
        <v>144</v>
      </c>
      <c r="D463" s="49" t="s">
        <v>156</v>
      </c>
      <c r="E463" s="52">
        <v>68.4166666666667</v>
      </c>
      <c r="F463" s="52">
        <v>1428.6462276</v>
      </c>
      <c r="G463" s="52">
        <v>1810.37085</v>
      </c>
      <c r="H463" s="52">
        <v>181.26185699999999</v>
      </c>
      <c r="I463" s="57">
        <v>43.4</v>
      </c>
    </row>
    <row r="464" spans="2:9" x14ac:dyDescent="0.25">
      <c r="B464" s="61">
        <v>40695</v>
      </c>
      <c r="C464" s="49" t="s">
        <v>144</v>
      </c>
      <c r="D464" s="49" t="s">
        <v>156</v>
      </c>
      <c r="E464" s="52">
        <v>55.75</v>
      </c>
      <c r="F464" s="52">
        <v>1019.0622276</v>
      </c>
      <c r="G464" s="52">
        <v>1117.6691699999999</v>
      </c>
      <c r="H464" s="52">
        <v>89.726324000000005</v>
      </c>
      <c r="I464" s="57">
        <v>46.6</v>
      </c>
    </row>
    <row r="465" spans="2:9" x14ac:dyDescent="0.25">
      <c r="B465" s="61">
        <v>40787</v>
      </c>
      <c r="C465" s="49" t="s">
        <v>144</v>
      </c>
      <c r="D465" s="49" t="s">
        <v>156</v>
      </c>
      <c r="E465" s="52">
        <v>51</v>
      </c>
      <c r="F465" s="52">
        <v>1800.9182275999999</v>
      </c>
      <c r="G465" s="52">
        <v>2197.182397</v>
      </c>
      <c r="H465" s="52">
        <v>162.21578400000001</v>
      </c>
      <c r="I465" s="57">
        <v>54</v>
      </c>
    </row>
    <row r="466" spans="2:9" x14ac:dyDescent="0.25">
      <c r="B466" s="61">
        <v>40878</v>
      </c>
      <c r="C466" s="49" t="s">
        <v>144</v>
      </c>
      <c r="D466" s="49" t="s">
        <v>156</v>
      </c>
      <c r="E466" s="52">
        <v>51.8333333333333</v>
      </c>
      <c r="F466" s="52">
        <v>1742.4062276</v>
      </c>
      <c r="G466" s="52">
        <v>1502.7984710000001</v>
      </c>
      <c r="H466" s="52">
        <v>152.80004600000001</v>
      </c>
      <c r="I466" s="57">
        <v>45.6</v>
      </c>
    </row>
    <row r="467" spans="2:9" x14ac:dyDescent="0.25">
      <c r="B467" s="61">
        <v>40969</v>
      </c>
      <c r="C467" s="49" t="s">
        <v>144</v>
      </c>
      <c r="D467" s="49" t="s">
        <v>156</v>
      </c>
      <c r="E467" s="52">
        <v>51.726666666666702</v>
      </c>
      <c r="F467" s="52">
        <v>1386.8319200000001</v>
      </c>
      <c r="G467" s="52">
        <v>1393.574001</v>
      </c>
      <c r="H467" s="52">
        <v>125.31285081</v>
      </c>
      <c r="I467" s="57">
        <v>29.3</v>
      </c>
    </row>
    <row r="468" spans="2:9" x14ac:dyDescent="0.25">
      <c r="B468" s="61">
        <v>41061</v>
      </c>
      <c r="C468" s="49" t="s">
        <v>144</v>
      </c>
      <c r="D468" s="49" t="s">
        <v>156</v>
      </c>
      <c r="E468" s="52">
        <v>51.336666666666702</v>
      </c>
      <c r="F468" s="52">
        <v>1568.3039200000001</v>
      </c>
      <c r="G468" s="52">
        <v>1823.9185359999999</v>
      </c>
      <c r="H468" s="52">
        <v>166.62580238000001</v>
      </c>
      <c r="I468" s="57">
        <v>24.7</v>
      </c>
    </row>
    <row r="469" spans="2:9" x14ac:dyDescent="0.25">
      <c r="B469" s="61">
        <v>41153</v>
      </c>
      <c r="C469" s="49" t="s">
        <v>144</v>
      </c>
      <c r="D469" s="49" t="s">
        <v>156</v>
      </c>
      <c r="E469" s="52">
        <v>48.0833333333333</v>
      </c>
      <c r="F469" s="52">
        <v>2027.9891758983699</v>
      </c>
      <c r="G469" s="52">
        <v>2023.9002109999999</v>
      </c>
      <c r="H469" s="52">
        <v>212.23614608</v>
      </c>
      <c r="I469" s="57">
        <v>23.5</v>
      </c>
    </row>
    <row r="470" spans="2:9" x14ac:dyDescent="0.25">
      <c r="B470" s="61">
        <v>41244</v>
      </c>
      <c r="C470" s="49" t="s">
        <v>144</v>
      </c>
      <c r="D470" s="49" t="s">
        <v>156</v>
      </c>
      <c r="E470" s="52">
        <v>42.46</v>
      </c>
      <c r="F470" s="52">
        <v>2026.92725212341</v>
      </c>
      <c r="G470" s="52">
        <v>2875.0529929999998</v>
      </c>
      <c r="H470" s="52">
        <v>271.71830375000002</v>
      </c>
      <c r="I470" s="57">
        <v>20.8</v>
      </c>
    </row>
    <row r="471" spans="2:9" x14ac:dyDescent="0.25">
      <c r="B471" s="61">
        <v>41334</v>
      </c>
      <c r="C471" s="49" t="s">
        <v>144</v>
      </c>
      <c r="D471" s="49" t="s">
        <v>156</v>
      </c>
      <c r="E471" s="52">
        <v>42.71</v>
      </c>
      <c r="F471" s="52">
        <v>1669.6419086046601</v>
      </c>
      <c r="G471" s="52">
        <v>2151.7926499999999</v>
      </c>
      <c r="H471" s="52">
        <v>187.73008400000001</v>
      </c>
      <c r="I471" s="57">
        <v>12.4</v>
      </c>
    </row>
    <row r="472" spans="2:9" x14ac:dyDescent="0.25">
      <c r="B472" s="61">
        <v>41426</v>
      </c>
      <c r="C472" s="49" t="s">
        <v>144</v>
      </c>
      <c r="D472" s="49" t="s">
        <v>156</v>
      </c>
      <c r="E472" s="52">
        <v>40.183333333333302</v>
      </c>
      <c r="F472" s="52">
        <v>1868.80295855799</v>
      </c>
      <c r="G472" s="52">
        <v>1340.1864800000001</v>
      </c>
      <c r="H472" s="52">
        <v>150.834463</v>
      </c>
      <c r="I472" s="57">
        <v>12.8</v>
      </c>
    </row>
    <row r="473" spans="2:9" x14ac:dyDescent="0.25">
      <c r="B473" s="61">
        <v>41518</v>
      </c>
      <c r="C473" s="49" t="s">
        <v>144</v>
      </c>
      <c r="D473" s="49" t="s">
        <v>156</v>
      </c>
      <c r="E473" s="52">
        <v>34.75</v>
      </c>
      <c r="F473" s="52">
        <v>1464.8347949772001</v>
      </c>
      <c r="G473" s="52">
        <v>2434.7305999999999</v>
      </c>
      <c r="H473" s="52">
        <v>234.85196607</v>
      </c>
      <c r="I473" s="57">
        <v>16.100000000000001</v>
      </c>
    </row>
    <row r="474" spans="2:9" x14ac:dyDescent="0.25">
      <c r="B474" s="61">
        <v>41609</v>
      </c>
      <c r="C474" s="49" t="s">
        <v>144</v>
      </c>
      <c r="D474" s="49" t="s">
        <v>156</v>
      </c>
      <c r="E474" s="52">
        <v>35.026666666666699</v>
      </c>
      <c r="F474" s="52">
        <v>1389.3274144</v>
      </c>
      <c r="G474" s="52">
        <v>1444.2970399999999</v>
      </c>
      <c r="H474" s="52">
        <v>130.25916611</v>
      </c>
      <c r="I474" s="57">
        <v>11</v>
      </c>
    </row>
    <row r="475" spans="2:9" x14ac:dyDescent="0.25">
      <c r="B475" s="61">
        <v>41699</v>
      </c>
      <c r="C475" s="49" t="s">
        <v>144</v>
      </c>
      <c r="D475" s="49" t="s">
        <v>156</v>
      </c>
      <c r="E475" s="52">
        <v>34.9433333333333</v>
      </c>
      <c r="F475" s="52">
        <v>905.96741440000005</v>
      </c>
      <c r="G475" s="52">
        <v>1456.3958439999999</v>
      </c>
      <c r="H475" s="52">
        <v>140.365101030858</v>
      </c>
      <c r="I475" s="57">
        <v>6.4</v>
      </c>
    </row>
    <row r="476" spans="2:9" x14ac:dyDescent="0.25">
      <c r="B476" s="61">
        <v>41791</v>
      </c>
      <c r="C476" s="49" t="s">
        <v>144</v>
      </c>
      <c r="D476" s="49" t="s">
        <v>156</v>
      </c>
      <c r="E476" s="52">
        <v>28.976666666666699</v>
      </c>
      <c r="F476" s="52">
        <v>1075.9178277169699</v>
      </c>
      <c r="G476" s="52">
        <v>1260.2560550000001</v>
      </c>
      <c r="H476" s="52">
        <v>108.70310934</v>
      </c>
      <c r="I476" s="57">
        <v>10.4</v>
      </c>
    </row>
    <row r="477" spans="2:9" x14ac:dyDescent="0.25">
      <c r="B477" s="61">
        <v>41883</v>
      </c>
      <c r="C477" s="49" t="s">
        <v>144</v>
      </c>
      <c r="D477" s="49" t="s">
        <v>156</v>
      </c>
      <c r="E477" s="52">
        <v>31.8</v>
      </c>
      <c r="F477" s="52">
        <v>1490.2505054948199</v>
      </c>
      <c r="G477" s="52">
        <v>1560.2723559999999</v>
      </c>
      <c r="H477" s="52">
        <v>129.27125093000001</v>
      </c>
      <c r="I477" s="57">
        <v>9.9</v>
      </c>
    </row>
    <row r="478" spans="2:9" x14ac:dyDescent="0.25">
      <c r="B478" s="61">
        <v>41974</v>
      </c>
      <c r="C478" s="49" t="s">
        <v>144</v>
      </c>
      <c r="D478" s="49" t="s">
        <v>156</v>
      </c>
      <c r="E478" s="52">
        <v>37.126666666666701</v>
      </c>
      <c r="F478" s="52">
        <v>1627.6562895140801</v>
      </c>
      <c r="G478" s="52">
        <v>1392.6064100000001</v>
      </c>
      <c r="H478" s="52">
        <v>126.10667223999999</v>
      </c>
      <c r="I478" s="57">
        <v>12.8</v>
      </c>
    </row>
    <row r="479" spans="2:9" x14ac:dyDescent="0.25">
      <c r="B479" s="61">
        <v>42064</v>
      </c>
      <c r="C479" s="49" t="s">
        <v>144</v>
      </c>
      <c r="D479" s="49" t="s">
        <v>156</v>
      </c>
      <c r="E479" s="52">
        <v>37.996666666666698</v>
      </c>
      <c r="F479" s="52">
        <v>1060.13043992489</v>
      </c>
      <c r="G479" s="52">
        <v>1176.1393869999999</v>
      </c>
      <c r="H479" s="52">
        <v>119.82356224</v>
      </c>
      <c r="I479" s="57">
        <v>7.5</v>
      </c>
    </row>
    <row r="480" spans="2:9" x14ac:dyDescent="0.25">
      <c r="B480" s="61">
        <v>42156</v>
      </c>
      <c r="C480" s="49" t="s">
        <v>144</v>
      </c>
      <c r="D480" s="49" t="s">
        <v>156</v>
      </c>
      <c r="E480" s="52">
        <v>36.17</v>
      </c>
      <c r="F480" s="52">
        <v>1003.3477521126</v>
      </c>
      <c r="G480" s="52">
        <v>1386.2520999999999</v>
      </c>
      <c r="H480" s="52">
        <v>156.69764085680001</v>
      </c>
      <c r="I480" s="57">
        <v>10.4</v>
      </c>
    </row>
    <row r="481" spans="2:9" x14ac:dyDescent="0.25">
      <c r="B481" s="61">
        <v>42248</v>
      </c>
      <c r="C481" s="49" t="s">
        <v>144</v>
      </c>
      <c r="D481" s="49" t="s">
        <v>156</v>
      </c>
      <c r="E481" s="52">
        <v>36.21</v>
      </c>
      <c r="F481" s="52">
        <v>1610.3520000000001</v>
      </c>
      <c r="G481" s="52">
        <v>1858.177134</v>
      </c>
      <c r="H481" s="52">
        <v>215.96815064501899</v>
      </c>
      <c r="I481" s="57">
        <v>15.4</v>
      </c>
    </row>
    <row r="482" spans="2:9" x14ac:dyDescent="0.25">
      <c r="B482" s="61">
        <v>42339</v>
      </c>
      <c r="C482" s="49" t="s">
        <v>144</v>
      </c>
      <c r="D482" s="49" t="s">
        <v>156</v>
      </c>
      <c r="E482" s="52">
        <v>35.453333333333298</v>
      </c>
      <c r="F482" s="52">
        <v>1980.9280000000001</v>
      </c>
      <c r="G482" s="52">
        <v>2548.6537960000001</v>
      </c>
      <c r="H482" s="52">
        <v>309.23000950040603</v>
      </c>
      <c r="I482" s="57">
        <v>10.7</v>
      </c>
    </row>
    <row r="483" spans="2:9" x14ac:dyDescent="0.25">
      <c r="B483" s="61">
        <v>42430</v>
      </c>
      <c r="C483" s="49" t="s">
        <v>144</v>
      </c>
      <c r="D483" s="49" t="s">
        <v>156</v>
      </c>
      <c r="E483" s="52">
        <v>31.85</v>
      </c>
      <c r="F483" s="52">
        <v>1476.3679999999999</v>
      </c>
      <c r="G483" s="52">
        <v>2140.5125469999998</v>
      </c>
      <c r="H483" s="52">
        <v>230.14641491</v>
      </c>
      <c r="I483" s="57">
        <v>7.9</v>
      </c>
    </row>
    <row r="484" spans="2:9" x14ac:dyDescent="0.25">
      <c r="B484" s="61">
        <v>42522</v>
      </c>
      <c r="C484" s="49" t="s">
        <v>144</v>
      </c>
      <c r="D484" s="49" t="s">
        <v>156</v>
      </c>
      <c r="E484" s="52">
        <v>27.15</v>
      </c>
      <c r="F484" s="52">
        <v>1396.232</v>
      </c>
      <c r="G484" s="52">
        <v>1870.065237</v>
      </c>
      <c r="H484" s="52">
        <v>184.8863714</v>
      </c>
      <c r="I484" s="57">
        <v>4.3</v>
      </c>
    </row>
    <row r="485" spans="2:9" x14ac:dyDescent="0.25">
      <c r="B485" s="61">
        <v>42614</v>
      </c>
      <c r="C485" s="49" t="s">
        <v>144</v>
      </c>
      <c r="D485" s="49" t="s">
        <v>156</v>
      </c>
      <c r="E485" s="52">
        <v>24.566666666666698</v>
      </c>
      <c r="F485" s="52">
        <v>1646.3920000000001</v>
      </c>
      <c r="G485" s="52">
        <v>1200.3103060000001</v>
      </c>
      <c r="H485" s="52">
        <v>105.55615474</v>
      </c>
      <c r="I485" s="57">
        <v>4.9000000000000004</v>
      </c>
    </row>
    <row r="486" spans="2:9" x14ac:dyDescent="0.25">
      <c r="B486" s="61">
        <v>42705</v>
      </c>
      <c r="C486" s="49" t="s">
        <v>144</v>
      </c>
      <c r="D486" s="49" t="s">
        <v>156</v>
      </c>
      <c r="E486" s="52">
        <v>19</v>
      </c>
      <c r="F486" s="52">
        <v>1715.08</v>
      </c>
      <c r="G486" s="52">
        <v>2467.8375470000001</v>
      </c>
      <c r="H486" s="52">
        <v>210.10374762000001</v>
      </c>
      <c r="I486" s="57">
        <v>6.3</v>
      </c>
    </row>
    <row r="487" spans="2:9" x14ac:dyDescent="0.25">
      <c r="B487" s="61">
        <v>42795</v>
      </c>
      <c r="C487" s="49" t="s">
        <v>144</v>
      </c>
      <c r="D487" s="49" t="s">
        <v>156</v>
      </c>
      <c r="E487" s="52">
        <v>23.793333333333301</v>
      </c>
      <c r="F487" s="52">
        <v>1564.56</v>
      </c>
      <c r="G487" s="52">
        <v>1751.9749280000001</v>
      </c>
      <c r="H487" s="52">
        <v>140.06572249000001</v>
      </c>
      <c r="I487" s="57">
        <v>5.0999999999999996</v>
      </c>
    </row>
    <row r="488" spans="2:9" x14ac:dyDescent="0.25">
      <c r="B488" s="61">
        <v>42887</v>
      </c>
      <c r="C488" s="49" t="s">
        <v>144</v>
      </c>
      <c r="D488" s="49" t="s">
        <v>156</v>
      </c>
      <c r="E488" s="52">
        <v>20.793333333333301</v>
      </c>
      <c r="F488" s="52">
        <v>1260.1279999999999</v>
      </c>
      <c r="G488" s="52">
        <v>1660.9965850000001</v>
      </c>
      <c r="H488" s="52">
        <v>140.276003</v>
      </c>
      <c r="I488" s="57">
        <v>5.2</v>
      </c>
    </row>
    <row r="489" spans="2:9" x14ac:dyDescent="0.25">
      <c r="B489" s="61">
        <v>42979</v>
      </c>
      <c r="C489" s="49" t="s">
        <v>144</v>
      </c>
      <c r="D489" s="49" t="s">
        <v>156</v>
      </c>
      <c r="E489" s="52">
        <v>20.22</v>
      </c>
      <c r="F489" s="52">
        <v>1725.4680000000001</v>
      </c>
      <c r="G489" s="52">
        <v>1673.7254867500001</v>
      </c>
      <c r="H489" s="52">
        <v>118.382534355</v>
      </c>
      <c r="I489" s="57">
        <v>6.6</v>
      </c>
    </row>
    <row r="490" spans="2:9" x14ac:dyDescent="0.25">
      <c r="B490" s="61">
        <v>43070</v>
      </c>
      <c r="C490" s="49" t="s">
        <v>144</v>
      </c>
      <c r="D490" s="49" t="s">
        <v>156</v>
      </c>
      <c r="E490" s="52">
        <v>21.843333333333302</v>
      </c>
      <c r="F490" s="52">
        <v>1161.548</v>
      </c>
      <c r="G490" s="52">
        <v>1939.5565597499999</v>
      </c>
      <c r="H490" s="52">
        <v>157.94595017500001</v>
      </c>
      <c r="I490" s="57">
        <v>2.9</v>
      </c>
    </row>
    <row r="491" spans="2:9" x14ac:dyDescent="0.25">
      <c r="B491" s="61">
        <v>43160</v>
      </c>
      <c r="C491" s="49" t="s">
        <v>144</v>
      </c>
      <c r="D491" s="49" t="s">
        <v>156</v>
      </c>
      <c r="E491" s="52">
        <v>21.436666666666699</v>
      </c>
      <c r="F491" s="52">
        <v>1761.0840000000001</v>
      </c>
      <c r="G491" s="52">
        <v>1712.30747675</v>
      </c>
      <c r="H491" s="52">
        <v>131.07557606500001</v>
      </c>
      <c r="I491" s="57">
        <v>1.9</v>
      </c>
    </row>
    <row r="492" spans="2:9" x14ac:dyDescent="0.25">
      <c r="B492" s="61">
        <v>43252</v>
      </c>
      <c r="C492" s="49" t="s">
        <v>144</v>
      </c>
      <c r="D492" s="49" t="s">
        <v>156</v>
      </c>
      <c r="E492" s="52">
        <v>22.126666666666701</v>
      </c>
      <c r="F492" s="52">
        <v>1729.7080000000001</v>
      </c>
      <c r="G492" s="52">
        <v>2017.41047675</v>
      </c>
      <c r="H492" s="52">
        <v>167.595939405</v>
      </c>
      <c r="I492" s="57">
        <v>1.6</v>
      </c>
    </row>
    <row r="493" spans="2:9" x14ac:dyDescent="0.25">
      <c r="B493" s="61">
        <v>43344</v>
      </c>
      <c r="C493" s="49" t="s">
        <v>144</v>
      </c>
      <c r="D493" s="49" t="s">
        <v>156</v>
      </c>
      <c r="E493" s="52">
        <v>26.526666666666699</v>
      </c>
      <c r="F493" s="52">
        <v>1347.26</v>
      </c>
      <c r="G493" s="52">
        <v>1679.0786224999999</v>
      </c>
      <c r="H493" s="52">
        <v>144.7244105</v>
      </c>
      <c r="I493" s="57">
        <v>5.2</v>
      </c>
    </row>
    <row r="494" spans="2:9" x14ac:dyDescent="0.25">
      <c r="B494" s="61">
        <v>43435</v>
      </c>
      <c r="C494" s="49" t="s">
        <v>144</v>
      </c>
      <c r="D494" s="49" t="s">
        <v>156</v>
      </c>
      <c r="E494" s="52">
        <v>28.266666666666701</v>
      </c>
      <c r="F494" s="52">
        <v>1722.924</v>
      </c>
      <c r="G494" s="52">
        <v>1402.0298475</v>
      </c>
      <c r="H494" s="52">
        <v>144.7244105</v>
      </c>
      <c r="I494" s="57">
        <v>3.6</v>
      </c>
    </row>
    <row r="495" spans="2:9" x14ac:dyDescent="0.25">
      <c r="B495" s="61">
        <v>43525</v>
      </c>
      <c r="C495" s="49" t="s">
        <v>144</v>
      </c>
      <c r="D495" s="49" t="s">
        <v>156</v>
      </c>
      <c r="E495" s="52">
        <v>27.41</v>
      </c>
      <c r="F495" s="52">
        <v>1799.2439999999999</v>
      </c>
      <c r="G495" s="52">
        <v>1681.2674305</v>
      </c>
      <c r="H495" s="52">
        <v>222.35738799999999</v>
      </c>
      <c r="I495" s="57">
        <v>2.2999999999999998</v>
      </c>
    </row>
    <row r="496" spans="2:9" x14ac:dyDescent="0.25">
      <c r="B496" s="61">
        <v>43617</v>
      </c>
      <c r="C496" s="49" t="s">
        <v>144</v>
      </c>
      <c r="D496" s="49" t="s">
        <v>156</v>
      </c>
      <c r="E496" s="52">
        <v>24.616666666666699</v>
      </c>
      <c r="F496" s="52">
        <v>1590.636</v>
      </c>
      <c r="G496" s="52">
        <v>2808.6240994999998</v>
      </c>
      <c r="H496" s="52">
        <v>222.35738799999999</v>
      </c>
      <c r="I496" s="57">
        <v>3.1</v>
      </c>
    </row>
    <row r="497" spans="2:9" x14ac:dyDescent="0.25">
      <c r="B497" s="61">
        <v>43709</v>
      </c>
      <c r="C497" s="49" t="s">
        <v>144</v>
      </c>
      <c r="D497" s="49" t="s">
        <v>156</v>
      </c>
      <c r="E497" s="52">
        <v>25.453333333333301</v>
      </c>
      <c r="F497" s="52">
        <v>1559.7655351999999</v>
      </c>
      <c r="G497" s="52">
        <v>1834.7962</v>
      </c>
      <c r="H497" s="52">
        <v>152.36893599999999</v>
      </c>
      <c r="I497" s="57">
        <v>2.5</v>
      </c>
    </row>
    <row r="498" spans="2:9" x14ac:dyDescent="0.25">
      <c r="B498" s="61">
        <v>43800</v>
      </c>
      <c r="C498" s="49" t="s">
        <v>144</v>
      </c>
      <c r="D498" s="49" t="s">
        <v>156</v>
      </c>
      <c r="E498" s="52">
        <v>25.0766666666667</v>
      </c>
      <c r="F498" s="52">
        <v>1602.1655352</v>
      </c>
      <c r="G498" s="52">
        <v>1834.7962</v>
      </c>
      <c r="H498" s="52">
        <v>152.36893599999999</v>
      </c>
      <c r="I498" s="57">
        <v>2.2999999999999998</v>
      </c>
    </row>
    <row r="499" spans="2:9" x14ac:dyDescent="0.25">
      <c r="B499" s="61">
        <v>43891</v>
      </c>
      <c r="C499" s="49" t="s">
        <v>144</v>
      </c>
      <c r="D499" s="49" t="s">
        <v>156</v>
      </c>
      <c r="E499" s="52">
        <v>25.593333333333302</v>
      </c>
      <c r="F499" s="52">
        <v>1534.8088952000001</v>
      </c>
      <c r="G499" s="52">
        <v>1762.8579999999999</v>
      </c>
      <c r="H499" s="52">
        <v>191.7105</v>
      </c>
      <c r="I499" s="57">
        <v>1.1000000000000001</v>
      </c>
    </row>
    <row r="500" spans="2:9" x14ac:dyDescent="0.25">
      <c r="B500" s="61">
        <v>43983</v>
      </c>
      <c r="C500" s="49" t="s">
        <v>144</v>
      </c>
      <c r="D500" s="49" t="s">
        <v>156</v>
      </c>
      <c r="E500" s="52">
        <v>33.326666666666704</v>
      </c>
      <c r="F500" s="52">
        <v>1534.8088952000001</v>
      </c>
      <c r="G500" s="52">
        <v>1762.8579999999999</v>
      </c>
      <c r="H500" s="52">
        <v>191.7105</v>
      </c>
      <c r="I500" s="57">
        <v>1.6</v>
      </c>
    </row>
    <row r="501" spans="2:9" x14ac:dyDescent="0.25">
      <c r="B501" s="61">
        <v>44075</v>
      </c>
      <c r="C501" s="49" t="s">
        <v>144</v>
      </c>
      <c r="D501" s="49" t="s">
        <v>156</v>
      </c>
      <c r="E501" s="52">
        <v>31.0766666666667</v>
      </c>
      <c r="F501" s="52">
        <v>1365.28</v>
      </c>
      <c r="G501" s="52">
        <v>1739.2352860000001</v>
      </c>
      <c r="H501" s="52">
        <v>207.44828820000001</v>
      </c>
      <c r="I501" s="57">
        <v>1.8</v>
      </c>
    </row>
    <row r="502" spans="2:9" x14ac:dyDescent="0.25">
      <c r="B502" s="61">
        <v>44166</v>
      </c>
      <c r="C502" s="49" t="s">
        <v>144</v>
      </c>
      <c r="D502" s="49" t="s">
        <v>156</v>
      </c>
      <c r="E502" s="52">
        <v>29.86</v>
      </c>
      <c r="F502" s="52">
        <v>1428.88</v>
      </c>
      <c r="G502" s="52">
        <v>1750.18481</v>
      </c>
      <c r="H502" s="52">
        <v>171.44137774000001</v>
      </c>
      <c r="I502" s="57">
        <v>2.2000000000000002</v>
      </c>
    </row>
    <row r="503" spans="2:9" x14ac:dyDescent="0.25">
      <c r="B503" s="62">
        <v>44256</v>
      </c>
      <c r="C503" s="58" t="s">
        <v>144</v>
      </c>
      <c r="D503" s="58" t="s">
        <v>156</v>
      </c>
      <c r="E503" s="59">
        <v>29.52</v>
      </c>
      <c r="F503" s="59">
        <v>1032.864</v>
      </c>
      <c r="G503" s="59">
        <v>1218</v>
      </c>
      <c r="H503" s="59">
        <v>89.162352501049099</v>
      </c>
      <c r="I503" s="60">
        <v>1.8</v>
      </c>
    </row>
    <row r="504" spans="2:9" x14ac:dyDescent="0.25">
      <c r="B504" s="46"/>
      <c r="F504" s="47"/>
      <c r="G504" s="47"/>
      <c r="H504" s="47"/>
    </row>
    <row r="505" spans="2:9" x14ac:dyDescent="0.25">
      <c r="B505" s="46"/>
      <c r="F505" s="47"/>
      <c r="G505" s="47"/>
      <c r="H505" s="47"/>
    </row>
    <row r="506" spans="2:9" x14ac:dyDescent="0.25">
      <c r="B506" s="46"/>
      <c r="F506" s="47"/>
      <c r="G506" s="47"/>
      <c r="H506" s="47"/>
    </row>
    <row r="507" spans="2:9" x14ac:dyDescent="0.25">
      <c r="B507" s="46"/>
      <c r="F507" s="47"/>
      <c r="G507" s="47"/>
      <c r="H507" s="47"/>
    </row>
    <row r="508" spans="2:9" x14ac:dyDescent="0.25">
      <c r="B508" s="46"/>
      <c r="F508" s="47"/>
      <c r="G508" s="47"/>
      <c r="H508" s="47"/>
    </row>
    <row r="509" spans="2:9" x14ac:dyDescent="0.25">
      <c r="B509" s="46"/>
      <c r="F509" s="47"/>
      <c r="G509" s="47"/>
      <c r="H509" s="47"/>
    </row>
    <row r="510" spans="2:9" x14ac:dyDescent="0.25">
      <c r="B510" s="46"/>
      <c r="F510" s="47"/>
      <c r="G510" s="47"/>
      <c r="H510" s="47"/>
    </row>
    <row r="511" spans="2:9" x14ac:dyDescent="0.25">
      <c r="B511" s="46"/>
      <c r="F511" s="47"/>
      <c r="G511" s="47"/>
      <c r="H511" s="47"/>
    </row>
    <row r="512" spans="2:9" x14ac:dyDescent="0.25">
      <c r="B512" s="46"/>
      <c r="F512" s="47"/>
      <c r="G512" s="47"/>
      <c r="H512" s="47"/>
    </row>
    <row r="513" spans="2:8" x14ac:dyDescent="0.25">
      <c r="B513" s="46"/>
      <c r="F513" s="47"/>
      <c r="G513" s="47"/>
      <c r="H513" s="47"/>
    </row>
    <row r="514" spans="2:8" x14ac:dyDescent="0.25">
      <c r="B514" s="46"/>
      <c r="F514" s="47"/>
      <c r="G514" s="47"/>
      <c r="H514" s="47"/>
    </row>
    <row r="515" spans="2:8" x14ac:dyDescent="0.25">
      <c r="B515" s="46"/>
      <c r="F515" s="47"/>
      <c r="G515" s="47"/>
      <c r="H515" s="47"/>
    </row>
    <row r="516" spans="2:8" x14ac:dyDescent="0.25">
      <c r="B516" s="46"/>
      <c r="F516" s="47"/>
      <c r="G516" s="47"/>
      <c r="H516" s="47"/>
    </row>
    <row r="517" spans="2:8" x14ac:dyDescent="0.25">
      <c r="B517" s="46"/>
      <c r="F517" s="47"/>
      <c r="G517" s="47"/>
      <c r="H517" s="47"/>
    </row>
    <row r="518" spans="2:8" x14ac:dyDescent="0.25">
      <c r="B518" s="46"/>
      <c r="F518" s="47"/>
      <c r="G518" s="47"/>
      <c r="H518" s="47"/>
    </row>
    <row r="519" spans="2:8" x14ac:dyDescent="0.25">
      <c r="B519" s="46"/>
      <c r="F519" s="47"/>
      <c r="G519" s="47"/>
      <c r="H519" s="47"/>
    </row>
    <row r="520" spans="2:8" x14ac:dyDescent="0.25">
      <c r="B520" s="46"/>
      <c r="F520" s="47"/>
      <c r="G520" s="47"/>
      <c r="H520" s="47"/>
    </row>
    <row r="521" spans="2:8" x14ac:dyDescent="0.25">
      <c r="B521" s="46"/>
      <c r="F521" s="47"/>
      <c r="G521" s="47"/>
      <c r="H521" s="47"/>
    </row>
    <row r="522" spans="2:8" x14ac:dyDescent="0.25">
      <c r="B522" s="46"/>
      <c r="F522" s="47"/>
      <c r="G522" s="47"/>
      <c r="H522" s="47"/>
    </row>
    <row r="523" spans="2:8" x14ac:dyDescent="0.25">
      <c r="B523" s="46"/>
      <c r="F523" s="47"/>
      <c r="G523" s="47"/>
      <c r="H523" s="47"/>
    </row>
    <row r="524" spans="2:8" x14ac:dyDescent="0.25">
      <c r="B524" s="46"/>
      <c r="F524" s="47"/>
      <c r="G524" s="47"/>
      <c r="H524" s="47"/>
    </row>
    <row r="525" spans="2:8" x14ac:dyDescent="0.25">
      <c r="B525" s="46"/>
      <c r="F525" s="47"/>
      <c r="G525" s="47"/>
      <c r="H525" s="47"/>
    </row>
    <row r="526" spans="2:8" x14ac:dyDescent="0.25">
      <c r="B526" s="46"/>
      <c r="F526" s="47"/>
      <c r="G526" s="47"/>
      <c r="H526" s="47"/>
    </row>
    <row r="527" spans="2:8" x14ac:dyDescent="0.25">
      <c r="B527" s="46"/>
      <c r="F527" s="47"/>
      <c r="G527" s="47"/>
      <c r="H527" s="47"/>
    </row>
    <row r="528" spans="2:8" x14ac:dyDescent="0.25">
      <c r="B528" s="46"/>
      <c r="F528" s="47"/>
      <c r="G528" s="47"/>
      <c r="H528" s="47"/>
    </row>
    <row r="529" spans="2:8" x14ac:dyDescent="0.25">
      <c r="B529" s="46"/>
      <c r="F529" s="47"/>
      <c r="G529" s="47"/>
      <c r="H529" s="47"/>
    </row>
    <row r="530" spans="2:8" x14ac:dyDescent="0.25">
      <c r="B530" s="46"/>
      <c r="F530" s="47"/>
      <c r="G530" s="47"/>
      <c r="H530" s="47"/>
    </row>
    <row r="531" spans="2:8" x14ac:dyDescent="0.25">
      <c r="B531" s="46"/>
      <c r="F531" s="47"/>
      <c r="G531" s="47"/>
      <c r="H531" s="47"/>
    </row>
    <row r="532" spans="2:8" x14ac:dyDescent="0.25">
      <c r="B532" s="46"/>
      <c r="F532" s="47"/>
      <c r="G532" s="47"/>
      <c r="H532" s="47"/>
    </row>
    <row r="533" spans="2:8" x14ac:dyDescent="0.25">
      <c r="B533" s="46"/>
      <c r="F533" s="47"/>
      <c r="G533" s="47"/>
      <c r="H533" s="47"/>
    </row>
    <row r="534" spans="2:8" x14ac:dyDescent="0.25">
      <c r="B534" s="46"/>
      <c r="F534" s="47"/>
      <c r="G534" s="47"/>
      <c r="H534" s="47"/>
    </row>
    <row r="535" spans="2:8" x14ac:dyDescent="0.25">
      <c r="B535" s="46"/>
      <c r="F535" s="47"/>
      <c r="G535" s="47"/>
      <c r="H535" s="47"/>
    </row>
    <row r="536" spans="2:8" x14ac:dyDescent="0.25">
      <c r="B536" s="46"/>
      <c r="F536" s="47"/>
      <c r="G536" s="47"/>
      <c r="H536" s="47"/>
    </row>
    <row r="537" spans="2:8" x14ac:dyDescent="0.25">
      <c r="B537" s="46"/>
      <c r="F537" s="47"/>
      <c r="G537" s="47"/>
      <c r="H537" s="47"/>
    </row>
    <row r="538" spans="2:8" x14ac:dyDescent="0.25">
      <c r="B538" s="46"/>
      <c r="F538" s="47"/>
      <c r="G538" s="47"/>
      <c r="H538" s="47"/>
    </row>
    <row r="539" spans="2:8" x14ac:dyDescent="0.25">
      <c r="B539" s="46"/>
      <c r="F539" s="47"/>
      <c r="G539" s="47"/>
      <c r="H539" s="47"/>
    </row>
    <row r="540" spans="2:8" x14ac:dyDescent="0.25">
      <c r="B540" s="46"/>
      <c r="F540" s="47"/>
      <c r="G540" s="47"/>
      <c r="H540" s="47"/>
    </row>
    <row r="541" spans="2:8" x14ac:dyDescent="0.25">
      <c r="B541" s="46"/>
      <c r="F541" s="47"/>
      <c r="G541" s="47"/>
      <c r="H541" s="47"/>
    </row>
    <row r="542" spans="2:8" x14ac:dyDescent="0.25">
      <c r="B542" s="46"/>
      <c r="F542" s="47"/>
      <c r="G542" s="47"/>
      <c r="H542" s="47"/>
    </row>
    <row r="543" spans="2:8" x14ac:dyDescent="0.25">
      <c r="B543" s="46"/>
      <c r="F543" s="47"/>
      <c r="G543" s="47"/>
      <c r="H543" s="47"/>
    </row>
    <row r="544" spans="2:8" x14ac:dyDescent="0.25">
      <c r="B544" s="46"/>
      <c r="F544" s="47"/>
      <c r="G544" s="47"/>
      <c r="H544" s="47"/>
    </row>
    <row r="545" spans="2:8" x14ac:dyDescent="0.25">
      <c r="B545" s="46"/>
      <c r="F545" s="47"/>
      <c r="G545" s="47"/>
      <c r="H545" s="47"/>
    </row>
    <row r="546" spans="2:8" x14ac:dyDescent="0.25">
      <c r="B546" s="46"/>
      <c r="F546" s="47"/>
      <c r="G546" s="47"/>
      <c r="H546" s="47"/>
    </row>
    <row r="547" spans="2:8" x14ac:dyDescent="0.25">
      <c r="B547" s="46"/>
      <c r="F547" s="47"/>
      <c r="G547" s="47"/>
      <c r="H547" s="47"/>
    </row>
    <row r="548" spans="2:8" x14ac:dyDescent="0.25">
      <c r="B548" s="46"/>
      <c r="F548" s="47"/>
      <c r="G548" s="47"/>
      <c r="H548" s="47"/>
    </row>
    <row r="549" spans="2:8" x14ac:dyDescent="0.25">
      <c r="B549" s="46"/>
      <c r="F549" s="47"/>
      <c r="G549" s="47"/>
      <c r="H549" s="47"/>
    </row>
    <row r="550" spans="2:8" x14ac:dyDescent="0.25">
      <c r="B550" s="46"/>
      <c r="F550" s="47"/>
      <c r="G550" s="47"/>
      <c r="H550" s="47"/>
    </row>
    <row r="551" spans="2:8" x14ac:dyDescent="0.25">
      <c r="B551" s="46"/>
      <c r="F551" s="47"/>
      <c r="G551" s="47"/>
      <c r="H551" s="47"/>
    </row>
    <row r="552" spans="2:8" x14ac:dyDescent="0.25">
      <c r="B552" s="46"/>
      <c r="F552" s="47"/>
      <c r="G552" s="47"/>
      <c r="H552" s="47"/>
    </row>
    <row r="553" spans="2:8" x14ac:dyDescent="0.25">
      <c r="B553" s="46"/>
      <c r="F553" s="47"/>
      <c r="G553" s="47"/>
      <c r="H553" s="47"/>
    </row>
    <row r="554" spans="2:8" x14ac:dyDescent="0.25">
      <c r="B554" s="46"/>
      <c r="F554" s="47"/>
      <c r="G554" s="47"/>
      <c r="H554" s="47"/>
    </row>
    <row r="555" spans="2:8" x14ac:dyDescent="0.25">
      <c r="B555" s="46"/>
      <c r="F555" s="47"/>
      <c r="G555" s="47"/>
      <c r="H555" s="47"/>
    </row>
    <row r="556" spans="2:8" x14ac:dyDescent="0.25">
      <c r="B556" s="46"/>
      <c r="F556" s="47"/>
      <c r="G556" s="47"/>
      <c r="H556" s="47"/>
    </row>
    <row r="557" spans="2:8" x14ac:dyDescent="0.25">
      <c r="B557" s="46"/>
      <c r="F557" s="47"/>
      <c r="G557" s="47"/>
      <c r="H557" s="47"/>
    </row>
    <row r="558" spans="2:8" x14ac:dyDescent="0.25">
      <c r="B558" s="46"/>
      <c r="F558" s="47"/>
      <c r="G558" s="47"/>
      <c r="H558" s="47"/>
    </row>
    <row r="559" spans="2:8" x14ac:dyDescent="0.25">
      <c r="B559" s="46"/>
      <c r="F559" s="47"/>
      <c r="G559" s="47"/>
      <c r="H559" s="47"/>
    </row>
    <row r="560" spans="2:8" x14ac:dyDescent="0.25">
      <c r="B560" s="46"/>
      <c r="F560" s="47"/>
      <c r="G560" s="47"/>
      <c r="H560" s="47"/>
    </row>
    <row r="561" spans="2:8" x14ac:dyDescent="0.25">
      <c r="B561" s="46"/>
      <c r="F561" s="47"/>
      <c r="G561" s="47"/>
      <c r="H561" s="47"/>
    </row>
    <row r="562" spans="2:8" x14ac:dyDescent="0.25">
      <c r="B562" s="46"/>
      <c r="F562" s="47"/>
      <c r="G562" s="47"/>
      <c r="H562" s="47"/>
    </row>
    <row r="563" spans="2:8" x14ac:dyDescent="0.25">
      <c r="B563" s="46"/>
      <c r="F563" s="47"/>
      <c r="G563" s="47"/>
      <c r="H563" s="47"/>
    </row>
    <row r="564" spans="2:8" x14ac:dyDescent="0.25">
      <c r="B564" s="46"/>
      <c r="F564" s="47"/>
      <c r="G564" s="47"/>
      <c r="H564" s="47"/>
    </row>
    <row r="565" spans="2:8" x14ac:dyDescent="0.25">
      <c r="B565" s="46"/>
      <c r="F565" s="47"/>
      <c r="G565" s="47"/>
      <c r="H565" s="47"/>
    </row>
    <row r="566" spans="2:8" x14ac:dyDescent="0.25">
      <c r="B566" s="46"/>
      <c r="F566" s="47"/>
      <c r="G566" s="47"/>
      <c r="H566" s="47"/>
    </row>
    <row r="567" spans="2:8" x14ac:dyDescent="0.25">
      <c r="B567" s="46"/>
      <c r="F567" s="47"/>
      <c r="G567" s="47"/>
      <c r="H567" s="47"/>
    </row>
    <row r="568" spans="2:8" x14ac:dyDescent="0.25">
      <c r="B568" s="46"/>
      <c r="F568" s="47"/>
      <c r="G568" s="47"/>
      <c r="H568" s="47"/>
    </row>
    <row r="569" spans="2:8" x14ac:dyDescent="0.25">
      <c r="B569" s="46"/>
      <c r="F569" s="47"/>
      <c r="G569" s="47"/>
      <c r="H569" s="47"/>
    </row>
    <row r="570" spans="2:8" x14ac:dyDescent="0.25">
      <c r="B570" s="46"/>
      <c r="F570" s="47"/>
      <c r="G570" s="47"/>
      <c r="H570" s="47"/>
    </row>
    <row r="571" spans="2:8" x14ac:dyDescent="0.25">
      <c r="B571" s="46"/>
      <c r="F571" s="47"/>
      <c r="G571" s="47"/>
      <c r="H571" s="47"/>
    </row>
    <row r="572" spans="2:8" x14ac:dyDescent="0.25">
      <c r="B572" s="46"/>
      <c r="F572" s="47"/>
      <c r="G572" s="47"/>
      <c r="H572" s="47"/>
    </row>
    <row r="573" spans="2:8" x14ac:dyDescent="0.25">
      <c r="B573" s="46"/>
      <c r="F573" s="47"/>
      <c r="G573" s="47"/>
      <c r="H573" s="47"/>
    </row>
    <row r="574" spans="2:8" x14ac:dyDescent="0.25">
      <c r="B574" s="46"/>
      <c r="F574" s="47"/>
      <c r="G574" s="47"/>
      <c r="H574" s="47"/>
    </row>
    <row r="575" spans="2:8" x14ac:dyDescent="0.25">
      <c r="B575" s="46"/>
      <c r="F575" s="47"/>
      <c r="G575" s="47"/>
      <c r="H575" s="47"/>
    </row>
    <row r="576" spans="2:8" x14ac:dyDescent="0.25">
      <c r="B576" s="46"/>
      <c r="F576" s="47"/>
      <c r="G576" s="47"/>
      <c r="H576" s="47"/>
    </row>
    <row r="577" spans="2:8" x14ac:dyDescent="0.25">
      <c r="B577" s="46"/>
      <c r="F577" s="47"/>
      <c r="G577" s="47"/>
      <c r="H577" s="47"/>
    </row>
    <row r="578" spans="2:8" x14ac:dyDescent="0.25">
      <c r="B578" s="46"/>
      <c r="F578" s="47"/>
      <c r="G578" s="47"/>
      <c r="H578" s="47"/>
    </row>
    <row r="579" spans="2:8" x14ac:dyDescent="0.25">
      <c r="B579" s="46"/>
      <c r="F579" s="47"/>
      <c r="G579" s="47"/>
      <c r="H579" s="47"/>
    </row>
    <row r="580" spans="2:8" x14ac:dyDescent="0.25">
      <c r="B580" s="46"/>
      <c r="F580" s="47"/>
      <c r="G580" s="47"/>
      <c r="H580" s="47"/>
    </row>
    <row r="581" spans="2:8" x14ac:dyDescent="0.25">
      <c r="B581" s="46"/>
      <c r="F581" s="47"/>
      <c r="G581" s="47"/>
      <c r="H581" s="47"/>
    </row>
    <row r="582" spans="2:8" x14ac:dyDescent="0.25">
      <c r="B582" s="46"/>
      <c r="F582" s="47"/>
      <c r="G582" s="47"/>
      <c r="H582" s="47"/>
    </row>
    <row r="583" spans="2:8" x14ac:dyDescent="0.25">
      <c r="B583" s="46"/>
      <c r="F583" s="47"/>
      <c r="G583" s="47"/>
      <c r="H583" s="47"/>
    </row>
    <row r="584" spans="2:8" x14ac:dyDescent="0.25">
      <c r="B584" s="46"/>
      <c r="F584" s="47"/>
      <c r="G584" s="47"/>
      <c r="H584" s="47"/>
    </row>
    <row r="585" spans="2:8" x14ac:dyDescent="0.25">
      <c r="B585" s="46"/>
      <c r="F585" s="47"/>
      <c r="G585" s="47"/>
      <c r="H585" s="47"/>
    </row>
    <row r="586" spans="2:8" x14ac:dyDescent="0.25">
      <c r="B586" s="46"/>
      <c r="F586" s="47"/>
      <c r="G586" s="47"/>
      <c r="H586" s="47"/>
    </row>
    <row r="587" spans="2:8" x14ac:dyDescent="0.25">
      <c r="B587" s="46"/>
      <c r="F587" s="47"/>
      <c r="G587" s="47"/>
      <c r="H587" s="47"/>
    </row>
    <row r="588" spans="2:8" x14ac:dyDescent="0.25">
      <c r="B588" s="46"/>
      <c r="F588" s="47"/>
      <c r="G588" s="47"/>
      <c r="H588" s="47"/>
    </row>
    <row r="589" spans="2:8" x14ac:dyDescent="0.25">
      <c r="B589" s="46"/>
      <c r="F589" s="47"/>
      <c r="G589" s="47"/>
      <c r="H589" s="47"/>
    </row>
    <row r="590" spans="2:8" x14ac:dyDescent="0.25">
      <c r="B590" s="46"/>
      <c r="F590" s="47"/>
      <c r="G590" s="47"/>
      <c r="H590" s="47"/>
    </row>
    <row r="591" spans="2:8" x14ac:dyDescent="0.25">
      <c r="B591" s="46"/>
      <c r="F591" s="47"/>
      <c r="G591" s="47"/>
      <c r="H591" s="47"/>
    </row>
    <row r="592" spans="2:8" x14ac:dyDescent="0.25">
      <c r="B592" s="46"/>
      <c r="F592" s="47"/>
      <c r="G592" s="47"/>
      <c r="H592" s="47"/>
    </row>
    <row r="593" spans="2:8" x14ac:dyDescent="0.25">
      <c r="B593" s="46"/>
      <c r="F593" s="47"/>
      <c r="G593" s="47"/>
      <c r="H593" s="47"/>
    </row>
    <row r="594" spans="2:8" x14ac:dyDescent="0.25">
      <c r="B594" s="46"/>
      <c r="F594" s="47"/>
      <c r="G594" s="47"/>
      <c r="H594" s="47"/>
    </row>
    <row r="595" spans="2:8" x14ac:dyDescent="0.25">
      <c r="B595" s="46"/>
      <c r="F595" s="47"/>
      <c r="G595" s="47"/>
      <c r="H595" s="47"/>
    </row>
    <row r="596" spans="2:8" x14ac:dyDescent="0.25">
      <c r="B596" s="46"/>
      <c r="F596" s="47"/>
      <c r="G596" s="47"/>
      <c r="H596" s="47"/>
    </row>
    <row r="597" spans="2:8" x14ac:dyDescent="0.25">
      <c r="B597" s="46"/>
      <c r="F597" s="47"/>
      <c r="G597" s="47"/>
      <c r="H597" s="47"/>
    </row>
    <row r="598" spans="2:8" x14ac:dyDescent="0.25">
      <c r="B598" s="46"/>
      <c r="F598" s="47"/>
      <c r="G598" s="47"/>
      <c r="H598" s="47"/>
    </row>
    <row r="599" spans="2:8" x14ac:dyDescent="0.25">
      <c r="B599" s="46"/>
      <c r="F599" s="47"/>
      <c r="G599" s="47"/>
      <c r="H599" s="47"/>
    </row>
    <row r="600" spans="2:8" x14ac:dyDescent="0.25">
      <c r="B600" s="46"/>
      <c r="F600" s="47"/>
      <c r="G600" s="47"/>
      <c r="H600" s="47"/>
    </row>
    <row r="601" spans="2:8" x14ac:dyDescent="0.25">
      <c r="B601" s="46"/>
      <c r="F601" s="47"/>
      <c r="G601" s="47"/>
      <c r="H601" s="47"/>
    </row>
    <row r="602" spans="2:8" x14ac:dyDescent="0.25">
      <c r="B602" s="46"/>
      <c r="F602" s="47"/>
      <c r="G602" s="47"/>
      <c r="H602" s="47"/>
    </row>
    <row r="603" spans="2:8" x14ac:dyDescent="0.25">
      <c r="B603" s="46"/>
      <c r="F603" s="47"/>
      <c r="G603" s="47"/>
      <c r="H603" s="47"/>
    </row>
    <row r="604" spans="2:8" x14ac:dyDescent="0.25">
      <c r="B604" s="46"/>
      <c r="F604" s="47"/>
      <c r="G604" s="47"/>
      <c r="H604" s="47"/>
    </row>
    <row r="605" spans="2:8" x14ac:dyDescent="0.25">
      <c r="B605" s="46"/>
      <c r="F605" s="47"/>
      <c r="G605" s="47"/>
      <c r="H605" s="47"/>
    </row>
    <row r="606" spans="2:8" x14ac:dyDescent="0.25">
      <c r="B606" s="46"/>
      <c r="F606" s="47"/>
      <c r="G606" s="47"/>
      <c r="H606" s="47"/>
    </row>
    <row r="607" spans="2:8" x14ac:dyDescent="0.25">
      <c r="B607" s="46"/>
      <c r="F607" s="47"/>
      <c r="G607" s="47"/>
      <c r="H607" s="47"/>
    </row>
    <row r="608" spans="2:8" x14ac:dyDescent="0.25">
      <c r="B608" s="46"/>
      <c r="F608" s="47"/>
      <c r="G608" s="47"/>
      <c r="H608" s="47"/>
    </row>
    <row r="609" spans="2:8" x14ac:dyDescent="0.25">
      <c r="B609" s="46"/>
      <c r="F609" s="47"/>
      <c r="G609" s="47"/>
      <c r="H609" s="47"/>
    </row>
    <row r="610" spans="2:8" x14ac:dyDescent="0.25">
      <c r="B610" s="46"/>
      <c r="F610" s="47"/>
      <c r="G610" s="47"/>
      <c r="H610" s="47"/>
    </row>
    <row r="611" spans="2:8" x14ac:dyDescent="0.25">
      <c r="B611" s="46"/>
      <c r="F611" s="47"/>
      <c r="G611" s="47"/>
      <c r="H611" s="47"/>
    </row>
    <row r="612" spans="2:8" x14ac:dyDescent="0.25">
      <c r="B612" s="46"/>
      <c r="F612" s="47"/>
      <c r="G612" s="47"/>
      <c r="H612" s="47"/>
    </row>
    <row r="613" spans="2:8" x14ac:dyDescent="0.25">
      <c r="B613" s="46"/>
      <c r="F613" s="47"/>
      <c r="G613" s="47"/>
      <c r="H613" s="47"/>
    </row>
    <row r="614" spans="2:8" x14ac:dyDescent="0.25">
      <c r="B614" s="46"/>
      <c r="F614" s="47"/>
      <c r="G614" s="47"/>
      <c r="H614" s="47"/>
    </row>
    <row r="615" spans="2:8" x14ac:dyDescent="0.25">
      <c r="B615" s="46"/>
      <c r="F615" s="47"/>
      <c r="G615" s="47"/>
      <c r="H615" s="47"/>
    </row>
    <row r="616" spans="2:8" x14ac:dyDescent="0.25">
      <c r="B616" s="46"/>
      <c r="F616" s="47"/>
      <c r="G616" s="47"/>
      <c r="H616" s="47"/>
    </row>
    <row r="617" spans="2:8" x14ac:dyDescent="0.25">
      <c r="B617" s="46"/>
      <c r="F617" s="47"/>
      <c r="G617" s="47"/>
      <c r="H617" s="47"/>
    </row>
    <row r="618" spans="2:8" x14ac:dyDescent="0.25">
      <c r="B618" s="46"/>
      <c r="F618" s="47"/>
      <c r="G618" s="47"/>
      <c r="H618" s="47"/>
    </row>
    <row r="619" spans="2:8" x14ac:dyDescent="0.25">
      <c r="B619" s="46"/>
      <c r="F619" s="47"/>
      <c r="G619" s="47"/>
      <c r="H619" s="47"/>
    </row>
    <row r="620" spans="2:8" x14ac:dyDescent="0.25">
      <c r="B620" s="46"/>
      <c r="F620" s="47"/>
      <c r="G620" s="47"/>
      <c r="H620" s="47"/>
    </row>
    <row r="621" spans="2:8" x14ac:dyDescent="0.25">
      <c r="B621" s="46"/>
      <c r="F621" s="47"/>
      <c r="G621" s="47"/>
      <c r="H621" s="47"/>
    </row>
    <row r="622" spans="2:8" x14ac:dyDescent="0.25">
      <c r="B622" s="46"/>
      <c r="F622" s="47"/>
      <c r="G622" s="47"/>
      <c r="H622" s="47"/>
    </row>
    <row r="623" spans="2:8" x14ac:dyDescent="0.25">
      <c r="B623" s="46"/>
      <c r="F623" s="47"/>
      <c r="G623" s="47"/>
      <c r="H623" s="47"/>
    </row>
    <row r="624" spans="2:8" x14ac:dyDescent="0.25">
      <c r="B624" s="46"/>
      <c r="F624" s="47"/>
      <c r="G624" s="47"/>
      <c r="H624" s="47"/>
    </row>
    <row r="625" spans="2:8" x14ac:dyDescent="0.25">
      <c r="B625" s="46"/>
      <c r="F625" s="47"/>
      <c r="G625" s="47"/>
      <c r="H625" s="47"/>
    </row>
    <row r="626" spans="2:8" x14ac:dyDescent="0.25">
      <c r="B626" s="46"/>
      <c r="F626" s="47"/>
      <c r="G626" s="47"/>
      <c r="H626" s="47"/>
    </row>
    <row r="627" spans="2:8" x14ac:dyDescent="0.25">
      <c r="B627" s="46"/>
      <c r="F627" s="47"/>
      <c r="G627" s="47"/>
      <c r="H627" s="47"/>
    </row>
    <row r="628" spans="2:8" x14ac:dyDescent="0.25">
      <c r="B628" s="46"/>
      <c r="F628" s="47"/>
      <c r="G628" s="47"/>
      <c r="H628" s="47"/>
    </row>
  </sheetData>
  <hyperlinks>
    <hyperlink ref="B1" location="Index!A1" display="Back to table contents" xr:uid="{81A34E63-30EC-4521-AFC9-6222244B37B6}"/>
  </hyperlink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6C316-2CA6-4EC3-BAB9-F8B67D2E4393}">
  <sheetPr>
    <tabColor theme="0" tint="-0.14999847407452621"/>
  </sheetPr>
  <dimension ref="A1:O378"/>
  <sheetViews>
    <sheetView showGridLines="0" zoomScale="83" zoomScaleNormal="83" workbookViewId="0">
      <selection activeCell="M4" sqref="M4"/>
    </sheetView>
  </sheetViews>
  <sheetFormatPr defaultRowHeight="13.8" x14ac:dyDescent="0.25"/>
  <cols>
    <col min="1" max="1" width="11" style="4" customWidth="1"/>
    <col min="2" max="2" width="38.77734375" style="5" customWidth="1"/>
    <col min="3" max="3" width="46.5546875" style="5" customWidth="1"/>
    <col min="4" max="4" width="30" style="5" customWidth="1"/>
    <col min="5" max="6" width="31.21875" style="4" customWidth="1"/>
    <col min="7" max="7" width="34.109375" style="5" customWidth="1"/>
    <col min="8" max="8" width="31.33203125" style="5" customWidth="1"/>
    <col min="9" max="9" width="24.6640625" style="4" customWidth="1"/>
    <col min="10" max="10" width="27.44140625" style="4" customWidth="1"/>
    <col min="11" max="11" width="23.33203125" style="4" customWidth="1"/>
    <col min="12" max="12" width="25" style="4" customWidth="1"/>
    <col min="13" max="13" width="25.6640625" style="4" customWidth="1"/>
    <col min="14" max="14" width="33.5546875" style="4" customWidth="1"/>
    <col min="15" max="15" width="46.21875" style="4" customWidth="1"/>
    <col min="16" max="16384" width="8.88671875" style="4"/>
  </cols>
  <sheetData>
    <row r="1" spans="1:15" ht="18" x14ac:dyDescent="0.35">
      <c r="B1" s="98" t="s">
        <v>225</v>
      </c>
      <c r="D1" s="99"/>
    </row>
    <row r="2" spans="1:15" ht="27.6" x14ac:dyDescent="0.45">
      <c r="E2" s="70" t="s">
        <v>47</v>
      </c>
      <c r="F2" s="70"/>
      <c r="G2" s="70"/>
      <c r="H2" s="70"/>
      <c r="I2" s="70"/>
    </row>
    <row r="3" spans="1:15" s="8" customFormat="1" ht="15.6" x14ac:dyDescent="0.3">
      <c r="A3" s="8" t="s">
        <v>1</v>
      </c>
      <c r="B3" s="9" t="s">
        <v>104</v>
      </c>
      <c r="C3" s="9" t="s">
        <v>177</v>
      </c>
      <c r="D3" s="9" t="s">
        <v>0</v>
      </c>
      <c r="E3" s="8" t="s">
        <v>44</v>
      </c>
      <c r="F3" s="9" t="s">
        <v>81</v>
      </c>
      <c r="G3" s="9" t="s">
        <v>45</v>
      </c>
      <c r="H3" s="9" t="s">
        <v>46</v>
      </c>
      <c r="I3" s="8" t="s">
        <v>40</v>
      </c>
      <c r="J3" s="8" t="s">
        <v>41</v>
      </c>
      <c r="K3" s="8" t="s">
        <v>42</v>
      </c>
      <c r="L3" s="8" t="s">
        <v>43</v>
      </c>
      <c r="M3" s="8" t="s">
        <v>242</v>
      </c>
      <c r="N3" s="8" t="s">
        <v>83</v>
      </c>
      <c r="O3" s="18" t="s">
        <v>82</v>
      </c>
    </row>
    <row r="4" spans="1:15" x14ac:dyDescent="0.25">
      <c r="A4" s="6">
        <v>32933</v>
      </c>
      <c r="B4" s="7">
        <f>_xlfn.XLOOKUP($A4,'[1]27'!$J$8:$ED$8,'[1]27'!$J$43:$ED$43)</f>
        <v>407.33</v>
      </c>
      <c r="C4" s="7">
        <f>_xlfn.XLOOKUP($A4,'[1]27'!$J$8:$ED$8,'[1]27'!$J$44:$ED$44)</f>
        <v>530.02698849936098</v>
      </c>
      <c r="D4" s="7">
        <f>_xlfn.XLOOKUP($A4,'[1]27'!$J$8:$ED$8,'[1]27'!$J$27:$ED$27)</f>
        <v>57.826000000000001</v>
      </c>
      <c r="E4" s="7">
        <f>_xlfn.XLOOKUP($A4,'[1]27'!$J$8:$ED$8,'[1]16'!$H$18:$EB$18)</f>
        <v>53.136142</v>
      </c>
      <c r="F4" s="7"/>
      <c r="G4" s="7">
        <f>_xlfn.XLOOKUP($A4,'[1]27'!$J$8:$ED$8,'[1]17'!$G$21:$EA$21)</f>
        <v>825.52809999999999</v>
      </c>
      <c r="H4" s="7">
        <f>_xlfn.XLOOKUP($A4,'[1]27'!$J$8:$ED$8,'[1]19'!$H$20:$EB$20)</f>
        <v>97.896320000000003</v>
      </c>
      <c r="I4" s="7">
        <f>_xlfn.XLOOKUP($A4,'[1]27'!$J$8:$ED$8,'[1]27'!$J$33:$ED$33)</f>
        <v>0</v>
      </c>
      <c r="J4" s="7">
        <f>_xlfn.XLOOKUP($A4,'[1]27'!$J$8:$ED$8,'[1]27'!$J$31:$ED$31)</f>
        <v>2.6548370000000001</v>
      </c>
      <c r="K4" s="7">
        <f>_xlfn.XLOOKUP($A4,'[1]27'!$J$8:$ED$8,'[1]27'!$J$32:$ED$32)</f>
        <v>6.2632659999999998</v>
      </c>
      <c r="L4" s="7">
        <f>_xlfn.XLOOKUP($A4,'[1]27'!$J$8:$ED$8,'[1]27'!$J$34:$ED$34)</f>
        <v>13.606643</v>
      </c>
      <c r="M4" s="7">
        <f>Gold[[#This Row],[Sinapore Exports]]+Gold[[#This Row],[UK Exports]]+Gold[[#This Row],[Hongkong Exports]]+Gold[[#This Row],[Chine Exports]]+Gold[[#This Row],[Australia Exports (volumn Tn)]]</f>
        <v>75.660888</v>
      </c>
      <c r="N4" s="17">
        <v>67.900000000000006</v>
      </c>
      <c r="O4" s="7">
        <f>(Gold[[#This Row],[Exploration Expenditure(m$)]]/Gold[[#This Row],[Australia Exports by values(m$)]])*100</f>
        <v>8.2250380090029651</v>
      </c>
    </row>
    <row r="5" spans="1:15" x14ac:dyDescent="0.25">
      <c r="A5" s="6">
        <v>33025</v>
      </c>
      <c r="B5" s="7">
        <f>_xlfn.XLOOKUP($A5,'[1]27'!$J$8:$ED$8,'[1]27'!$J$43:$ED$43)</f>
        <v>366.52666666666698</v>
      </c>
      <c r="C5" s="7">
        <f>_xlfn.XLOOKUP($A5,'[1]27'!$J$8:$ED$8,'[1]27'!$J$44:$ED$44)</f>
        <v>474.91279765406603</v>
      </c>
      <c r="D5" s="7">
        <f>_xlfn.XLOOKUP($A5,'[1]27'!$J$8:$ED$8,'[1]27'!$J$27:$ED$27)</f>
        <v>61.55</v>
      </c>
      <c r="E5" s="7">
        <f>_xlfn.XLOOKUP($A5,'[1]27'!$J$8:$ED$8,'[1]16'!$H$18:$EB$18)</f>
        <v>50.912255999999999</v>
      </c>
      <c r="F5" s="7"/>
      <c r="G5" s="7">
        <f>_xlfn.XLOOKUP($A5,'[1]27'!$J$8:$ED$8,'[1]17'!$G$21:$EA$21)</f>
        <v>732.29139999999995</v>
      </c>
      <c r="H5" s="7">
        <f>_xlfn.XLOOKUP($A5,'[1]27'!$J$8:$ED$8,'[1]19'!$H$20:$EB$20)</f>
        <v>73.485310999999996</v>
      </c>
      <c r="I5" s="7">
        <f>_xlfn.XLOOKUP($A5,'[1]27'!$J$8:$ED$8,'[1]27'!$J$33:$ED$33)</f>
        <v>0</v>
      </c>
      <c r="J5" s="7">
        <f>_xlfn.XLOOKUP($A5,'[1]27'!$J$8:$ED$8,'[1]27'!$J$31:$ED$31)</f>
        <v>6.5639409999999998</v>
      </c>
      <c r="K5" s="7">
        <f>_xlfn.XLOOKUP($A5,'[1]27'!$J$8:$ED$8,'[1]27'!$J$32:$ED$32)</f>
        <v>0.80667</v>
      </c>
      <c r="L5" s="7">
        <f>_xlfn.XLOOKUP($A5,'[1]27'!$J$8:$ED$8,'[1]27'!$J$34:$ED$34)</f>
        <v>14.474522</v>
      </c>
      <c r="M5" s="7">
        <f>Gold[[#This Row],[Sinapore Exports]]+Gold[[#This Row],[UK Exports]]+Gold[[#This Row],[Hongkong Exports]]+Gold[[#This Row],[Chine Exports]]+Gold[[#This Row],[Australia Exports (volumn Tn)]]</f>
        <v>72.757389000000003</v>
      </c>
      <c r="N5" s="17">
        <v>88.7</v>
      </c>
      <c r="O5" s="7">
        <f>(Gold[[#This Row],[Exploration Expenditure(m$)]]/Gold[[#This Row],[Australia Exports by values(m$)]])*100</f>
        <v>12.112664439320195</v>
      </c>
    </row>
    <row r="6" spans="1:15" x14ac:dyDescent="0.25">
      <c r="A6" s="6">
        <v>33117</v>
      </c>
      <c r="B6" s="7">
        <f>_xlfn.XLOOKUP($A6,'[1]27'!$J$8:$ED$8,'[1]27'!$J$43:$ED$43)</f>
        <v>382.46</v>
      </c>
      <c r="C6" s="7">
        <f>_xlfn.XLOOKUP($A6,'[1]27'!$J$8:$ED$8,'[1]27'!$J$44:$ED$44)</f>
        <v>472.55767303903798</v>
      </c>
      <c r="D6" s="7">
        <f>_xlfn.XLOOKUP($A6,'[1]27'!$J$8:$ED$8,'[1]27'!$J$27:$ED$27)</f>
        <v>58.289000000000001</v>
      </c>
      <c r="E6" s="7">
        <f>_xlfn.XLOOKUP($A6,'[1]27'!$J$8:$ED$8,'[1]16'!$H$18:$EB$18)</f>
        <v>50.173718999999998</v>
      </c>
      <c r="F6" s="7"/>
      <c r="G6" s="7">
        <f>_xlfn.XLOOKUP($A6,'[1]27'!$J$8:$ED$8,'[1]17'!$G$21:$EA$21)</f>
        <v>741.02539999999999</v>
      </c>
      <c r="H6" s="7">
        <f>_xlfn.XLOOKUP($A6,'[1]27'!$J$8:$ED$8,'[1]19'!$H$20:$EB$20)</f>
        <v>97.387635000000003</v>
      </c>
      <c r="I6" s="7">
        <f>_xlfn.XLOOKUP($A6,'[1]27'!$J$8:$ED$8,'[1]27'!$J$33:$ED$33)</f>
        <v>0</v>
      </c>
      <c r="J6" s="7">
        <f>_xlfn.XLOOKUP($A6,'[1]27'!$J$8:$ED$8,'[1]27'!$J$31:$ED$31)</f>
        <v>1.4808269999999999</v>
      </c>
      <c r="K6" s="7">
        <f>_xlfn.XLOOKUP($A6,'[1]27'!$J$8:$ED$8,'[1]27'!$J$32:$ED$32)</f>
        <v>1.2863290000000001</v>
      </c>
      <c r="L6" s="7">
        <f>_xlfn.XLOOKUP($A6,'[1]27'!$J$8:$ED$8,'[1]27'!$J$34:$ED$34)</f>
        <v>16.380264</v>
      </c>
      <c r="M6" s="7">
        <f>Gold[[#This Row],[Sinapore Exports]]+Gold[[#This Row],[UK Exports]]+Gold[[#This Row],[Hongkong Exports]]+Gold[[#This Row],[Chine Exports]]+Gold[[#This Row],[Australia Exports (volumn Tn)]]</f>
        <v>69.321139000000002</v>
      </c>
      <c r="N6" s="17">
        <v>67</v>
      </c>
      <c r="O6" s="7">
        <f>(Gold[[#This Row],[Exploration Expenditure(m$)]]/Gold[[#This Row],[Australia Exports by values(m$)]])*100</f>
        <v>9.0415254321916638</v>
      </c>
    </row>
    <row r="7" spans="1:15" x14ac:dyDescent="0.25">
      <c r="A7" s="6">
        <v>33208</v>
      </c>
      <c r="B7" s="7">
        <f>_xlfn.XLOOKUP($A7,'[1]27'!$J$8:$ED$8,'[1]27'!$J$43:$ED$43)</f>
        <v>381.09666666666698</v>
      </c>
      <c r="C7" s="7">
        <f>_xlfn.XLOOKUP($A7,'[1]27'!$J$8:$ED$8,'[1]27'!$J$44:$ED$44)</f>
        <v>485.638490820784</v>
      </c>
      <c r="D7" s="7">
        <f>_xlfn.XLOOKUP($A7,'[1]27'!$J$8:$ED$8,'[1]27'!$J$27:$ED$27)</f>
        <v>71.787999999999997</v>
      </c>
      <c r="E7" s="7">
        <f>_xlfn.XLOOKUP($A7,'[1]27'!$J$8:$ED$8,'[1]16'!$H$18:$EB$18)</f>
        <v>77.018878000000001</v>
      </c>
      <c r="F7" s="7">
        <f>AVERAGE(D4:D7)</f>
        <v>62.363250000000008</v>
      </c>
      <c r="G7" s="7">
        <f>_xlfn.XLOOKUP($A7,'[1]27'!$J$8:$ED$8,'[1]17'!$G$21:$EA$21)</f>
        <v>1140.905</v>
      </c>
      <c r="H7" s="7">
        <f>_xlfn.XLOOKUP($A7,'[1]27'!$J$8:$ED$8,'[1]19'!$H$20:$EB$20)</f>
        <v>157.48228399999999</v>
      </c>
      <c r="I7" s="7">
        <f>_xlfn.XLOOKUP($A7,'[1]27'!$J$8:$ED$8,'[1]27'!$J$33:$ED$33)</f>
        <v>0</v>
      </c>
      <c r="J7" s="7">
        <f>_xlfn.XLOOKUP($A7,'[1]27'!$J$8:$ED$8,'[1]27'!$J$31:$ED$31)</f>
        <v>6.865075</v>
      </c>
      <c r="K7" s="7">
        <f>_xlfn.XLOOKUP($A7,'[1]27'!$J$8:$ED$8,'[1]27'!$J$32:$ED$32)</f>
        <v>4.0824199999999999</v>
      </c>
      <c r="L7" s="7">
        <f>_xlfn.XLOOKUP($A7,'[1]27'!$J$8:$ED$8,'[1]27'!$J$34:$ED$34)</f>
        <v>9.5428929999999994</v>
      </c>
      <c r="M7" s="7">
        <f>Gold[[#This Row],[Sinapore Exports]]+Gold[[#This Row],[UK Exports]]+Gold[[#This Row],[Hongkong Exports]]+Gold[[#This Row],[Chine Exports]]+Gold[[#This Row],[Australia Exports (volumn Tn)]]</f>
        <v>97.509265999999997</v>
      </c>
      <c r="N7" s="17">
        <v>87.4</v>
      </c>
      <c r="O7" s="7">
        <f>(Gold[[#This Row],[Exploration Expenditure(m$)]]/Gold[[#This Row],[Australia Exports by values(m$)]])*100</f>
        <v>7.6605852371582213</v>
      </c>
    </row>
    <row r="8" spans="1:15" x14ac:dyDescent="0.25">
      <c r="A8" s="6">
        <v>33298</v>
      </c>
      <c r="B8" s="7">
        <f>_xlfn.XLOOKUP($A8,'[1]27'!$J$8:$ED$8,'[1]27'!$J$43:$ED$43)</f>
        <v>370.66333333333301</v>
      </c>
      <c r="C8" s="7">
        <f>_xlfn.XLOOKUP($A8,'[1]27'!$J$8:$ED$8,'[1]27'!$J$44:$ED$44)</f>
        <v>475.08891399439801</v>
      </c>
      <c r="D8" s="7">
        <f>_xlfn.XLOOKUP($A8,'[1]27'!$J$8:$ED$8,'[1]27'!$J$27:$ED$27)</f>
        <v>57.304000000000002</v>
      </c>
      <c r="E8" s="7">
        <f>_xlfn.XLOOKUP($A8,'[1]27'!$J$8:$ED$8,'[1]16'!$H$18:$EB$18)</f>
        <v>70.553276999999994</v>
      </c>
      <c r="F8" s="7">
        <f t="shared" ref="F8:F71" si="0">AVERAGE(D5:D8)</f>
        <v>62.232750000000003</v>
      </c>
      <c r="G8" s="7">
        <f>_xlfn.XLOOKUP($A8,'[1]27'!$J$8:$ED$8,'[1]17'!$G$21:$EA$21)</f>
        <v>1025.528</v>
      </c>
      <c r="H8" s="7">
        <f>_xlfn.XLOOKUP($A8,'[1]27'!$J$8:$ED$8,'[1]19'!$H$20:$EB$20)</f>
        <v>165.657478</v>
      </c>
      <c r="I8" s="7">
        <f>_xlfn.XLOOKUP($A8,'[1]27'!$J$8:$ED$8,'[1]27'!$J$33:$ED$33)</f>
        <v>0</v>
      </c>
      <c r="J8" s="7">
        <f>_xlfn.XLOOKUP($A8,'[1]27'!$J$8:$ED$8,'[1]27'!$J$31:$ED$31)</f>
        <v>6.5477480000000003</v>
      </c>
      <c r="K8" s="7">
        <f>_xlfn.XLOOKUP($A8,'[1]27'!$J$8:$ED$8,'[1]27'!$J$32:$ED$32)</f>
        <v>3.8841359999999998</v>
      </c>
      <c r="L8" s="7">
        <f>_xlfn.XLOOKUP($A8,'[1]27'!$J$8:$ED$8,'[1]27'!$J$34:$ED$34)</f>
        <v>26.364788999999998</v>
      </c>
      <c r="M8" s="7">
        <f>Gold[[#This Row],[Sinapore Exports]]+Gold[[#This Row],[UK Exports]]+Gold[[#This Row],[Hongkong Exports]]+Gold[[#This Row],[Chine Exports]]+Gold[[#This Row],[Australia Exports (volumn Tn)]]</f>
        <v>107.34994999999999</v>
      </c>
      <c r="N8" s="17">
        <v>63.2</v>
      </c>
      <c r="O8" s="7">
        <f>(Gold[[#This Row],[Exploration Expenditure(m$)]]/Gold[[#This Row],[Australia Exports by values(m$)]])*100</f>
        <v>6.162679127239822</v>
      </c>
    </row>
    <row r="9" spans="1:15" x14ac:dyDescent="0.25">
      <c r="A9" s="6">
        <v>33390</v>
      </c>
      <c r="B9" s="7">
        <f>_xlfn.XLOOKUP($A9,'[1]27'!$J$8:$ED$8,'[1]27'!$J$43:$ED$43)</f>
        <v>360.57333333333298</v>
      </c>
      <c r="C9" s="7">
        <f>_xlfn.XLOOKUP($A9,'[1]27'!$J$8:$ED$8,'[1]27'!$J$44:$ED$44)</f>
        <v>467.53487017908998</v>
      </c>
      <c r="D9" s="7">
        <f>_xlfn.XLOOKUP($A9,'[1]27'!$J$8:$ED$8,'[1]27'!$J$27:$ED$27)</f>
        <v>67.936999999999998</v>
      </c>
      <c r="E9" s="7">
        <f>_xlfn.XLOOKUP($A9,'[1]27'!$J$8:$ED$8,'[1]16'!$H$18:$EB$18)</f>
        <v>52.235591999999997</v>
      </c>
      <c r="F9" s="7">
        <f t="shared" si="0"/>
        <v>63.829499999999996</v>
      </c>
      <c r="G9" s="7">
        <f>_xlfn.XLOOKUP($A9,'[1]27'!$J$8:$ED$8,'[1]17'!$G$21:$EA$21)</f>
        <v>764.85389999999995</v>
      </c>
      <c r="H9" s="7">
        <f>_xlfn.XLOOKUP($A9,'[1]27'!$J$8:$ED$8,'[1]19'!$H$20:$EB$20)</f>
        <v>199.23747800000001</v>
      </c>
      <c r="I9" s="7">
        <f>_xlfn.XLOOKUP($A9,'[1]27'!$J$8:$ED$8,'[1]27'!$J$33:$ED$33)</f>
        <v>0</v>
      </c>
      <c r="J9" s="7">
        <f>_xlfn.XLOOKUP($A9,'[1]27'!$J$8:$ED$8,'[1]27'!$J$31:$ED$31)</f>
        <v>12.092654</v>
      </c>
      <c r="K9" s="7">
        <f>_xlfn.XLOOKUP($A9,'[1]27'!$J$8:$ED$8,'[1]27'!$J$32:$ED$32)</f>
        <v>0</v>
      </c>
      <c r="L9" s="7">
        <f>_xlfn.XLOOKUP($A9,'[1]27'!$J$8:$ED$8,'[1]27'!$J$34:$ED$34)</f>
        <v>15.013211</v>
      </c>
      <c r="M9" s="7">
        <f>Gold[[#This Row],[Sinapore Exports]]+Gold[[#This Row],[UK Exports]]+Gold[[#This Row],[Hongkong Exports]]+Gold[[#This Row],[Chine Exports]]+Gold[[#This Row],[Australia Exports (volumn Tn)]]</f>
        <v>79.341456999999991</v>
      </c>
      <c r="N9" s="17">
        <v>88.2</v>
      </c>
      <c r="O9" s="7">
        <f>(Gold[[#This Row],[Exploration Expenditure(m$)]]/Gold[[#This Row],[Australia Exports by values(m$)]])*100</f>
        <v>11.531614076884489</v>
      </c>
    </row>
    <row r="10" spans="1:15" x14ac:dyDescent="0.25">
      <c r="A10" s="6">
        <v>33482</v>
      </c>
      <c r="B10" s="7">
        <f>_xlfn.XLOOKUP($A10,'[1]27'!$J$8:$ED$8,'[1]27'!$J$43:$ED$43)</f>
        <v>357.72333333333302</v>
      </c>
      <c r="C10" s="7">
        <f>_xlfn.XLOOKUP($A10,'[1]27'!$J$8:$ED$8,'[1]27'!$J$44:$ED$44)</f>
        <v>456.75083319592801</v>
      </c>
      <c r="D10" s="7">
        <f>_xlfn.XLOOKUP($A10,'[1]27'!$J$8:$ED$8,'[1]27'!$J$27:$ED$27)</f>
        <v>66.567999999999998</v>
      </c>
      <c r="E10" s="7">
        <f>_xlfn.XLOOKUP($A10,'[1]27'!$J$8:$ED$8,'[1]16'!$H$18:$EB$18)</f>
        <v>72.638503</v>
      </c>
      <c r="F10" s="7">
        <f t="shared" si="0"/>
        <v>65.899249999999995</v>
      </c>
      <c r="G10" s="7">
        <f>_xlfn.XLOOKUP($A10,'[1]27'!$J$8:$ED$8,'[1]17'!$G$21:$EA$21)</f>
        <v>1044.452</v>
      </c>
      <c r="H10" s="7">
        <f>_xlfn.XLOOKUP($A10,'[1]27'!$J$8:$ED$8,'[1]19'!$H$20:$EB$20)</f>
        <v>239.25300799999999</v>
      </c>
      <c r="I10" s="7">
        <f>_xlfn.XLOOKUP($A10,'[1]27'!$J$8:$ED$8,'[1]27'!$J$33:$ED$33)</f>
        <v>0</v>
      </c>
      <c r="J10" s="7">
        <f>_xlfn.XLOOKUP($A10,'[1]27'!$J$8:$ED$8,'[1]27'!$J$31:$ED$31)</f>
        <v>16.085678000000001</v>
      </c>
      <c r="K10" s="7">
        <f>_xlfn.XLOOKUP($A10,'[1]27'!$J$8:$ED$8,'[1]27'!$J$32:$ED$32)</f>
        <v>2.2280000000000002</v>
      </c>
      <c r="L10" s="7">
        <f>_xlfn.XLOOKUP($A10,'[1]27'!$J$8:$ED$8,'[1]27'!$J$34:$ED$34)</f>
        <v>18.423262999999999</v>
      </c>
      <c r="M10" s="7">
        <f>Gold[[#This Row],[Sinapore Exports]]+Gold[[#This Row],[UK Exports]]+Gold[[#This Row],[Hongkong Exports]]+Gold[[#This Row],[Chine Exports]]+Gold[[#This Row],[Australia Exports (volumn Tn)]]</f>
        <v>109.375444</v>
      </c>
      <c r="N10" s="17">
        <v>79.400000000000006</v>
      </c>
      <c r="O10" s="7">
        <f>(Gold[[#This Row],[Exploration Expenditure(m$)]]/Gold[[#This Row],[Australia Exports by values(m$)]])*100</f>
        <v>7.6020726658573112</v>
      </c>
    </row>
    <row r="11" spans="1:15" x14ac:dyDescent="0.25">
      <c r="A11" s="6">
        <v>33573</v>
      </c>
      <c r="B11" s="7">
        <f>_xlfn.XLOOKUP($A11,'[1]27'!$J$8:$ED$8,'[1]27'!$J$43:$ED$43)</f>
        <v>360.21333333333303</v>
      </c>
      <c r="C11" s="7">
        <f>_xlfn.XLOOKUP($A11,'[1]27'!$J$8:$ED$8,'[1]27'!$J$44:$ED$44)</f>
        <v>459.57960330909498</v>
      </c>
      <c r="D11" s="7">
        <f>_xlfn.XLOOKUP($A11,'[1]27'!$J$8:$ED$8,'[1]27'!$J$27:$ED$27)</f>
        <v>69.831000000000003</v>
      </c>
      <c r="E11" s="7">
        <f>_xlfn.XLOOKUP($A11,'[1]27'!$J$8:$ED$8,'[1]16'!$H$18:$EB$18)</f>
        <v>59.787812000000002</v>
      </c>
      <c r="F11" s="7">
        <f t="shared" si="0"/>
        <v>65.41</v>
      </c>
      <c r="G11" s="7">
        <f>_xlfn.XLOOKUP($A11,'[1]27'!$J$8:$ED$8,'[1]17'!$G$21:$EA$21)</f>
        <v>865.30870000000004</v>
      </c>
      <c r="H11" s="7">
        <f>_xlfn.XLOOKUP($A11,'[1]27'!$J$8:$ED$8,'[1]19'!$H$20:$EB$20)</f>
        <v>257.80852700000003</v>
      </c>
      <c r="I11" s="7">
        <f>_xlfn.XLOOKUP($A11,'[1]27'!$J$8:$ED$8,'[1]27'!$J$33:$ED$33)</f>
        <v>0</v>
      </c>
      <c r="J11" s="7">
        <f>_xlfn.XLOOKUP($A11,'[1]27'!$J$8:$ED$8,'[1]27'!$J$31:$ED$31)</f>
        <v>4.6333089999999997</v>
      </c>
      <c r="K11" s="7">
        <f>_xlfn.XLOOKUP($A11,'[1]27'!$J$8:$ED$8,'[1]27'!$J$32:$ED$32)</f>
        <v>0.17339399999999999</v>
      </c>
      <c r="L11" s="7">
        <f>_xlfn.XLOOKUP($A11,'[1]27'!$J$8:$ED$8,'[1]27'!$J$34:$ED$34)</f>
        <v>24.175377000000001</v>
      </c>
      <c r="M11" s="7">
        <f>Gold[[#This Row],[Sinapore Exports]]+Gold[[#This Row],[UK Exports]]+Gold[[#This Row],[Hongkong Exports]]+Gold[[#This Row],[Chine Exports]]+Gold[[#This Row],[Australia Exports (volumn Tn)]]</f>
        <v>88.769891999999999</v>
      </c>
      <c r="N11" s="17">
        <v>79.400000000000006</v>
      </c>
      <c r="O11" s="7">
        <f>(Gold[[#This Row],[Exploration Expenditure(m$)]]/Gold[[#This Row],[Australia Exports by values(m$)]])*100</f>
        <v>9.1759160632500301</v>
      </c>
    </row>
    <row r="12" spans="1:15" x14ac:dyDescent="0.25">
      <c r="A12" s="6">
        <v>33664</v>
      </c>
      <c r="B12" s="7">
        <f>_xlfn.XLOOKUP($A12,'[1]27'!$J$8:$ED$8,'[1]27'!$J$43:$ED$43)</f>
        <v>350.84666666666698</v>
      </c>
      <c r="C12" s="7">
        <f>_xlfn.XLOOKUP($A12,'[1]27'!$J$8:$ED$8,'[1]27'!$J$44:$ED$44)</f>
        <v>466.02308339607401</v>
      </c>
      <c r="D12" s="7">
        <f>_xlfn.XLOOKUP($A12,'[1]27'!$J$8:$ED$8,'[1]27'!$J$27:$ED$27)</f>
        <v>73.072999999999993</v>
      </c>
      <c r="E12" s="7">
        <f>_xlfn.XLOOKUP($A12,'[1]27'!$J$8:$ED$8,'[1]16'!$H$18:$EB$18)</f>
        <v>67.665963000000005</v>
      </c>
      <c r="F12" s="7">
        <f t="shared" si="0"/>
        <v>69.352249999999998</v>
      </c>
      <c r="G12" s="7">
        <f>_xlfn.XLOOKUP($A12,'[1]27'!$J$8:$ED$8,'[1]17'!$G$21:$EA$21)</f>
        <v>1013.937</v>
      </c>
      <c r="H12" s="7">
        <f>_xlfn.XLOOKUP($A12,'[1]27'!$J$8:$ED$8,'[1]19'!$H$20:$EB$20)</f>
        <v>260.62281100000001</v>
      </c>
      <c r="I12" s="7">
        <f>_xlfn.XLOOKUP($A12,'[1]27'!$J$8:$ED$8,'[1]27'!$J$33:$ED$33)</f>
        <v>0</v>
      </c>
      <c r="J12" s="7">
        <f>_xlfn.XLOOKUP($A12,'[1]27'!$J$8:$ED$8,'[1]27'!$J$31:$ED$31)</f>
        <v>9.8839009999999998</v>
      </c>
      <c r="K12" s="7">
        <f>_xlfn.XLOOKUP($A12,'[1]27'!$J$8:$ED$8,'[1]27'!$J$32:$ED$32)</f>
        <v>0</v>
      </c>
      <c r="L12" s="7">
        <f>_xlfn.XLOOKUP($A12,'[1]27'!$J$8:$ED$8,'[1]27'!$J$34:$ED$34)</f>
        <v>32.640447999999999</v>
      </c>
      <c r="M12" s="7">
        <f>Gold[[#This Row],[Sinapore Exports]]+Gold[[#This Row],[UK Exports]]+Gold[[#This Row],[Hongkong Exports]]+Gold[[#This Row],[Chine Exports]]+Gold[[#This Row],[Australia Exports (volumn Tn)]]</f>
        <v>110.19031200000001</v>
      </c>
      <c r="N12" s="17">
        <v>67.8</v>
      </c>
      <c r="O12" s="7">
        <f>(Gold[[#This Row],[Exploration Expenditure(m$)]]/Gold[[#This Row],[Australia Exports by values(m$)]])*100</f>
        <v>6.6868059849872319</v>
      </c>
    </row>
    <row r="13" spans="1:15" x14ac:dyDescent="0.25">
      <c r="A13" s="6">
        <v>33756</v>
      </c>
      <c r="B13" s="7">
        <f>_xlfn.XLOOKUP($A13,'[1]27'!$J$8:$ED$8,'[1]27'!$J$43:$ED$43)</f>
        <v>338.95</v>
      </c>
      <c r="C13" s="7">
        <f>_xlfn.XLOOKUP($A13,'[1]27'!$J$8:$ED$8,'[1]27'!$J$44:$ED$44)</f>
        <v>446.88140502435499</v>
      </c>
      <c r="D13" s="7">
        <f>_xlfn.XLOOKUP($A13,'[1]27'!$J$8:$ED$8,'[1]27'!$J$27:$ED$27)</f>
        <v>72.363</v>
      </c>
      <c r="E13" s="7">
        <f>_xlfn.XLOOKUP($A13,'[1]27'!$J$8:$ED$8,'[1]16'!$H$18:$EB$18)</f>
        <v>76.590846999999997</v>
      </c>
      <c r="F13" s="7">
        <f t="shared" si="0"/>
        <v>70.458749999999995</v>
      </c>
      <c r="G13" s="7">
        <f>_xlfn.XLOOKUP($A13,'[1]27'!$J$8:$ED$8,'[1]17'!$G$21:$EA$21)</f>
        <v>1099.335</v>
      </c>
      <c r="H13" s="7">
        <f>_xlfn.XLOOKUP($A13,'[1]27'!$J$8:$ED$8,'[1]19'!$H$20:$EB$20)</f>
        <v>277.92824999999999</v>
      </c>
      <c r="I13" s="7">
        <f>_xlfn.XLOOKUP($A13,'[1]27'!$J$8:$ED$8,'[1]27'!$J$33:$ED$33)</f>
        <v>0</v>
      </c>
      <c r="J13" s="7">
        <f>_xlfn.XLOOKUP($A13,'[1]27'!$J$8:$ED$8,'[1]27'!$J$31:$ED$31)</f>
        <v>11.617508000000001</v>
      </c>
      <c r="K13" s="7">
        <f>_xlfn.XLOOKUP($A13,'[1]27'!$J$8:$ED$8,'[1]27'!$J$32:$ED$32)</f>
        <v>0.126</v>
      </c>
      <c r="L13" s="7">
        <f>_xlfn.XLOOKUP($A13,'[1]27'!$J$8:$ED$8,'[1]27'!$J$34:$ED$34)</f>
        <v>34.766373999999999</v>
      </c>
      <c r="M13" s="7">
        <f>Gold[[#This Row],[Sinapore Exports]]+Gold[[#This Row],[UK Exports]]+Gold[[#This Row],[Hongkong Exports]]+Gold[[#This Row],[Chine Exports]]+Gold[[#This Row],[Australia Exports (volumn Tn)]]</f>
        <v>123.100729</v>
      </c>
      <c r="N13" s="17">
        <v>78.099999999999994</v>
      </c>
      <c r="O13" s="7">
        <f>(Gold[[#This Row],[Exploration Expenditure(m$)]]/Gold[[#This Row],[Australia Exports by values(m$)]])*100</f>
        <v>7.1042948691709071</v>
      </c>
    </row>
    <row r="14" spans="1:15" x14ac:dyDescent="0.25">
      <c r="A14" s="6">
        <v>33848</v>
      </c>
      <c r="B14" s="7">
        <f>_xlfn.XLOOKUP($A14,'[1]27'!$J$8:$ED$8,'[1]27'!$J$43:$ED$43)</f>
        <v>347.25714285714298</v>
      </c>
      <c r="C14" s="7">
        <f>_xlfn.XLOOKUP($A14,'[1]27'!$J$8:$ED$8,'[1]27'!$J$44:$ED$44)</f>
        <v>475.877293858766</v>
      </c>
      <c r="D14" s="7">
        <f>_xlfn.XLOOKUP($A14,'[1]27'!$J$8:$ED$8,'[1]27'!$J$27:$ED$27)</f>
        <v>75.608000000000004</v>
      </c>
      <c r="E14" s="7">
        <f>_xlfn.XLOOKUP($A14,'[1]27'!$J$8:$ED$8,'[1]16'!$H$18:$EB$18)</f>
        <v>74.006236000000001</v>
      </c>
      <c r="F14" s="7">
        <f t="shared" si="0"/>
        <v>72.71875</v>
      </c>
      <c r="G14" s="7">
        <f>_xlfn.XLOOKUP($A14,'[1]27'!$J$8:$ED$8,'[1]17'!$G$21:$EA$21)</f>
        <v>1128.0260000000001</v>
      </c>
      <c r="H14" s="7">
        <f>_xlfn.XLOOKUP($A14,'[1]27'!$J$8:$ED$8,'[1]19'!$H$20:$EB$20)</f>
        <v>294.82422800000001</v>
      </c>
      <c r="I14" s="7">
        <f>_xlfn.XLOOKUP($A14,'[1]27'!$J$8:$ED$8,'[1]27'!$J$33:$ED$33)</f>
        <v>0</v>
      </c>
      <c r="J14" s="7">
        <f>_xlfn.XLOOKUP($A14,'[1]27'!$J$8:$ED$8,'[1]27'!$J$31:$ED$31)</f>
        <v>11.331735999999999</v>
      </c>
      <c r="K14" s="7">
        <f>_xlfn.XLOOKUP($A14,'[1]27'!$J$8:$ED$8,'[1]27'!$J$32:$ED$32)</f>
        <v>0</v>
      </c>
      <c r="L14" s="7">
        <f>_xlfn.XLOOKUP($A14,'[1]27'!$J$8:$ED$8,'[1]27'!$J$34:$ED$34)</f>
        <v>35.767677999999997</v>
      </c>
      <c r="M14" s="7">
        <f>Gold[[#This Row],[Sinapore Exports]]+Gold[[#This Row],[UK Exports]]+Gold[[#This Row],[Hongkong Exports]]+Gold[[#This Row],[Chine Exports]]+Gold[[#This Row],[Australia Exports (volumn Tn)]]</f>
        <v>121.10565</v>
      </c>
      <c r="N14" s="17">
        <v>75.5</v>
      </c>
      <c r="O14" s="7">
        <f>(Gold[[#This Row],[Exploration Expenditure(m$)]]/Gold[[#This Row],[Australia Exports by values(m$)]])*100</f>
        <v>6.6931081375783892</v>
      </c>
    </row>
    <row r="15" spans="1:15" x14ac:dyDescent="0.25">
      <c r="A15" s="6">
        <v>33939</v>
      </c>
      <c r="B15" s="7">
        <f>_xlfn.XLOOKUP($A15,'[1]27'!$J$8:$ED$8,'[1]27'!$J$43:$ED$43)</f>
        <v>338.27619047618998</v>
      </c>
      <c r="C15" s="7">
        <f>_xlfn.XLOOKUP($A15,'[1]27'!$J$8:$ED$8,'[1]27'!$J$44:$ED$44)</f>
        <v>486.49589145504098</v>
      </c>
      <c r="D15" s="7">
        <f>_xlfn.XLOOKUP($A15,'[1]27'!$J$8:$ED$8,'[1]27'!$J$27:$ED$27)</f>
        <v>69.504999999999995</v>
      </c>
      <c r="E15" s="7">
        <f>_xlfn.XLOOKUP($A15,'[1]27'!$J$8:$ED$8,'[1]16'!$H$18:$EB$18)</f>
        <v>79.652051999999998</v>
      </c>
      <c r="F15" s="7">
        <f t="shared" si="0"/>
        <v>72.637249999999995</v>
      </c>
      <c r="G15" s="7">
        <f>_xlfn.XLOOKUP($A15,'[1]27'!$J$8:$ED$8,'[1]17'!$G$21:$EA$21)</f>
        <v>1234.751</v>
      </c>
      <c r="H15" s="7">
        <f>_xlfn.XLOOKUP($A15,'[1]27'!$J$8:$ED$8,'[1]19'!$H$20:$EB$20)</f>
        <v>267.83277199999998</v>
      </c>
      <c r="I15" s="7">
        <f>_xlfn.XLOOKUP($A15,'[1]27'!$J$8:$ED$8,'[1]27'!$J$33:$ED$33)</f>
        <v>0</v>
      </c>
      <c r="J15" s="7">
        <f>_xlfn.XLOOKUP($A15,'[1]27'!$J$8:$ED$8,'[1]27'!$J$31:$ED$31)</f>
        <v>10.121873000000001</v>
      </c>
      <c r="K15" s="7">
        <f>_xlfn.XLOOKUP($A15,'[1]27'!$J$8:$ED$8,'[1]27'!$J$32:$ED$32)</f>
        <v>4</v>
      </c>
      <c r="L15" s="7">
        <f>_xlfn.XLOOKUP($A15,'[1]27'!$J$8:$ED$8,'[1]27'!$J$34:$ED$34)</f>
        <v>34.662706999999997</v>
      </c>
      <c r="M15" s="7">
        <f>Gold[[#This Row],[Sinapore Exports]]+Gold[[#This Row],[UK Exports]]+Gold[[#This Row],[Hongkong Exports]]+Gold[[#This Row],[Chine Exports]]+Gold[[#This Row],[Australia Exports (volumn Tn)]]</f>
        <v>128.436632</v>
      </c>
      <c r="N15" s="17">
        <v>83.8</v>
      </c>
      <c r="O15" s="7">
        <f>(Gold[[#This Row],[Exploration Expenditure(m$)]]/Gold[[#This Row],[Australia Exports by values(m$)]])*100</f>
        <v>6.7867934506633327</v>
      </c>
    </row>
    <row r="16" spans="1:15" x14ac:dyDescent="0.25">
      <c r="A16" s="6">
        <v>34029</v>
      </c>
      <c r="B16" s="7">
        <f>_xlfn.XLOOKUP($A16,'[1]27'!$J$8:$ED$8,'[1]27'!$J$43:$ED$43)</f>
        <v>329.84643211289102</v>
      </c>
      <c r="C16" s="7">
        <f>_xlfn.XLOOKUP($A16,'[1]27'!$J$8:$ED$8,'[1]27'!$J$44:$ED$44)</f>
        <v>481.71959523326097</v>
      </c>
      <c r="D16" s="7">
        <f>_xlfn.XLOOKUP($A16,'[1]27'!$J$8:$ED$8,'[1]27'!$J$27:$ED$27)</f>
        <v>69.676000000000002</v>
      </c>
      <c r="E16" s="7">
        <f>_xlfn.XLOOKUP($A16,'[1]27'!$J$8:$ED$8,'[1]16'!$H$18:$EB$18)</f>
        <v>69.580940999999996</v>
      </c>
      <c r="F16" s="7">
        <f t="shared" si="0"/>
        <v>71.787999999999997</v>
      </c>
      <c r="G16" s="7">
        <f>_xlfn.XLOOKUP($A16,'[1]27'!$J$8:$ED$8,'[1]17'!$G$21:$EA$21)</f>
        <v>1075.308</v>
      </c>
      <c r="H16" s="7">
        <f>_xlfn.XLOOKUP($A16,'[1]27'!$J$8:$ED$8,'[1]19'!$H$20:$EB$20)</f>
        <v>222.584767</v>
      </c>
      <c r="I16" s="7">
        <f>_xlfn.XLOOKUP($A16,'[1]27'!$J$8:$ED$8,'[1]27'!$J$33:$ED$33)</f>
        <v>0</v>
      </c>
      <c r="J16" s="7">
        <f>_xlfn.XLOOKUP($A16,'[1]27'!$J$8:$ED$8,'[1]27'!$J$31:$ED$31)</f>
        <v>12.103878</v>
      </c>
      <c r="K16" s="7">
        <f>_xlfn.XLOOKUP($A16,'[1]27'!$J$8:$ED$8,'[1]27'!$J$32:$ED$32)</f>
        <v>0</v>
      </c>
      <c r="L16" s="7">
        <f>_xlfn.XLOOKUP($A16,'[1]27'!$J$8:$ED$8,'[1]27'!$J$34:$ED$34)</f>
        <v>36.77243</v>
      </c>
      <c r="M16" s="7">
        <f>Gold[[#This Row],[Sinapore Exports]]+Gold[[#This Row],[UK Exports]]+Gold[[#This Row],[Hongkong Exports]]+Gold[[#This Row],[Chine Exports]]+Gold[[#This Row],[Australia Exports (volumn Tn)]]</f>
        <v>118.45724899999999</v>
      </c>
      <c r="N16" s="17">
        <v>69.7</v>
      </c>
      <c r="O16" s="7">
        <f>(Gold[[#This Row],[Exploration Expenditure(m$)]]/Gold[[#This Row],[Australia Exports by values(m$)]])*100</f>
        <v>6.4818638008830964</v>
      </c>
    </row>
    <row r="17" spans="1:15" x14ac:dyDescent="0.25">
      <c r="A17" s="6">
        <v>34121</v>
      </c>
      <c r="B17" s="7">
        <f>_xlfn.XLOOKUP($A17,'[1]27'!$J$8:$ED$8,'[1]27'!$J$43:$ED$43)</f>
        <v>360.64557226399302</v>
      </c>
      <c r="C17" s="7">
        <f>_xlfn.XLOOKUP($A17,'[1]27'!$J$8:$ED$8,'[1]27'!$J$44:$ED$44)</f>
        <v>521.55781145817195</v>
      </c>
      <c r="D17" s="7">
        <f>_xlfn.XLOOKUP($A17,'[1]27'!$J$8:$ED$8,'[1]27'!$J$27:$ED$27)</f>
        <v>73.399000000000001</v>
      </c>
      <c r="E17" s="7">
        <f>_xlfn.XLOOKUP($A17,'[1]27'!$J$8:$ED$8,'[1]16'!$H$18:$EB$18)</f>
        <v>52.368855000000003</v>
      </c>
      <c r="F17" s="7">
        <f t="shared" si="0"/>
        <v>72.046999999999997</v>
      </c>
      <c r="G17" s="7">
        <f>_xlfn.XLOOKUP($A17,'[1]27'!$J$8:$ED$8,'[1]17'!$G$21:$EA$21)</f>
        <v>876.75250000000005</v>
      </c>
      <c r="H17" s="7">
        <f>_xlfn.XLOOKUP($A17,'[1]27'!$J$8:$ED$8,'[1]19'!$H$20:$EB$20)</f>
        <v>233.989352</v>
      </c>
      <c r="I17" s="7">
        <f>_xlfn.XLOOKUP($A17,'[1]27'!$J$8:$ED$8,'[1]27'!$J$33:$ED$33)</f>
        <v>0</v>
      </c>
      <c r="J17" s="7">
        <f>_xlfn.XLOOKUP($A17,'[1]27'!$J$8:$ED$8,'[1]27'!$J$31:$ED$31)</f>
        <v>5.4502680000000003</v>
      </c>
      <c r="K17" s="7">
        <f>_xlfn.XLOOKUP($A17,'[1]27'!$J$8:$ED$8,'[1]27'!$J$32:$ED$32)</f>
        <v>3</v>
      </c>
      <c r="L17" s="7">
        <f>_xlfn.XLOOKUP($A17,'[1]27'!$J$8:$ED$8,'[1]27'!$J$34:$ED$34)</f>
        <v>15.511967</v>
      </c>
      <c r="M17" s="7">
        <f>Gold[[#This Row],[Sinapore Exports]]+Gold[[#This Row],[UK Exports]]+Gold[[#This Row],[Hongkong Exports]]+Gold[[#This Row],[Chine Exports]]+Gold[[#This Row],[Australia Exports (volumn Tn)]]</f>
        <v>76.331090000000003</v>
      </c>
      <c r="N17" s="17">
        <v>91.1</v>
      </c>
      <c r="O17" s="7">
        <f>(Gold[[#This Row],[Exploration Expenditure(m$)]]/Gold[[#This Row],[Australia Exports by values(m$)]])*100</f>
        <v>10.39061764865227</v>
      </c>
    </row>
    <row r="18" spans="1:15" x14ac:dyDescent="0.25">
      <c r="A18" s="6">
        <v>34213</v>
      </c>
      <c r="B18" s="7">
        <f>_xlfn.XLOOKUP($A18,'[1]27'!$J$8:$ED$8,'[1]27'!$J$43:$ED$43)</f>
        <v>375.15515873015897</v>
      </c>
      <c r="C18" s="7">
        <f>_xlfn.XLOOKUP($A18,'[1]27'!$J$8:$ED$8,'[1]27'!$J$44:$ED$44)</f>
        <v>560.79036942921198</v>
      </c>
      <c r="D18" s="7">
        <f>_xlfn.XLOOKUP($A18,'[1]27'!$J$8:$ED$8,'[1]27'!$J$27:$ED$27)</f>
        <v>80.212000000000003</v>
      </c>
      <c r="E18" s="7">
        <f>_xlfn.XLOOKUP($A18,'[1]27'!$J$8:$ED$8,'[1]16'!$H$18:$EB$18)</f>
        <v>82.506466000000003</v>
      </c>
      <c r="F18" s="7">
        <f t="shared" si="0"/>
        <v>73.197999999999993</v>
      </c>
      <c r="G18" s="7">
        <f>_xlfn.XLOOKUP($A18,'[1]27'!$J$8:$ED$8,'[1]17'!$G$21:$EA$21)</f>
        <v>1490.251</v>
      </c>
      <c r="H18" s="7">
        <f>_xlfn.XLOOKUP($A18,'[1]27'!$J$8:$ED$8,'[1]19'!$H$20:$EB$20)</f>
        <v>305.13015000000001</v>
      </c>
      <c r="I18" s="7">
        <f>_xlfn.XLOOKUP($A18,'[1]27'!$J$8:$ED$8,'[1]27'!$J$33:$ED$33)</f>
        <v>0</v>
      </c>
      <c r="J18" s="7">
        <f>_xlfn.XLOOKUP($A18,'[1]27'!$J$8:$ED$8,'[1]27'!$J$31:$ED$31)</f>
        <v>7.2882199999999999</v>
      </c>
      <c r="K18" s="7">
        <f>_xlfn.XLOOKUP($A18,'[1]27'!$J$8:$ED$8,'[1]27'!$J$32:$ED$32)</f>
        <v>22.295000000000002</v>
      </c>
      <c r="L18" s="7">
        <f>_xlfn.XLOOKUP($A18,'[1]27'!$J$8:$ED$8,'[1]27'!$J$34:$ED$34)</f>
        <v>9.8954039999999992</v>
      </c>
      <c r="M18" s="7">
        <f>Gold[[#This Row],[Sinapore Exports]]+Gold[[#This Row],[UK Exports]]+Gold[[#This Row],[Hongkong Exports]]+Gold[[#This Row],[Chine Exports]]+Gold[[#This Row],[Australia Exports (volumn Tn)]]</f>
        <v>121.98509000000001</v>
      </c>
      <c r="N18" s="17">
        <v>100.1</v>
      </c>
      <c r="O18" s="7">
        <f>(Gold[[#This Row],[Exploration Expenditure(m$)]]/Gold[[#This Row],[Australia Exports by values(m$)]])*100</f>
        <v>6.71698928569751</v>
      </c>
    </row>
    <row r="19" spans="1:15" x14ac:dyDescent="0.25">
      <c r="A19" s="6">
        <v>34304</v>
      </c>
      <c r="B19" s="7">
        <f>_xlfn.XLOOKUP($A19,'[1]27'!$J$8:$ED$8,'[1]27'!$J$43:$ED$43)</f>
        <v>373.667715311005</v>
      </c>
      <c r="C19" s="7">
        <f>_xlfn.XLOOKUP($A19,'[1]27'!$J$8:$ED$8,'[1]27'!$J$44:$ED$44)</f>
        <v>565.41777556366196</v>
      </c>
      <c r="D19" s="7">
        <f>_xlfn.XLOOKUP($A19,'[1]27'!$J$8:$ED$8,'[1]27'!$J$27:$ED$27)</f>
        <v>73.549000000000007</v>
      </c>
      <c r="E19" s="7">
        <f>_xlfn.XLOOKUP($A19,'[1]27'!$J$8:$ED$8,'[1]16'!$H$18:$EB$18)</f>
        <v>68.677864</v>
      </c>
      <c r="F19" s="7">
        <f t="shared" si="0"/>
        <v>74.209000000000003</v>
      </c>
      <c r="G19" s="7">
        <f>_xlfn.XLOOKUP($A19,'[1]27'!$J$8:$ED$8,'[1]17'!$G$21:$EA$21)</f>
        <v>1240.8920000000001</v>
      </c>
      <c r="H19" s="7">
        <f>_xlfn.XLOOKUP($A19,'[1]27'!$J$8:$ED$8,'[1]19'!$H$20:$EB$20)</f>
        <v>239.04283699999999</v>
      </c>
      <c r="I19" s="7">
        <f>_xlfn.XLOOKUP($A19,'[1]27'!$J$8:$ED$8,'[1]27'!$J$33:$ED$33)</f>
        <v>0</v>
      </c>
      <c r="J19" s="7">
        <f>_xlfn.XLOOKUP($A19,'[1]27'!$J$8:$ED$8,'[1]27'!$J$31:$ED$31)</f>
        <v>13.337607999999999</v>
      </c>
      <c r="K19" s="7">
        <f>_xlfn.XLOOKUP($A19,'[1]27'!$J$8:$ED$8,'[1]27'!$J$32:$ED$32)</f>
        <v>4.2410189999999997</v>
      </c>
      <c r="L19" s="7">
        <f>_xlfn.XLOOKUP($A19,'[1]27'!$J$8:$ED$8,'[1]27'!$J$34:$ED$34)</f>
        <v>16.202939000000001</v>
      </c>
      <c r="M19" s="7">
        <f>Gold[[#This Row],[Sinapore Exports]]+Gold[[#This Row],[UK Exports]]+Gold[[#This Row],[Hongkong Exports]]+Gold[[#This Row],[Chine Exports]]+Gold[[#This Row],[Australia Exports (volumn Tn)]]</f>
        <v>102.45943</v>
      </c>
      <c r="N19" s="17">
        <v>111.6</v>
      </c>
      <c r="O19" s="7">
        <f>(Gold[[#This Row],[Exploration Expenditure(m$)]]/Gold[[#This Row],[Australia Exports by values(m$)]])*100</f>
        <v>8.9935304603462658</v>
      </c>
    </row>
    <row r="20" spans="1:15" x14ac:dyDescent="0.25">
      <c r="A20" s="6">
        <v>34394</v>
      </c>
      <c r="B20" s="7">
        <f>_xlfn.XLOOKUP($A20,'[1]27'!$J$8:$ED$8,'[1]27'!$J$43:$ED$43)</f>
        <v>384.31094202898601</v>
      </c>
      <c r="C20" s="7">
        <f>_xlfn.XLOOKUP($A20,'[1]27'!$J$8:$ED$8,'[1]27'!$J$44:$ED$44)</f>
        <v>546.44028115786398</v>
      </c>
      <c r="D20" s="7">
        <f>_xlfn.XLOOKUP($A20,'[1]27'!$J$8:$ED$8,'[1]27'!$J$27:$ED$27)</f>
        <v>74.878</v>
      </c>
      <c r="E20" s="7">
        <f>_xlfn.XLOOKUP($A20,'[1]27'!$J$8:$ED$8,'[1]16'!$H$18:$EB$18)</f>
        <v>82.845219999999998</v>
      </c>
      <c r="F20" s="7">
        <f t="shared" si="0"/>
        <v>75.509500000000003</v>
      </c>
      <c r="G20" s="7">
        <f>_xlfn.XLOOKUP($A20,'[1]27'!$J$8:$ED$8,'[1]17'!$G$21:$EA$21)</f>
        <v>1450.808</v>
      </c>
      <c r="H20" s="7">
        <f>_xlfn.XLOOKUP($A20,'[1]27'!$J$8:$ED$8,'[1]19'!$H$20:$EB$20)</f>
        <v>231.628421</v>
      </c>
      <c r="I20" s="7">
        <f>_xlfn.XLOOKUP($A20,'[1]27'!$J$8:$ED$8,'[1]27'!$J$33:$ED$33)</f>
        <v>0</v>
      </c>
      <c r="J20" s="7">
        <f>_xlfn.XLOOKUP($A20,'[1]27'!$J$8:$ED$8,'[1]27'!$J$31:$ED$31)</f>
        <v>9.1359069999999996</v>
      </c>
      <c r="K20" s="7">
        <f>_xlfn.XLOOKUP($A20,'[1]27'!$J$8:$ED$8,'[1]27'!$J$32:$ED$32)</f>
        <v>6.25</v>
      </c>
      <c r="L20" s="7">
        <f>_xlfn.XLOOKUP($A20,'[1]27'!$J$8:$ED$8,'[1]27'!$J$34:$ED$34)</f>
        <v>24.737310999999998</v>
      </c>
      <c r="M20" s="7">
        <f>Gold[[#This Row],[Sinapore Exports]]+Gold[[#This Row],[UK Exports]]+Gold[[#This Row],[Hongkong Exports]]+Gold[[#This Row],[Chine Exports]]+Gold[[#This Row],[Australia Exports (volumn Tn)]]</f>
        <v>122.96843799999999</v>
      </c>
      <c r="N20" s="17">
        <v>108.8</v>
      </c>
      <c r="O20" s="7">
        <f>(Gold[[#This Row],[Exploration Expenditure(m$)]]/Gold[[#This Row],[Australia Exports by values(m$)]])*100</f>
        <v>7.499269372653032</v>
      </c>
    </row>
    <row r="21" spans="1:15" x14ac:dyDescent="0.25">
      <c r="A21" s="6">
        <v>34486</v>
      </c>
      <c r="B21" s="7">
        <f>_xlfn.XLOOKUP($A21,'[1]27'!$J$8:$ED$8,'[1]27'!$J$43:$ED$43)</f>
        <v>381.92434761145302</v>
      </c>
      <c r="C21" s="7">
        <f>_xlfn.XLOOKUP($A21,'[1]27'!$J$8:$ED$8,'[1]27'!$J$44:$ED$44)</f>
        <v>530.53772800787203</v>
      </c>
      <c r="D21" s="7">
        <f>_xlfn.XLOOKUP($A21,'[1]27'!$J$8:$ED$8,'[1]27'!$J$27:$ED$27)</f>
        <v>78.697000000000003</v>
      </c>
      <c r="E21" s="7">
        <f>_xlfn.XLOOKUP($A21,'[1]27'!$J$8:$ED$8,'[1]16'!$H$18:$EB$18)</f>
        <v>63.965327000000002</v>
      </c>
      <c r="F21" s="7">
        <f t="shared" si="0"/>
        <v>76.834000000000003</v>
      </c>
      <c r="G21" s="7">
        <f>_xlfn.XLOOKUP($A21,'[1]27'!$J$8:$ED$8,'[1]17'!$G$21:$EA$21)</f>
        <v>1086.605</v>
      </c>
      <c r="H21" s="7">
        <f>_xlfn.XLOOKUP($A21,'[1]27'!$J$8:$ED$8,'[1]19'!$H$20:$EB$20)</f>
        <v>202.9008</v>
      </c>
      <c r="I21" s="7">
        <f>_xlfn.XLOOKUP($A21,'[1]27'!$J$8:$ED$8,'[1]27'!$J$33:$ED$33)</f>
        <v>0</v>
      </c>
      <c r="J21" s="7">
        <f>_xlfn.XLOOKUP($A21,'[1]27'!$J$8:$ED$8,'[1]27'!$J$31:$ED$31)</f>
        <v>7.1727939999999997</v>
      </c>
      <c r="K21" s="7">
        <f>_xlfn.XLOOKUP($A21,'[1]27'!$J$8:$ED$8,'[1]27'!$J$32:$ED$32)</f>
        <v>2</v>
      </c>
      <c r="L21" s="7">
        <f>_xlfn.XLOOKUP($A21,'[1]27'!$J$8:$ED$8,'[1]27'!$J$34:$ED$34)</f>
        <v>16.998477999999999</v>
      </c>
      <c r="M21" s="7">
        <f>Gold[[#This Row],[Sinapore Exports]]+Gold[[#This Row],[UK Exports]]+Gold[[#This Row],[Hongkong Exports]]+Gold[[#This Row],[Chine Exports]]+Gold[[#This Row],[Australia Exports (volumn Tn)]]</f>
        <v>90.136599000000004</v>
      </c>
      <c r="N21" s="17">
        <v>133.4</v>
      </c>
      <c r="O21" s="7">
        <f>(Gold[[#This Row],[Exploration Expenditure(m$)]]/Gold[[#This Row],[Australia Exports by values(m$)]])*100</f>
        <v>12.276770307517451</v>
      </c>
    </row>
    <row r="22" spans="1:15" x14ac:dyDescent="0.25">
      <c r="A22" s="6">
        <v>34578</v>
      </c>
      <c r="B22" s="7">
        <f>_xlfn.XLOOKUP($A22,'[1]27'!$J$8:$ED$8,'[1]27'!$J$43:$ED$43)</f>
        <v>385.64545454545498</v>
      </c>
      <c r="C22" s="7">
        <f>_xlfn.XLOOKUP($A22,'[1]27'!$J$8:$ED$8,'[1]27'!$J$44:$ED$44)</f>
        <v>525.22911740234304</v>
      </c>
      <c r="D22" s="7">
        <f>_xlfn.XLOOKUP($A22,'[1]27'!$J$8:$ED$8,'[1]27'!$J$27:$ED$27)</f>
        <v>77.846000000000004</v>
      </c>
      <c r="E22" s="7">
        <f>_xlfn.XLOOKUP($A22,'[1]27'!$J$8:$ED$8,'[1]16'!$H$18:$EB$18)</f>
        <v>60.840690000000002</v>
      </c>
      <c r="F22" s="7">
        <f t="shared" si="0"/>
        <v>76.242500000000007</v>
      </c>
      <c r="G22" s="7">
        <f>_xlfn.XLOOKUP($A22,'[1]27'!$J$8:$ED$8,'[1]17'!$G$21:$EA$21)</f>
        <v>1019.1609999999999</v>
      </c>
      <c r="H22" s="7">
        <f>_xlfn.XLOOKUP($A22,'[1]27'!$J$8:$ED$8,'[1]19'!$H$20:$EB$20)</f>
        <v>160.559819</v>
      </c>
      <c r="I22" s="7">
        <f>_xlfn.XLOOKUP($A22,'[1]27'!$J$8:$ED$8,'[1]27'!$J$33:$ED$33)</f>
        <v>0</v>
      </c>
      <c r="J22" s="7">
        <f>_xlfn.XLOOKUP($A22,'[1]27'!$J$8:$ED$8,'[1]27'!$J$31:$ED$31)</f>
        <v>4.2275900000000002</v>
      </c>
      <c r="K22" s="7">
        <f>_xlfn.XLOOKUP($A22,'[1]27'!$J$8:$ED$8,'[1]27'!$J$32:$ED$32)</f>
        <v>0</v>
      </c>
      <c r="L22" s="7">
        <f>_xlfn.XLOOKUP($A22,'[1]27'!$J$8:$ED$8,'[1]27'!$J$34:$ED$34)</f>
        <v>17.211369999999999</v>
      </c>
      <c r="M22" s="7">
        <f>Gold[[#This Row],[Sinapore Exports]]+Gold[[#This Row],[UK Exports]]+Gold[[#This Row],[Hongkong Exports]]+Gold[[#This Row],[Chine Exports]]+Gold[[#This Row],[Australia Exports (volumn Tn)]]</f>
        <v>82.279650000000004</v>
      </c>
      <c r="N22" s="17">
        <v>138.19999999999999</v>
      </c>
      <c r="O22" s="7">
        <f>(Gold[[#This Row],[Exploration Expenditure(m$)]]/Gold[[#This Row],[Australia Exports by values(m$)]])*100</f>
        <v>13.560173515273839</v>
      </c>
    </row>
    <row r="23" spans="1:15" x14ac:dyDescent="0.25">
      <c r="A23" s="6">
        <v>34669</v>
      </c>
      <c r="B23" s="7">
        <f>_xlfn.XLOOKUP($A23,'[1]27'!$J$8:$ED$8,'[1]27'!$J$43:$ED$43)</f>
        <v>384.47809042809001</v>
      </c>
      <c r="C23" s="7">
        <f>_xlfn.XLOOKUP($A23,'[1]27'!$J$8:$ED$8,'[1]27'!$J$44:$ED$44)</f>
        <v>512.15153174944805</v>
      </c>
      <c r="D23" s="7">
        <f>_xlfn.XLOOKUP($A23,'[1]27'!$J$8:$ED$8,'[1]27'!$J$27:$ED$27)</f>
        <v>71.191000000000003</v>
      </c>
      <c r="E23" s="7">
        <f>_xlfn.XLOOKUP($A23,'[1]27'!$J$8:$ED$8,'[1]16'!$H$18:$EB$18)</f>
        <v>67.790689999999998</v>
      </c>
      <c r="F23" s="7">
        <f t="shared" si="0"/>
        <v>75.652999999999992</v>
      </c>
      <c r="G23" s="7">
        <f>_xlfn.XLOOKUP($A23,'[1]27'!$J$8:$ED$8,'[1]17'!$G$21:$EA$21)</f>
        <v>1116.1600000000001</v>
      </c>
      <c r="H23" s="7">
        <f>_xlfn.XLOOKUP($A23,'[1]27'!$J$8:$ED$8,'[1]19'!$H$20:$EB$20)</f>
        <v>176.29175799999999</v>
      </c>
      <c r="I23" s="7">
        <f>_xlfn.XLOOKUP($A23,'[1]27'!$J$8:$ED$8,'[1]27'!$J$33:$ED$33)</f>
        <v>0</v>
      </c>
      <c r="J23" s="7">
        <f>_xlfn.XLOOKUP($A23,'[1]27'!$J$8:$ED$8,'[1]27'!$J$31:$ED$31)</f>
        <v>3.1535000000000002</v>
      </c>
      <c r="K23" s="7">
        <f>_xlfn.XLOOKUP($A23,'[1]27'!$J$8:$ED$8,'[1]27'!$J$32:$ED$32)</f>
        <v>2.2200000000000002E-3</v>
      </c>
      <c r="L23" s="7">
        <f>_xlfn.XLOOKUP($A23,'[1]27'!$J$8:$ED$8,'[1]27'!$J$34:$ED$34)</f>
        <v>23.88</v>
      </c>
      <c r="M23" s="7">
        <f>Gold[[#This Row],[Sinapore Exports]]+Gold[[#This Row],[UK Exports]]+Gold[[#This Row],[Hongkong Exports]]+Gold[[#This Row],[Chine Exports]]+Gold[[#This Row],[Australia Exports (volumn Tn)]]</f>
        <v>94.826409999999996</v>
      </c>
      <c r="N23" s="17">
        <v>143.5</v>
      </c>
      <c r="O23" s="7">
        <f>(Gold[[#This Row],[Exploration Expenditure(m$)]]/Gold[[#This Row],[Australia Exports by values(m$)]])*100</f>
        <v>12.85657970183486</v>
      </c>
    </row>
    <row r="24" spans="1:15" x14ac:dyDescent="0.25">
      <c r="A24" s="6">
        <v>34759</v>
      </c>
      <c r="B24" s="7">
        <f>_xlfn.XLOOKUP($A24,'[1]27'!$J$8:$ED$8,'[1]27'!$J$43:$ED$43)</f>
        <v>379.110262249828</v>
      </c>
      <c r="C24" s="7">
        <f>_xlfn.XLOOKUP($A24,'[1]27'!$J$8:$ED$8,'[1]27'!$J$44:$ED$44)</f>
        <v>509.314514838798</v>
      </c>
      <c r="D24" s="7">
        <f>_xlfn.XLOOKUP($A24,'[1]27'!$J$8:$ED$8,'[1]27'!$J$27:$ED$27)</f>
        <v>73.994</v>
      </c>
      <c r="E24" s="7">
        <f>_xlfn.XLOOKUP($A24,'[1]27'!$J$8:$ED$8,'[1]16'!$H$18:$EB$18)</f>
        <v>79.425726999999995</v>
      </c>
      <c r="F24" s="7">
        <f t="shared" si="0"/>
        <v>75.432000000000002</v>
      </c>
      <c r="G24" s="7">
        <f>_xlfn.XLOOKUP($A24,'[1]27'!$J$8:$ED$8,'[1]17'!$G$21:$EA$21)</f>
        <v>1295.999</v>
      </c>
      <c r="H24" s="7">
        <f>_xlfn.XLOOKUP($A24,'[1]27'!$J$8:$ED$8,'[1]19'!$H$20:$EB$20)</f>
        <v>213.16770500000001</v>
      </c>
      <c r="I24" s="7">
        <f>_xlfn.XLOOKUP($A24,'[1]27'!$J$8:$ED$8,'[1]27'!$J$33:$ED$33)</f>
        <v>0</v>
      </c>
      <c r="J24" s="7">
        <f>_xlfn.XLOOKUP($A24,'[1]27'!$J$8:$ED$8,'[1]27'!$J$31:$ED$31)</f>
        <v>3.1445880000000002</v>
      </c>
      <c r="K24" s="7">
        <f>_xlfn.XLOOKUP($A24,'[1]27'!$J$8:$ED$8,'[1]27'!$J$32:$ED$32)</f>
        <v>0</v>
      </c>
      <c r="L24" s="7">
        <f>_xlfn.XLOOKUP($A24,'[1]27'!$J$8:$ED$8,'[1]27'!$J$34:$ED$34)</f>
        <v>33.780999999999999</v>
      </c>
      <c r="M24" s="7">
        <f>Gold[[#This Row],[Sinapore Exports]]+Gold[[#This Row],[UK Exports]]+Gold[[#This Row],[Hongkong Exports]]+Gold[[#This Row],[Chine Exports]]+Gold[[#This Row],[Australia Exports (volumn Tn)]]</f>
        <v>116.351315</v>
      </c>
      <c r="N24" s="17">
        <v>114.2</v>
      </c>
      <c r="O24" s="7">
        <f>(Gold[[#This Row],[Exploration Expenditure(m$)]]/Gold[[#This Row],[Australia Exports by values(m$)]])*100</f>
        <v>8.8117351942401196</v>
      </c>
    </row>
    <row r="25" spans="1:15" x14ac:dyDescent="0.25">
      <c r="A25" s="6">
        <v>34851</v>
      </c>
      <c r="B25" s="7">
        <f>_xlfn.XLOOKUP($A25,'[1]27'!$J$8:$ED$8,'[1]27'!$J$43:$ED$43)</f>
        <v>387.93604617604598</v>
      </c>
      <c r="C25" s="7">
        <f>_xlfn.XLOOKUP($A25,'[1]27'!$J$8:$ED$8,'[1]27'!$J$44:$ED$44)</f>
        <v>536.09955823777</v>
      </c>
      <c r="D25" s="7">
        <f>_xlfn.XLOOKUP($A25,'[1]27'!$J$8:$ED$8,'[1]27'!$J$27:$ED$27)</f>
        <v>73.593000000000004</v>
      </c>
      <c r="E25" s="7">
        <f>_xlfn.XLOOKUP($A25,'[1]27'!$J$8:$ED$8,'[1]16'!$H$18:$EB$18)</f>
        <v>73.560693999999998</v>
      </c>
      <c r="F25" s="7">
        <f t="shared" si="0"/>
        <v>74.156000000000006</v>
      </c>
      <c r="G25" s="7">
        <f>_xlfn.XLOOKUP($A25,'[1]27'!$J$8:$ED$8,'[1]17'!$G$21:$EA$21)</f>
        <v>1268.162</v>
      </c>
      <c r="H25" s="7">
        <f>_xlfn.XLOOKUP($A25,'[1]27'!$J$8:$ED$8,'[1]19'!$H$20:$EB$20)</f>
        <v>158.14933400000001</v>
      </c>
      <c r="I25" s="7">
        <f>_xlfn.XLOOKUP($A25,'[1]27'!$J$8:$ED$8,'[1]27'!$J$33:$ED$33)</f>
        <v>0</v>
      </c>
      <c r="J25" s="7">
        <f>_xlfn.XLOOKUP($A25,'[1]27'!$J$8:$ED$8,'[1]27'!$J$31:$ED$31)</f>
        <v>3.7394500000000002</v>
      </c>
      <c r="K25" s="7">
        <f>_xlfn.XLOOKUP($A25,'[1]27'!$J$8:$ED$8,'[1]27'!$J$32:$ED$32)</f>
        <v>0</v>
      </c>
      <c r="L25" s="7">
        <f>_xlfn.XLOOKUP($A25,'[1]27'!$J$8:$ED$8,'[1]27'!$J$34:$ED$34)</f>
        <v>17.703982</v>
      </c>
      <c r="M25" s="7">
        <f>Gold[[#This Row],[Sinapore Exports]]+Gold[[#This Row],[UK Exports]]+Gold[[#This Row],[Hongkong Exports]]+Gold[[#This Row],[Chine Exports]]+Gold[[#This Row],[Australia Exports (volumn Tn)]]</f>
        <v>95.004125999999999</v>
      </c>
      <c r="N25" s="17">
        <v>158.6</v>
      </c>
      <c r="O25" s="7">
        <f>(Gold[[#This Row],[Exploration Expenditure(m$)]]/Gold[[#This Row],[Australia Exports by values(m$)]])*100</f>
        <v>12.506288628739862</v>
      </c>
    </row>
    <row r="26" spans="1:15" x14ac:dyDescent="0.25">
      <c r="A26" s="6">
        <v>34943</v>
      </c>
      <c r="B26" s="7">
        <f>_xlfn.XLOOKUP($A26,'[1]27'!$J$8:$ED$8,'[1]27'!$J$43:$ED$43)</f>
        <v>384.32135642135597</v>
      </c>
      <c r="C26" s="7">
        <f>_xlfn.XLOOKUP($A26,'[1]27'!$J$8:$ED$8,'[1]27'!$J$44:$ED$44)</f>
        <v>522.26865087804504</v>
      </c>
      <c r="D26" s="7">
        <f>_xlfn.XLOOKUP($A26,'[1]27'!$J$8:$ED$8,'[1]27'!$J$27:$ED$27)</f>
        <v>75.094999999999999</v>
      </c>
      <c r="E26" s="7">
        <f>_xlfn.XLOOKUP($A26,'[1]27'!$J$8:$ED$8,'[1]16'!$H$18:$EB$18)</f>
        <v>81.703619000000003</v>
      </c>
      <c r="F26" s="7">
        <f t="shared" si="0"/>
        <v>73.468250000000012</v>
      </c>
      <c r="G26" s="7">
        <f>_xlfn.XLOOKUP($A26,'[1]27'!$J$8:$ED$8,'[1]17'!$G$21:$EA$21)</f>
        <v>1366.318</v>
      </c>
      <c r="H26" s="7">
        <f>_xlfn.XLOOKUP($A26,'[1]27'!$J$8:$ED$8,'[1]19'!$H$20:$EB$20)</f>
        <v>183.66022100000001</v>
      </c>
      <c r="I26" s="7">
        <f>_xlfn.XLOOKUP($A26,'[1]27'!$J$8:$ED$8,'[1]27'!$J$33:$ED$33)</f>
        <v>0</v>
      </c>
      <c r="J26" s="7">
        <f>_xlfn.XLOOKUP($A26,'[1]27'!$J$8:$ED$8,'[1]27'!$J$31:$ED$31)</f>
        <v>1.066117</v>
      </c>
      <c r="K26" s="7">
        <f>_xlfn.XLOOKUP($A26,'[1]27'!$J$8:$ED$8,'[1]27'!$J$32:$ED$32)</f>
        <v>4.1628100000000003</v>
      </c>
      <c r="L26" s="7">
        <f>_xlfn.XLOOKUP($A26,'[1]27'!$J$8:$ED$8,'[1]27'!$J$34:$ED$34)</f>
        <v>21.931080999999999</v>
      </c>
      <c r="M26" s="7">
        <f>Gold[[#This Row],[Sinapore Exports]]+Gold[[#This Row],[UK Exports]]+Gold[[#This Row],[Hongkong Exports]]+Gold[[#This Row],[Chine Exports]]+Gold[[#This Row],[Australia Exports (volumn Tn)]]</f>
        <v>108.86362700000001</v>
      </c>
      <c r="N26" s="17">
        <v>132.69999999999999</v>
      </c>
      <c r="O26" s="7">
        <f>(Gold[[#This Row],[Exploration Expenditure(m$)]]/Gold[[#This Row],[Australia Exports by values(m$)]])*100</f>
        <v>9.7122339016246571</v>
      </c>
    </row>
    <row r="27" spans="1:15" x14ac:dyDescent="0.25">
      <c r="A27" s="6">
        <v>35034</v>
      </c>
      <c r="B27" s="7">
        <f>_xlfn.XLOOKUP($A27,'[1]27'!$J$8:$ED$8,'[1]27'!$J$43:$ED$43)</f>
        <v>385.302450980392</v>
      </c>
      <c r="C27" s="7">
        <f>_xlfn.XLOOKUP($A27,'[1]27'!$J$8:$ED$8,'[1]27'!$J$44:$ED$44)</f>
        <v>517.89461022720297</v>
      </c>
      <c r="D27" s="7">
        <f>_xlfn.XLOOKUP($A27,'[1]27'!$J$8:$ED$8,'[1]27'!$J$27:$ED$27)</f>
        <v>75.069000000000003</v>
      </c>
      <c r="E27" s="7">
        <f>_xlfn.XLOOKUP($A27,'[1]27'!$J$8:$ED$8,'[1]16'!$H$18:$EB$18)</f>
        <v>80.266080000000002</v>
      </c>
      <c r="F27" s="7">
        <f t="shared" si="0"/>
        <v>74.437749999999994</v>
      </c>
      <c r="G27" s="7">
        <f>_xlfn.XLOOKUP($A27,'[1]27'!$J$8:$ED$8,'[1]17'!$G$21:$EA$21)</f>
        <v>1332.5319999999999</v>
      </c>
      <c r="H27" s="7">
        <f>_xlfn.XLOOKUP($A27,'[1]27'!$J$8:$ED$8,'[1]19'!$H$20:$EB$20)</f>
        <v>171.75124099999999</v>
      </c>
      <c r="I27" s="7">
        <f>_xlfn.XLOOKUP($A27,'[1]27'!$J$8:$ED$8,'[1]27'!$J$33:$ED$33)</f>
        <v>0</v>
      </c>
      <c r="J27" s="7">
        <f>_xlfn.XLOOKUP($A27,'[1]27'!$J$8:$ED$8,'[1]27'!$J$31:$ED$31)</f>
        <v>3.0881409999999998</v>
      </c>
      <c r="K27" s="7">
        <f>_xlfn.XLOOKUP($A27,'[1]27'!$J$8:$ED$8,'[1]27'!$J$32:$ED$32)</f>
        <v>2.4885700000000002</v>
      </c>
      <c r="L27" s="7">
        <f>_xlfn.XLOOKUP($A27,'[1]27'!$J$8:$ED$8,'[1]27'!$J$34:$ED$34)</f>
        <v>19.374855</v>
      </c>
      <c r="M27" s="7">
        <f>Gold[[#This Row],[Sinapore Exports]]+Gold[[#This Row],[UK Exports]]+Gold[[#This Row],[Hongkong Exports]]+Gold[[#This Row],[Chine Exports]]+Gold[[#This Row],[Australia Exports (volumn Tn)]]</f>
        <v>105.217646</v>
      </c>
      <c r="N27" s="17">
        <v>143.69999999999999</v>
      </c>
      <c r="O27" s="7">
        <f>(Gold[[#This Row],[Exploration Expenditure(m$)]]/Gold[[#This Row],[Australia Exports by values(m$)]])*100</f>
        <v>10.783981172684785</v>
      </c>
    </row>
    <row r="28" spans="1:15" x14ac:dyDescent="0.25">
      <c r="A28" s="6">
        <v>35125</v>
      </c>
      <c r="B28" s="7">
        <f>_xlfn.XLOOKUP($A28,'[1]27'!$J$8:$ED$8,'[1]27'!$J$43:$ED$43)</f>
        <v>400.13853535353599</v>
      </c>
      <c r="C28" s="7">
        <f>_xlfn.XLOOKUP($A28,'[1]27'!$J$8:$ED$8,'[1]27'!$J$44:$ED$44)</f>
        <v>532.56322910142399</v>
      </c>
      <c r="D28" s="7">
        <f>_xlfn.XLOOKUP($A28,'[1]27'!$J$8:$ED$8,'[1]27'!$J$27:$ED$27)</f>
        <v>84.600999999999999</v>
      </c>
      <c r="E28" s="7">
        <f>_xlfn.XLOOKUP($A28,'[1]27'!$J$8:$ED$8,'[1]16'!$H$18:$EB$18)</f>
        <v>87.387950000000004</v>
      </c>
      <c r="F28" s="7">
        <f t="shared" si="0"/>
        <v>77.089500000000001</v>
      </c>
      <c r="G28" s="7">
        <f>_xlfn.XLOOKUP($A28,'[1]27'!$J$8:$ED$8,'[1]17'!$G$21:$EA$21)</f>
        <v>1492.6759999999999</v>
      </c>
      <c r="H28" s="7">
        <f>_xlfn.XLOOKUP($A28,'[1]27'!$J$8:$ED$8,'[1]19'!$H$20:$EB$20)</f>
        <v>185.79283000000001</v>
      </c>
      <c r="I28" s="7">
        <f>_xlfn.XLOOKUP($A28,'[1]27'!$J$8:$ED$8,'[1]27'!$J$33:$ED$33)</f>
        <v>0</v>
      </c>
      <c r="J28" s="7">
        <f>_xlfn.XLOOKUP($A28,'[1]27'!$J$8:$ED$8,'[1]27'!$J$31:$ED$31)</f>
        <v>3.5410699999999999</v>
      </c>
      <c r="K28" s="7">
        <f>_xlfn.XLOOKUP($A28,'[1]27'!$J$8:$ED$8,'[1]27'!$J$32:$ED$32)</f>
        <v>9.8036999999999992</v>
      </c>
      <c r="L28" s="7">
        <f>_xlfn.XLOOKUP($A28,'[1]27'!$J$8:$ED$8,'[1]27'!$J$34:$ED$34)</f>
        <v>16.470133000000001</v>
      </c>
      <c r="M28" s="7">
        <f>Gold[[#This Row],[Sinapore Exports]]+Gold[[#This Row],[UK Exports]]+Gold[[#This Row],[Hongkong Exports]]+Gold[[#This Row],[Chine Exports]]+Gold[[#This Row],[Australia Exports (volumn Tn)]]</f>
        <v>117.202853</v>
      </c>
      <c r="N28" s="17">
        <v>123.3</v>
      </c>
      <c r="O28" s="7">
        <f>(Gold[[#This Row],[Exploration Expenditure(m$)]]/Gold[[#This Row],[Australia Exports by values(m$)]])*100</f>
        <v>8.2603324499087538</v>
      </c>
    </row>
    <row r="29" spans="1:15" x14ac:dyDescent="0.25">
      <c r="A29" s="6">
        <v>35217</v>
      </c>
      <c r="B29" s="7">
        <f>_xlfn.XLOOKUP($A29,'[1]27'!$J$8:$ED$8,'[1]27'!$J$43:$ED$43)</f>
        <v>390.06194444444401</v>
      </c>
      <c r="C29" s="7">
        <f>_xlfn.XLOOKUP($A29,'[1]27'!$J$8:$ED$8,'[1]27'!$J$44:$ED$44)</f>
        <v>494.778039902687</v>
      </c>
      <c r="D29" s="7">
        <f>_xlfn.XLOOKUP($A29,'[1]27'!$J$8:$ED$8,'[1]27'!$J$27:$ED$27)</f>
        <v>83.186000000000007</v>
      </c>
      <c r="E29" s="7">
        <f>_xlfn.XLOOKUP($A29,'[1]27'!$J$8:$ED$8,'[1]16'!$H$18:$EB$18)</f>
        <v>84.897081999999997</v>
      </c>
      <c r="F29" s="7">
        <f t="shared" si="0"/>
        <v>79.487750000000005</v>
      </c>
      <c r="G29" s="7">
        <f>_xlfn.XLOOKUP($A29,'[1]27'!$J$8:$ED$8,'[1]17'!$G$21:$EA$21)</f>
        <v>1353.8050000000001</v>
      </c>
      <c r="H29" s="7">
        <f>_xlfn.XLOOKUP($A29,'[1]27'!$J$8:$ED$8,'[1]19'!$H$20:$EB$20)</f>
        <v>161.892582</v>
      </c>
      <c r="I29" s="7">
        <f>_xlfn.XLOOKUP($A29,'[1]27'!$J$8:$ED$8,'[1]27'!$J$33:$ED$33)</f>
        <v>0</v>
      </c>
      <c r="J29" s="7">
        <f>_xlfn.XLOOKUP($A29,'[1]27'!$J$8:$ED$8,'[1]27'!$J$31:$ED$31)</f>
        <v>3.3266550000000001</v>
      </c>
      <c r="K29" s="7">
        <f>_xlfn.XLOOKUP($A29,'[1]27'!$J$8:$ED$8,'[1]27'!$J$32:$ED$32)</f>
        <v>0</v>
      </c>
      <c r="L29" s="7">
        <f>_xlfn.XLOOKUP($A29,'[1]27'!$J$8:$ED$8,'[1]27'!$J$34:$ED$34)</f>
        <v>12.755404</v>
      </c>
      <c r="M29" s="7">
        <f>Gold[[#This Row],[Sinapore Exports]]+Gold[[#This Row],[UK Exports]]+Gold[[#This Row],[Hongkong Exports]]+Gold[[#This Row],[Chine Exports]]+Gold[[#This Row],[Australia Exports (volumn Tn)]]</f>
        <v>100.979141</v>
      </c>
      <c r="N29" s="17">
        <v>147.4</v>
      </c>
      <c r="O29" s="7">
        <f>(Gold[[#This Row],[Exploration Expenditure(m$)]]/Gold[[#This Row],[Australia Exports by values(m$)]])*100</f>
        <v>10.887830965316276</v>
      </c>
    </row>
    <row r="30" spans="1:15" x14ac:dyDescent="0.25">
      <c r="A30" s="6">
        <v>35309</v>
      </c>
      <c r="B30" s="7">
        <f>_xlfn.XLOOKUP($A30,'[1]27'!$J$8:$ED$8,'[1]27'!$J$43:$ED$43)</f>
        <v>383.50921325051797</v>
      </c>
      <c r="C30" s="7">
        <f>_xlfn.XLOOKUP($A30,'[1]27'!$J$8:$ED$8,'[1]27'!$J$44:$ED$44)</f>
        <v>490.13743234474401</v>
      </c>
      <c r="D30" s="7">
        <f>_xlfn.XLOOKUP($A30,'[1]27'!$J$8:$ED$8,'[1]27'!$J$27:$ED$27)</f>
        <v>80.635000000000005</v>
      </c>
      <c r="E30" s="7">
        <f>_xlfn.XLOOKUP($A30,'[1]27'!$J$8:$ED$8,'[1]16'!$H$18:$EB$18)</f>
        <v>77.621088</v>
      </c>
      <c r="F30" s="7">
        <f t="shared" si="0"/>
        <v>80.872750000000011</v>
      </c>
      <c r="G30" s="7">
        <f>_xlfn.XLOOKUP($A30,'[1]27'!$J$8:$ED$8,'[1]17'!$G$21:$EA$21)</f>
        <v>1222.6849999999999</v>
      </c>
      <c r="H30" s="7">
        <f>_xlfn.XLOOKUP($A30,'[1]27'!$J$8:$ED$8,'[1]19'!$H$20:$EB$20)</f>
        <v>140.90320500000001</v>
      </c>
      <c r="I30" s="7">
        <f>_xlfn.XLOOKUP($A30,'[1]27'!$J$8:$ED$8,'[1]27'!$J$33:$ED$33)</f>
        <v>0</v>
      </c>
      <c r="J30" s="7">
        <f>_xlfn.XLOOKUP($A30,'[1]27'!$J$8:$ED$8,'[1]27'!$J$31:$ED$31)</f>
        <v>4.6660769999999996</v>
      </c>
      <c r="K30" s="7">
        <f>_xlfn.XLOOKUP($A30,'[1]27'!$J$8:$ED$8,'[1]27'!$J$32:$ED$32)</f>
        <v>4.8000000000000001E-2</v>
      </c>
      <c r="L30" s="7">
        <f>_xlfn.XLOOKUP($A30,'[1]27'!$J$8:$ED$8,'[1]27'!$J$34:$ED$34)</f>
        <v>10.857049999999999</v>
      </c>
      <c r="M30" s="7">
        <f>Gold[[#This Row],[Sinapore Exports]]+Gold[[#This Row],[UK Exports]]+Gold[[#This Row],[Hongkong Exports]]+Gold[[#This Row],[Chine Exports]]+Gold[[#This Row],[Australia Exports (volumn Tn)]]</f>
        <v>93.192215000000004</v>
      </c>
      <c r="N30" s="17">
        <v>165.5</v>
      </c>
      <c r="O30" s="7">
        <f>(Gold[[#This Row],[Exploration Expenditure(m$)]]/Gold[[#This Row],[Australia Exports by values(m$)]])*100</f>
        <v>13.535783950894958</v>
      </c>
    </row>
    <row r="31" spans="1:15" x14ac:dyDescent="0.25">
      <c r="A31" s="6">
        <v>35400</v>
      </c>
      <c r="B31" s="7">
        <f>_xlfn.XLOOKUP($A31,'[1]27'!$J$8:$ED$8,'[1]27'!$J$43:$ED$43)</f>
        <v>375.96988727858297</v>
      </c>
      <c r="C31" s="7">
        <f>_xlfn.XLOOKUP($A31,'[1]27'!$J$8:$ED$8,'[1]27'!$J$44:$ED$44)</f>
        <v>474.94736915562402</v>
      </c>
      <c r="D31" s="7">
        <f>_xlfn.XLOOKUP($A31,'[1]27'!$J$8:$ED$8,'[1]27'!$J$27:$ED$27)</f>
        <v>80.789000000000001</v>
      </c>
      <c r="E31" s="7">
        <f>_xlfn.XLOOKUP($A31,'[1]27'!$J$8:$ED$8,'[1]16'!$H$18:$EB$18)</f>
        <v>75.893806999999995</v>
      </c>
      <c r="F31" s="7">
        <f t="shared" si="0"/>
        <v>82.302750000000003</v>
      </c>
      <c r="G31" s="7">
        <f>_xlfn.XLOOKUP($A31,'[1]27'!$J$8:$ED$8,'[1]17'!$G$21:$EA$21)</f>
        <v>1166.2059999999999</v>
      </c>
      <c r="H31" s="7">
        <f>_xlfn.XLOOKUP($A31,'[1]27'!$J$8:$ED$8,'[1]19'!$H$20:$EB$20)</f>
        <v>151.34481500000001</v>
      </c>
      <c r="I31" s="7">
        <f>_xlfn.XLOOKUP($A31,'[1]27'!$J$8:$ED$8,'[1]27'!$J$33:$ED$33)</f>
        <v>0</v>
      </c>
      <c r="J31" s="7">
        <f>_xlfn.XLOOKUP($A31,'[1]27'!$J$8:$ED$8,'[1]27'!$J$31:$ED$31)</f>
        <v>1.777164</v>
      </c>
      <c r="K31" s="7">
        <f>_xlfn.XLOOKUP($A31,'[1]27'!$J$8:$ED$8,'[1]27'!$J$32:$ED$32)</f>
        <v>0</v>
      </c>
      <c r="L31" s="7">
        <f>_xlfn.XLOOKUP($A31,'[1]27'!$J$8:$ED$8,'[1]27'!$J$34:$ED$34)</f>
        <v>9.5245300000000004</v>
      </c>
      <c r="M31" s="7">
        <f>Gold[[#This Row],[Sinapore Exports]]+Gold[[#This Row],[UK Exports]]+Gold[[#This Row],[Hongkong Exports]]+Gold[[#This Row],[Chine Exports]]+Gold[[#This Row],[Australia Exports (volumn Tn)]]</f>
        <v>87.195500999999993</v>
      </c>
      <c r="N31" s="17">
        <v>186.8</v>
      </c>
      <c r="O31" s="7">
        <f>(Gold[[#This Row],[Exploration Expenditure(m$)]]/Gold[[#This Row],[Australia Exports by values(m$)]])*100</f>
        <v>16.017753295729918</v>
      </c>
    </row>
    <row r="32" spans="1:15" x14ac:dyDescent="0.25">
      <c r="A32" s="6">
        <v>35490</v>
      </c>
      <c r="B32" s="7">
        <f>_xlfn.XLOOKUP($A32,'[1]27'!$J$8:$ED$8,'[1]27'!$J$43:$ED$43)</f>
        <v>351.17861642743202</v>
      </c>
      <c r="C32" s="7">
        <f>_xlfn.XLOOKUP($A32,'[1]27'!$J$8:$ED$8,'[1]27'!$J$44:$ED$44)</f>
        <v>453.118245233675</v>
      </c>
      <c r="D32" s="7">
        <f>_xlfn.XLOOKUP($A32,'[1]27'!$J$8:$ED$8,'[1]27'!$J$27:$ED$27)</f>
        <v>84.936000000000007</v>
      </c>
      <c r="E32" s="7">
        <f>_xlfn.XLOOKUP($A32,'[1]27'!$J$8:$ED$8,'[1]16'!$H$18:$EB$18)</f>
        <v>78.005352999999999</v>
      </c>
      <c r="F32" s="7">
        <f t="shared" si="0"/>
        <v>82.386500000000012</v>
      </c>
      <c r="G32" s="7">
        <f>_xlfn.XLOOKUP($A32,'[1]27'!$J$8:$ED$8,'[1]17'!$G$21:$EA$21)</f>
        <v>1151.442</v>
      </c>
      <c r="H32" s="7">
        <f>_xlfn.XLOOKUP($A32,'[1]27'!$J$8:$ED$8,'[1]19'!$H$20:$EB$20)</f>
        <v>149.60360900000001</v>
      </c>
      <c r="I32" s="7">
        <f>_xlfn.XLOOKUP($A32,'[1]27'!$J$8:$ED$8,'[1]27'!$J$33:$ED$33)</f>
        <v>0</v>
      </c>
      <c r="J32" s="7">
        <f>_xlfn.XLOOKUP($A32,'[1]27'!$J$8:$ED$8,'[1]27'!$J$31:$ED$31)</f>
        <v>10.500080000000001</v>
      </c>
      <c r="K32" s="7">
        <f>_xlfn.XLOOKUP($A32,'[1]27'!$J$8:$ED$8,'[1]27'!$J$32:$ED$32)</f>
        <v>0</v>
      </c>
      <c r="L32" s="7">
        <f>_xlfn.XLOOKUP($A32,'[1]27'!$J$8:$ED$8,'[1]27'!$J$34:$ED$34)</f>
        <v>24.708601000000002</v>
      </c>
      <c r="M32" s="7">
        <f>Gold[[#This Row],[Sinapore Exports]]+Gold[[#This Row],[UK Exports]]+Gold[[#This Row],[Hongkong Exports]]+Gold[[#This Row],[Chine Exports]]+Gold[[#This Row],[Australia Exports (volumn Tn)]]</f>
        <v>113.214034</v>
      </c>
      <c r="N32" s="17">
        <v>150.1</v>
      </c>
      <c r="O32" s="7">
        <f>(Gold[[#This Row],[Exploration Expenditure(m$)]]/Gold[[#This Row],[Australia Exports by values(m$)]])*100</f>
        <v>13.03582811813361</v>
      </c>
    </row>
    <row r="33" spans="1:15" x14ac:dyDescent="0.25">
      <c r="A33" s="6">
        <v>35582</v>
      </c>
      <c r="B33" s="7">
        <f>_xlfn.XLOOKUP($A33,'[1]27'!$J$8:$ED$8,'[1]27'!$J$43:$ED$43)</f>
        <v>343.02329004328999</v>
      </c>
      <c r="C33" s="7">
        <f>_xlfn.XLOOKUP($A33,'[1]27'!$J$8:$ED$8,'[1]27'!$J$44:$ED$44)</f>
        <v>447.27323938260503</v>
      </c>
      <c r="D33" s="7">
        <f>_xlfn.XLOOKUP($A33,'[1]27'!$J$8:$ED$8,'[1]27'!$J$27:$ED$27)</f>
        <v>80.120999999999995</v>
      </c>
      <c r="E33" s="7">
        <f>_xlfn.XLOOKUP($A33,'[1]27'!$J$8:$ED$8,'[1]16'!$H$18:$EB$18)</f>
        <v>81.177774999999997</v>
      </c>
      <c r="F33" s="7">
        <f t="shared" si="0"/>
        <v>81.620249999999999</v>
      </c>
      <c r="G33" s="7">
        <f>_xlfn.XLOOKUP($A33,'[1]27'!$J$8:$ED$8,'[1]17'!$G$21:$EA$21)</f>
        <v>1176.5530000000001</v>
      </c>
      <c r="H33" s="7">
        <f>_xlfn.XLOOKUP($A33,'[1]27'!$J$8:$ED$8,'[1]19'!$H$20:$EB$20)</f>
        <v>146.976651</v>
      </c>
      <c r="I33" s="7">
        <f>_xlfn.XLOOKUP($A33,'[1]27'!$J$8:$ED$8,'[1]27'!$J$33:$ED$33)</f>
        <v>0</v>
      </c>
      <c r="J33" s="7">
        <f>_xlfn.XLOOKUP($A33,'[1]27'!$J$8:$ED$8,'[1]27'!$J$31:$ED$31)</f>
        <v>7.1269200000000001</v>
      </c>
      <c r="K33" s="7">
        <f>_xlfn.XLOOKUP($A33,'[1]27'!$J$8:$ED$8,'[1]27'!$J$32:$ED$32)</f>
        <v>0.66020100000000004</v>
      </c>
      <c r="L33" s="7">
        <f>_xlfn.XLOOKUP($A33,'[1]27'!$J$8:$ED$8,'[1]27'!$J$34:$ED$34)</f>
        <v>26.978224000000001</v>
      </c>
      <c r="M33" s="7">
        <f>Gold[[#This Row],[Sinapore Exports]]+Gold[[#This Row],[UK Exports]]+Gold[[#This Row],[Hongkong Exports]]+Gold[[#This Row],[Chine Exports]]+Gold[[#This Row],[Australia Exports (volumn Tn)]]</f>
        <v>115.94311999999999</v>
      </c>
      <c r="N33" s="17">
        <v>225.9</v>
      </c>
      <c r="O33" s="7">
        <f>(Gold[[#This Row],[Exploration Expenditure(m$)]]/Gold[[#This Row],[Australia Exports by values(m$)]])*100</f>
        <v>19.200155029140205</v>
      </c>
    </row>
    <row r="34" spans="1:15" x14ac:dyDescent="0.25">
      <c r="A34" s="6">
        <v>35674</v>
      </c>
      <c r="B34" s="7">
        <f>_xlfn.XLOOKUP($A34,'[1]27'!$J$8:$ED$8,'[1]27'!$J$43:$ED$43)</f>
        <v>323.64569169960498</v>
      </c>
      <c r="C34" s="7">
        <f>_xlfn.XLOOKUP($A34,'[1]27'!$J$8:$ED$8,'[1]27'!$J$44:$ED$44)</f>
        <v>441.45023318821501</v>
      </c>
      <c r="D34" s="7">
        <f>_xlfn.XLOOKUP($A34,'[1]27'!$J$8:$ED$8,'[1]27'!$J$27:$ED$27)</f>
        <v>85.099000000000004</v>
      </c>
      <c r="E34" s="7">
        <f>_xlfn.XLOOKUP($A34,'[1]27'!$J$8:$ED$8,'[1]16'!$H$18:$EB$18)</f>
        <v>81.907769999999999</v>
      </c>
      <c r="F34" s="7">
        <f t="shared" si="0"/>
        <v>82.736249999999998</v>
      </c>
      <c r="G34" s="7">
        <f>_xlfn.XLOOKUP($A34,'[1]27'!$J$8:$ED$8,'[1]17'!$G$21:$EA$21)</f>
        <v>1164.9190000000001</v>
      </c>
      <c r="H34" s="7">
        <f>_xlfn.XLOOKUP($A34,'[1]27'!$J$8:$ED$8,'[1]19'!$H$20:$EB$20)</f>
        <v>164.72250500000001</v>
      </c>
      <c r="I34" s="7">
        <f>_xlfn.XLOOKUP($A34,'[1]27'!$J$8:$ED$8,'[1]27'!$J$33:$ED$33)</f>
        <v>0</v>
      </c>
      <c r="J34" s="7">
        <f>_xlfn.XLOOKUP($A34,'[1]27'!$J$8:$ED$8,'[1]27'!$J$31:$ED$31)</f>
        <v>10.049950000000001</v>
      </c>
      <c r="K34" s="7">
        <f>_xlfn.XLOOKUP($A34,'[1]27'!$J$8:$ED$8,'[1]27'!$J$32:$ED$32)</f>
        <v>0.5</v>
      </c>
      <c r="L34" s="7">
        <f>_xlfn.XLOOKUP($A34,'[1]27'!$J$8:$ED$8,'[1]27'!$J$34:$ED$34)</f>
        <v>21.917128999999999</v>
      </c>
      <c r="M34" s="7">
        <f>Gold[[#This Row],[Sinapore Exports]]+Gold[[#This Row],[UK Exports]]+Gold[[#This Row],[Hongkong Exports]]+Gold[[#This Row],[Chine Exports]]+Gold[[#This Row],[Australia Exports (volumn Tn)]]</f>
        <v>114.374849</v>
      </c>
      <c r="N34" s="17">
        <v>196.7</v>
      </c>
      <c r="O34" s="7">
        <f>(Gold[[#This Row],[Exploration Expenditure(m$)]]/Gold[[#This Row],[Australia Exports by values(m$)]])*100</f>
        <v>16.88529417066766</v>
      </c>
    </row>
    <row r="35" spans="1:15" x14ac:dyDescent="0.25">
      <c r="A35" s="6">
        <v>35765</v>
      </c>
      <c r="B35" s="7">
        <f>_xlfn.XLOOKUP($A35,'[1]27'!$J$8:$ED$8,'[1]27'!$J$43:$ED$43)</f>
        <v>306.583781464531</v>
      </c>
      <c r="C35" s="7">
        <f>_xlfn.XLOOKUP($A35,'[1]27'!$J$8:$ED$8,'[1]27'!$J$44:$ED$44)</f>
        <v>442.783692238458</v>
      </c>
      <c r="D35" s="7">
        <f>_xlfn.XLOOKUP($A35,'[1]27'!$J$8:$ED$8,'[1]27'!$J$27:$ED$27)</f>
        <v>91.582999999999998</v>
      </c>
      <c r="E35" s="7">
        <f>_xlfn.XLOOKUP($A35,'[1]27'!$J$8:$ED$8,'[1]16'!$H$18:$EB$18)</f>
        <v>99.694289999999995</v>
      </c>
      <c r="F35" s="7">
        <f t="shared" si="0"/>
        <v>85.434750000000008</v>
      </c>
      <c r="G35" s="7">
        <f>_xlfn.XLOOKUP($A35,'[1]27'!$J$8:$ED$8,'[1]17'!$G$21:$EA$21)</f>
        <v>1430.671</v>
      </c>
      <c r="H35" s="7">
        <f>_xlfn.XLOOKUP($A35,'[1]27'!$J$8:$ED$8,'[1]19'!$H$20:$EB$20)</f>
        <v>333.629707</v>
      </c>
      <c r="I35" s="7">
        <f>_xlfn.XLOOKUP($A35,'[1]27'!$J$8:$ED$8,'[1]27'!$J$33:$ED$33)</f>
        <v>0</v>
      </c>
      <c r="J35" s="7">
        <f>_xlfn.XLOOKUP($A35,'[1]27'!$J$8:$ED$8,'[1]27'!$J$31:$ED$31)</f>
        <v>21.987732000000001</v>
      </c>
      <c r="K35" s="7">
        <f>_xlfn.XLOOKUP($A35,'[1]27'!$J$8:$ED$8,'[1]27'!$J$32:$ED$32)</f>
        <v>0</v>
      </c>
      <c r="L35" s="7">
        <f>_xlfn.XLOOKUP($A35,'[1]27'!$J$8:$ED$8,'[1]27'!$J$34:$ED$34)</f>
        <v>26.202969</v>
      </c>
      <c r="M35" s="7">
        <f>Gold[[#This Row],[Sinapore Exports]]+Gold[[#This Row],[UK Exports]]+Gold[[#This Row],[Hongkong Exports]]+Gold[[#This Row],[Chine Exports]]+Gold[[#This Row],[Australia Exports (volumn Tn)]]</f>
        <v>147.88499100000001</v>
      </c>
      <c r="N35" s="17">
        <v>163.9</v>
      </c>
      <c r="O35" s="7">
        <f>(Gold[[#This Row],[Exploration Expenditure(m$)]]/Gold[[#This Row],[Australia Exports by values(m$)]])*100</f>
        <v>11.456162877419057</v>
      </c>
    </row>
    <row r="36" spans="1:15" x14ac:dyDescent="0.25">
      <c r="A36" s="6">
        <v>35855</v>
      </c>
      <c r="B36" s="7">
        <f>_xlfn.XLOOKUP($A36,'[1]27'!$J$8:$ED$8,'[1]27'!$J$43:$ED$43)</f>
        <v>294.17621572871599</v>
      </c>
      <c r="C36" s="7">
        <f>_xlfn.XLOOKUP($A36,'[1]27'!$J$8:$ED$8,'[1]27'!$J$44:$ED$44)</f>
        <v>443.61506515510501</v>
      </c>
      <c r="D36" s="7">
        <f>_xlfn.XLOOKUP($A36,'[1]27'!$J$8:$ED$8,'[1]27'!$J$27:$ED$27)</f>
        <v>82.683999999999997</v>
      </c>
      <c r="E36" s="7">
        <f>_xlfn.XLOOKUP($A36,'[1]27'!$J$8:$ED$8,'[1]16'!$H$18:$EB$18)</f>
        <v>114.860935</v>
      </c>
      <c r="F36" s="7">
        <f t="shared" si="0"/>
        <v>84.871749999999992</v>
      </c>
      <c r="G36" s="7">
        <f>_xlfn.XLOOKUP($A36,'[1]27'!$J$8:$ED$8,'[1]17'!$G$21:$EA$21)</f>
        <v>1632.1079999999999</v>
      </c>
      <c r="H36" s="7">
        <f>_xlfn.XLOOKUP($A36,'[1]27'!$J$8:$ED$8,'[1]19'!$H$20:$EB$20)</f>
        <v>685.73576700000001</v>
      </c>
      <c r="I36" s="7">
        <f>_xlfn.XLOOKUP($A36,'[1]27'!$J$8:$ED$8,'[1]27'!$J$33:$ED$33)</f>
        <v>0</v>
      </c>
      <c r="J36" s="7">
        <f>_xlfn.XLOOKUP($A36,'[1]27'!$J$8:$ED$8,'[1]27'!$J$31:$ED$31)</f>
        <v>20.52168</v>
      </c>
      <c r="K36" s="7">
        <f>_xlfn.XLOOKUP($A36,'[1]27'!$J$8:$ED$8,'[1]27'!$J$32:$ED$32)</f>
        <v>5.6328500000000004</v>
      </c>
      <c r="L36" s="7">
        <f>_xlfn.XLOOKUP($A36,'[1]27'!$J$8:$ED$8,'[1]27'!$J$34:$ED$34)</f>
        <v>22.975809999999999</v>
      </c>
      <c r="M36" s="7">
        <f>Gold[[#This Row],[Sinapore Exports]]+Gold[[#This Row],[UK Exports]]+Gold[[#This Row],[Hongkong Exports]]+Gold[[#This Row],[Chine Exports]]+Gold[[#This Row],[Australia Exports (volumn Tn)]]</f>
        <v>163.991275</v>
      </c>
      <c r="N36" s="17">
        <v>136.1</v>
      </c>
      <c r="O36" s="7">
        <f>(Gold[[#This Row],[Exploration Expenditure(m$)]]/Gold[[#This Row],[Australia Exports by values(m$)]])*100</f>
        <v>8.3389089447512053</v>
      </c>
    </row>
    <row r="37" spans="1:15" x14ac:dyDescent="0.25">
      <c r="A37" s="6">
        <v>35947</v>
      </c>
      <c r="B37" s="7">
        <f>_xlfn.XLOOKUP($A37,'[1]27'!$J$8:$ED$8,'[1]27'!$J$43:$ED$43)</f>
        <v>299.90106060606098</v>
      </c>
      <c r="C37" s="7">
        <f>_xlfn.XLOOKUP($A37,'[1]27'!$J$8:$ED$8,'[1]27'!$J$44:$ED$44)</f>
        <v>478.112451102965</v>
      </c>
      <c r="D37" s="7">
        <f>_xlfn.XLOOKUP($A37,'[1]27'!$J$8:$ED$8,'[1]27'!$J$27:$ED$27)</f>
        <v>88.847999999999999</v>
      </c>
      <c r="E37" s="7">
        <f>_xlfn.XLOOKUP($A37,'[1]27'!$J$8:$ED$8,'[1]16'!$H$18:$EB$18)</f>
        <v>132.43796800000001</v>
      </c>
      <c r="F37" s="7">
        <f t="shared" si="0"/>
        <v>87.0535</v>
      </c>
      <c r="G37" s="7">
        <f>_xlfn.XLOOKUP($A37,'[1]27'!$J$8:$ED$8,'[1]17'!$G$21:$EA$21)</f>
        <v>2035.2380000000001</v>
      </c>
      <c r="H37" s="7">
        <f>_xlfn.XLOOKUP($A37,'[1]27'!$J$8:$ED$8,'[1]19'!$H$20:$EB$20)</f>
        <v>807.31113900000003</v>
      </c>
      <c r="I37" s="7">
        <f>_xlfn.XLOOKUP($A37,'[1]27'!$J$8:$ED$8,'[1]27'!$J$33:$ED$33)</f>
        <v>3.0000000000000001E-3</v>
      </c>
      <c r="J37" s="7">
        <f>_xlfn.XLOOKUP($A37,'[1]27'!$J$8:$ED$8,'[1]27'!$J$31:$ED$31)</f>
        <v>10.139265</v>
      </c>
      <c r="K37" s="7">
        <f>_xlfn.XLOOKUP($A37,'[1]27'!$J$8:$ED$8,'[1]27'!$J$32:$ED$32)</f>
        <v>15.190379999999999</v>
      </c>
      <c r="L37" s="7">
        <f>_xlfn.XLOOKUP($A37,'[1]27'!$J$8:$ED$8,'[1]27'!$J$34:$ED$34)</f>
        <v>17.433291000000001</v>
      </c>
      <c r="M37" s="7">
        <f>Gold[[#This Row],[Sinapore Exports]]+Gold[[#This Row],[UK Exports]]+Gold[[#This Row],[Hongkong Exports]]+Gold[[#This Row],[Chine Exports]]+Gold[[#This Row],[Australia Exports (volumn Tn)]]</f>
        <v>175.20390400000002</v>
      </c>
      <c r="N37" s="17">
        <v>151.69999999999999</v>
      </c>
      <c r="O37" s="7">
        <f>(Gold[[#This Row],[Exploration Expenditure(m$)]]/Gold[[#This Row],[Australia Exports by values(m$)]])*100</f>
        <v>7.4536737226800991</v>
      </c>
    </row>
    <row r="38" spans="1:15" x14ac:dyDescent="0.25">
      <c r="A38" s="6">
        <v>36039</v>
      </c>
      <c r="B38" s="7">
        <f>_xlfn.XLOOKUP($A38,'[1]27'!$J$8:$ED$8,'[1]27'!$J$43:$ED$43)</f>
        <v>288.66176548089601</v>
      </c>
      <c r="C38" s="7">
        <f>_xlfn.XLOOKUP($A38,'[1]27'!$J$8:$ED$8,'[1]27'!$J$44:$ED$44)</f>
        <v>483.52033476124302</v>
      </c>
      <c r="D38" s="7">
        <f>_xlfn.XLOOKUP($A38,'[1]27'!$J$8:$ED$8,'[1]27'!$J$27:$ED$27)</f>
        <v>130.75200000000001</v>
      </c>
      <c r="E38" s="7">
        <f>_xlfn.XLOOKUP($A38,'[1]27'!$J$8:$ED$8,'[1]16'!$H$18:$EB$18)</f>
        <v>133.19992999999999</v>
      </c>
      <c r="F38" s="7">
        <f t="shared" si="0"/>
        <v>98.466750000000005</v>
      </c>
      <c r="G38" s="7">
        <f>_xlfn.XLOOKUP($A38,'[1]27'!$J$8:$ED$8,'[1]17'!$G$21:$EA$21)</f>
        <v>2070.482</v>
      </c>
      <c r="H38" s="7">
        <f>_xlfn.XLOOKUP($A38,'[1]27'!$J$8:$ED$8,'[1]19'!$H$20:$EB$20)</f>
        <v>874.73431300000004</v>
      </c>
      <c r="I38" s="7">
        <f>_xlfn.XLOOKUP($A38,'[1]27'!$J$8:$ED$8,'[1]27'!$J$33:$ED$33)</f>
        <v>0</v>
      </c>
      <c r="J38" s="7">
        <f>_xlfn.XLOOKUP($A38,'[1]27'!$J$8:$ED$8,'[1]27'!$J$31:$ED$31)</f>
        <v>5.4121439999999996</v>
      </c>
      <c r="K38" s="7">
        <f>_xlfn.XLOOKUP($A38,'[1]27'!$J$8:$ED$8,'[1]27'!$J$32:$ED$32)</f>
        <v>55.082566</v>
      </c>
      <c r="L38" s="7">
        <f>_xlfn.XLOOKUP($A38,'[1]27'!$J$8:$ED$8,'[1]27'!$J$34:$ED$34)</f>
        <v>7.0457890000000001</v>
      </c>
      <c r="M38" s="7">
        <f>Gold[[#This Row],[Sinapore Exports]]+Gold[[#This Row],[UK Exports]]+Gold[[#This Row],[Hongkong Exports]]+Gold[[#This Row],[Chine Exports]]+Gold[[#This Row],[Australia Exports (volumn Tn)]]</f>
        <v>200.74042900000001</v>
      </c>
      <c r="N38" s="17">
        <v>134.30000000000001</v>
      </c>
      <c r="O38" s="7">
        <f>(Gold[[#This Row],[Exploration Expenditure(m$)]]/Gold[[#This Row],[Australia Exports by values(m$)]])*100</f>
        <v>6.4864123426332618</v>
      </c>
    </row>
    <row r="39" spans="1:15" x14ac:dyDescent="0.25">
      <c r="A39" s="6">
        <v>36130</v>
      </c>
      <c r="B39" s="7">
        <f>_xlfn.XLOOKUP($A39,'[1]27'!$J$8:$ED$8,'[1]27'!$J$43:$ED$43)</f>
        <v>294.27827080327103</v>
      </c>
      <c r="C39" s="7">
        <f>_xlfn.XLOOKUP($A39,'[1]27'!$J$8:$ED$8,'[1]27'!$J$44:$ED$44)</f>
        <v>472.17284885935402</v>
      </c>
      <c r="D39" s="7">
        <f>_xlfn.XLOOKUP($A39,'[1]27'!$J$8:$ED$8,'[1]27'!$J$27:$ED$27)</f>
        <v>105.907</v>
      </c>
      <c r="E39" s="7">
        <f>_xlfn.XLOOKUP($A39,'[1]27'!$J$8:$ED$8,'[1]16'!$H$18:$EB$18)</f>
        <v>124.477417</v>
      </c>
      <c r="F39" s="7">
        <f t="shared" si="0"/>
        <v>102.04774999999999</v>
      </c>
      <c r="G39" s="7">
        <f>_xlfn.XLOOKUP($A39,'[1]27'!$J$8:$ED$8,'[1]17'!$G$21:$EA$21)</f>
        <v>1904.0329999999999</v>
      </c>
      <c r="H39" s="7">
        <f>_xlfn.XLOOKUP($A39,'[1]27'!$J$8:$ED$8,'[1]19'!$H$20:$EB$20)</f>
        <v>791.05271100000004</v>
      </c>
      <c r="I39" s="7">
        <f>_xlfn.XLOOKUP($A39,'[1]27'!$J$8:$ED$8,'[1]27'!$J$33:$ED$33)</f>
        <v>0</v>
      </c>
      <c r="J39" s="7">
        <f>_xlfn.XLOOKUP($A39,'[1]27'!$J$8:$ED$8,'[1]27'!$J$31:$ED$31)</f>
        <v>5.4522760000000003</v>
      </c>
      <c r="K39" s="7">
        <f>_xlfn.XLOOKUP($A39,'[1]27'!$J$8:$ED$8,'[1]27'!$J$32:$ED$32)</f>
        <v>46.259180999999998</v>
      </c>
      <c r="L39" s="7">
        <f>_xlfn.XLOOKUP($A39,'[1]27'!$J$8:$ED$8,'[1]27'!$J$34:$ED$34)</f>
        <v>14.327769999999999</v>
      </c>
      <c r="M39" s="7">
        <f>Gold[[#This Row],[Sinapore Exports]]+Gold[[#This Row],[UK Exports]]+Gold[[#This Row],[Hongkong Exports]]+Gold[[#This Row],[Chine Exports]]+Gold[[#This Row],[Australia Exports (volumn Tn)]]</f>
        <v>190.51664399999999</v>
      </c>
      <c r="N39" s="17">
        <v>139.80000000000001</v>
      </c>
      <c r="O39" s="7">
        <f>(Gold[[#This Row],[Exploration Expenditure(m$)]]/Gold[[#This Row],[Australia Exports by values(m$)]])*100</f>
        <v>7.3423097183714789</v>
      </c>
    </row>
    <row r="40" spans="1:15" x14ac:dyDescent="0.25">
      <c r="A40" s="6">
        <v>36220</v>
      </c>
      <c r="B40" s="7">
        <f>_xlfn.XLOOKUP($A40,'[1]27'!$J$8:$ED$8,'[1]27'!$J$43:$ED$43)</f>
        <v>286.76514492753603</v>
      </c>
      <c r="C40" s="7">
        <f>_xlfn.XLOOKUP($A40,'[1]27'!$J$8:$ED$8,'[1]27'!$J$44:$ED$44)</f>
        <v>453.947196835716</v>
      </c>
      <c r="D40" s="7">
        <f>_xlfn.XLOOKUP($A40,'[1]27'!$J$8:$ED$8,'[1]27'!$J$27:$ED$27)</f>
        <v>96.332999999999998</v>
      </c>
      <c r="E40" s="7">
        <f>_xlfn.XLOOKUP($A40,'[1]27'!$J$8:$ED$8,'[1]16'!$H$18:$EB$18)</f>
        <v>82.255961999999997</v>
      </c>
      <c r="F40" s="7">
        <f t="shared" si="0"/>
        <v>105.46000000000001</v>
      </c>
      <c r="G40" s="7">
        <f>_xlfn.XLOOKUP($A40,'[1]27'!$J$8:$ED$8,'[1]17'!$G$21:$EA$21)</f>
        <v>1225.8699999999999</v>
      </c>
      <c r="H40" s="7">
        <f>_xlfn.XLOOKUP($A40,'[1]27'!$J$8:$ED$8,'[1]19'!$H$20:$EB$20)</f>
        <v>381.477172</v>
      </c>
      <c r="I40" s="7">
        <f>_xlfn.XLOOKUP($A40,'[1]27'!$J$8:$ED$8,'[1]27'!$J$33:$ED$33)</f>
        <v>4.9163790000000001</v>
      </c>
      <c r="J40" s="7">
        <f>_xlfn.XLOOKUP($A40,'[1]27'!$J$8:$ED$8,'[1]27'!$J$31:$ED$31)</f>
        <v>16.117349999999998</v>
      </c>
      <c r="K40" s="7">
        <f>_xlfn.XLOOKUP($A40,'[1]27'!$J$8:$ED$8,'[1]27'!$J$32:$ED$32)</f>
        <v>5.3384</v>
      </c>
      <c r="L40" s="7">
        <f>_xlfn.XLOOKUP($A40,'[1]27'!$J$8:$ED$8,'[1]27'!$J$34:$ED$34)</f>
        <v>23.477025000000001</v>
      </c>
      <c r="M40" s="7">
        <f>Gold[[#This Row],[Sinapore Exports]]+Gold[[#This Row],[UK Exports]]+Gold[[#This Row],[Hongkong Exports]]+Gold[[#This Row],[Chine Exports]]+Gold[[#This Row],[Australia Exports (volumn Tn)]]</f>
        <v>132.10511600000001</v>
      </c>
      <c r="N40" s="17">
        <v>99.4</v>
      </c>
      <c r="O40" s="7">
        <f>(Gold[[#This Row],[Exploration Expenditure(m$)]]/Gold[[#This Row],[Australia Exports by values(m$)]])*100</f>
        <v>8.1085270053105152</v>
      </c>
    </row>
    <row r="41" spans="1:15" x14ac:dyDescent="0.25">
      <c r="A41" s="6">
        <v>36312</v>
      </c>
      <c r="B41" s="7">
        <f>_xlfn.XLOOKUP($A41,'[1]27'!$J$8:$ED$8,'[1]27'!$J$43:$ED$43)</f>
        <v>273.60487878787899</v>
      </c>
      <c r="C41" s="7">
        <f>_xlfn.XLOOKUP($A41,'[1]27'!$J$8:$ED$8,'[1]27'!$J$44:$ED$44)</f>
        <v>420.12459723458602</v>
      </c>
      <c r="D41" s="7">
        <f>_xlfn.XLOOKUP($A41,'[1]27'!$J$8:$ED$8,'[1]27'!$J$27:$ED$27)</f>
        <v>85.757999999999996</v>
      </c>
      <c r="E41" s="7">
        <f>_xlfn.XLOOKUP($A41,'[1]27'!$J$8:$ED$8,'[1]16'!$H$18:$EB$18)</f>
        <v>81.854257000000004</v>
      </c>
      <c r="F41" s="7">
        <f t="shared" si="0"/>
        <v>104.68749999999999</v>
      </c>
      <c r="G41" s="7">
        <f>_xlfn.XLOOKUP($A41,'[1]27'!$J$8:$ED$8,'[1]17'!$G$21:$EA$21)</f>
        <v>1135.104</v>
      </c>
      <c r="H41" s="7">
        <f>_xlfn.XLOOKUP($A41,'[1]27'!$J$8:$ED$8,'[1]19'!$H$20:$EB$20)</f>
        <v>303.62977899999998</v>
      </c>
      <c r="I41" s="7">
        <f>_xlfn.XLOOKUP($A41,'[1]27'!$J$8:$ED$8,'[1]27'!$J$33:$ED$33)</f>
        <v>0.5</v>
      </c>
      <c r="J41" s="7">
        <f>_xlfn.XLOOKUP($A41,'[1]27'!$J$8:$ED$8,'[1]27'!$J$31:$ED$31)</f>
        <v>3.6175000000000002</v>
      </c>
      <c r="K41" s="7">
        <f>_xlfn.XLOOKUP($A41,'[1]27'!$J$8:$ED$8,'[1]27'!$J$32:$ED$32)</f>
        <v>0</v>
      </c>
      <c r="L41" s="7">
        <f>_xlfn.XLOOKUP($A41,'[1]27'!$J$8:$ED$8,'[1]27'!$J$34:$ED$34)</f>
        <v>44.445194999999998</v>
      </c>
      <c r="M41" s="7">
        <f>Gold[[#This Row],[Sinapore Exports]]+Gold[[#This Row],[UK Exports]]+Gold[[#This Row],[Hongkong Exports]]+Gold[[#This Row],[Chine Exports]]+Gold[[#This Row],[Australia Exports (volumn Tn)]]</f>
        <v>130.41695200000001</v>
      </c>
      <c r="N41" s="17">
        <v>112.7</v>
      </c>
      <c r="O41" s="7">
        <f>(Gold[[#This Row],[Exploration Expenditure(m$)]]/Gold[[#This Row],[Australia Exports by values(m$)]])*100</f>
        <v>9.9286056608028854</v>
      </c>
    </row>
    <row r="42" spans="1:15" x14ac:dyDescent="0.25">
      <c r="A42" s="6">
        <v>36404</v>
      </c>
      <c r="B42" s="7">
        <f>_xlfn.XLOOKUP($A42,'[1]27'!$J$8:$ED$8,'[1]27'!$J$43:$ED$43)</f>
        <v>259.20064935064897</v>
      </c>
      <c r="C42" s="7">
        <f>_xlfn.XLOOKUP($A42,'[1]27'!$J$8:$ED$8,'[1]27'!$J$44:$ED$44)</f>
        <v>398.59180581874898</v>
      </c>
      <c r="D42" s="7">
        <f>_xlfn.XLOOKUP($A42,'[1]27'!$J$8:$ED$8,'[1]27'!$J$27:$ED$27)</f>
        <v>78.334000000000003</v>
      </c>
      <c r="E42" s="7">
        <f>_xlfn.XLOOKUP($A42,'[1]27'!$J$8:$ED$8,'[1]16'!$H$18:$EB$18)</f>
        <v>94.834678999999994</v>
      </c>
      <c r="F42" s="7">
        <f t="shared" si="0"/>
        <v>91.582999999999998</v>
      </c>
      <c r="G42" s="7">
        <f>_xlfn.XLOOKUP($A42,'[1]27'!$J$8:$ED$8,'[1]17'!$G$21:$EA$21)</f>
        <v>1233.471</v>
      </c>
      <c r="H42" s="7">
        <f>_xlfn.XLOOKUP($A42,'[1]27'!$J$8:$ED$8,'[1]19'!$H$20:$EB$20)</f>
        <v>389.585219</v>
      </c>
      <c r="I42" s="7">
        <f>_xlfn.XLOOKUP($A42,'[1]27'!$J$8:$ED$8,'[1]27'!$J$33:$ED$33)</f>
        <v>0</v>
      </c>
      <c r="J42" s="7">
        <f>_xlfn.XLOOKUP($A42,'[1]27'!$J$8:$ED$8,'[1]27'!$J$31:$ED$31)</f>
        <v>4.1096979999999999</v>
      </c>
      <c r="K42" s="7">
        <f>_xlfn.XLOOKUP($A42,'[1]27'!$J$8:$ED$8,'[1]27'!$J$32:$ED$32)</f>
        <v>4.70634</v>
      </c>
      <c r="L42" s="7">
        <f>_xlfn.XLOOKUP($A42,'[1]27'!$J$8:$ED$8,'[1]27'!$J$34:$ED$34)</f>
        <v>48.082286000000003</v>
      </c>
      <c r="M42" s="7">
        <f>Gold[[#This Row],[Sinapore Exports]]+Gold[[#This Row],[UK Exports]]+Gold[[#This Row],[Hongkong Exports]]+Gold[[#This Row],[Chine Exports]]+Gold[[#This Row],[Australia Exports (volumn Tn)]]</f>
        <v>151.733003</v>
      </c>
      <c r="N42" s="17">
        <v>101.5</v>
      </c>
      <c r="O42" s="7">
        <f>(Gold[[#This Row],[Exploration Expenditure(m$)]]/Gold[[#This Row],[Australia Exports by values(m$)]])*100</f>
        <v>8.2288112164777285</v>
      </c>
    </row>
    <row r="43" spans="1:15" x14ac:dyDescent="0.25">
      <c r="A43" s="6">
        <v>36495</v>
      </c>
      <c r="B43" s="7">
        <f>_xlfn.XLOOKUP($A43,'[1]27'!$J$8:$ED$8,'[1]27'!$J$43:$ED$43)</f>
        <v>295.65794410268097</v>
      </c>
      <c r="C43" s="7">
        <f>_xlfn.XLOOKUP($A43,'[1]27'!$J$8:$ED$8,'[1]27'!$J$44:$ED$44)</f>
        <v>459.44669570555999</v>
      </c>
      <c r="D43" s="7">
        <f>_xlfn.XLOOKUP($A43,'[1]27'!$J$8:$ED$8,'[1]27'!$J$27:$ED$27)</f>
        <v>115.354</v>
      </c>
      <c r="E43" s="7">
        <f>_xlfn.XLOOKUP($A43,'[1]27'!$J$8:$ED$8,'[1]16'!$H$18:$EB$18)</f>
        <v>75.862423000000007</v>
      </c>
      <c r="F43" s="7">
        <f t="shared" si="0"/>
        <v>93.944749999999999</v>
      </c>
      <c r="G43" s="7">
        <f>_xlfn.XLOOKUP($A43,'[1]27'!$J$8:$ED$8,'[1]17'!$G$21:$EA$21)</f>
        <v>1213.6890000000001</v>
      </c>
      <c r="H43" s="7">
        <f>_xlfn.XLOOKUP($A43,'[1]27'!$J$8:$ED$8,'[1]19'!$H$20:$EB$20)</f>
        <v>925.03414899999996</v>
      </c>
      <c r="I43" s="7">
        <f>_xlfn.XLOOKUP($A43,'[1]27'!$J$8:$ED$8,'[1]27'!$J$33:$ED$33)</f>
        <v>0</v>
      </c>
      <c r="J43" s="7">
        <f>_xlfn.XLOOKUP($A43,'[1]27'!$J$8:$ED$8,'[1]27'!$J$31:$ED$31)</f>
        <v>7.8004150000000001</v>
      </c>
      <c r="K43" s="7">
        <f>_xlfn.XLOOKUP($A43,'[1]27'!$J$8:$ED$8,'[1]27'!$J$32:$ED$32)</f>
        <v>30.332053999999999</v>
      </c>
      <c r="L43" s="7">
        <f>_xlfn.XLOOKUP($A43,'[1]27'!$J$8:$ED$8,'[1]27'!$J$34:$ED$34)</f>
        <v>20.371493000000001</v>
      </c>
      <c r="M43" s="7">
        <f>Gold[[#This Row],[Sinapore Exports]]+Gold[[#This Row],[UK Exports]]+Gold[[#This Row],[Hongkong Exports]]+Gold[[#This Row],[Chine Exports]]+Gold[[#This Row],[Australia Exports (volumn Tn)]]</f>
        <v>134.36638500000001</v>
      </c>
      <c r="N43" s="17">
        <v>91.6</v>
      </c>
      <c r="O43" s="7">
        <f>(Gold[[#This Row],[Exploration Expenditure(m$)]]/Gold[[#This Row],[Australia Exports by values(m$)]])*100</f>
        <v>7.5472382134138147</v>
      </c>
    </row>
    <row r="44" spans="1:15" x14ac:dyDescent="0.25">
      <c r="A44" s="6">
        <v>36586</v>
      </c>
      <c r="B44" s="7">
        <f>_xlfn.XLOOKUP($A44,'[1]27'!$J$8:$ED$8,'[1]27'!$J$43:$ED$43)</f>
        <v>290.15124819624799</v>
      </c>
      <c r="C44" s="7">
        <f>_xlfn.XLOOKUP($A44,'[1]27'!$J$8:$ED$8,'[1]27'!$J$44:$ED$44)</f>
        <v>459.33415367646103</v>
      </c>
      <c r="D44" s="7">
        <f>_xlfn.XLOOKUP($A44,'[1]27'!$J$8:$ED$8,'[1]27'!$J$27:$ED$27)</f>
        <v>88.48</v>
      </c>
      <c r="E44" s="7">
        <f>_xlfn.XLOOKUP($A44,'[1]27'!$J$8:$ED$8,'[1]16'!$H$18:$EB$18)</f>
        <v>83.268743999999998</v>
      </c>
      <c r="F44" s="7">
        <f t="shared" si="0"/>
        <v>91.981499999999997</v>
      </c>
      <c r="G44" s="7">
        <f>_xlfn.XLOOKUP($A44,'[1]27'!$J$8:$ED$8,'[1]17'!$G$21:$EA$21)</f>
        <v>1311.5619999999999</v>
      </c>
      <c r="H44" s="7">
        <f>_xlfn.XLOOKUP($A44,'[1]27'!$J$8:$ED$8,'[1]19'!$H$20:$EB$20)</f>
        <v>537.38985000000002</v>
      </c>
      <c r="I44" s="7">
        <f>_xlfn.XLOOKUP($A44,'[1]27'!$J$8:$ED$8,'[1]27'!$J$33:$ED$33)</f>
        <v>0</v>
      </c>
      <c r="J44" s="7">
        <f>_xlfn.XLOOKUP($A44,'[1]27'!$J$8:$ED$8,'[1]27'!$J$31:$ED$31)</f>
        <v>10.77277</v>
      </c>
      <c r="K44" s="7">
        <f>_xlfn.XLOOKUP($A44,'[1]27'!$J$8:$ED$8,'[1]27'!$J$32:$ED$32)</f>
        <v>9.5558259999999997</v>
      </c>
      <c r="L44" s="7">
        <f>_xlfn.XLOOKUP($A44,'[1]27'!$J$8:$ED$8,'[1]27'!$J$34:$ED$34)</f>
        <v>33.042941999999996</v>
      </c>
      <c r="M44" s="7">
        <f>Gold[[#This Row],[Sinapore Exports]]+Gold[[#This Row],[UK Exports]]+Gold[[#This Row],[Hongkong Exports]]+Gold[[#This Row],[Chine Exports]]+Gold[[#This Row],[Australia Exports (volumn Tn)]]</f>
        <v>136.64028199999998</v>
      </c>
      <c r="N44" s="17">
        <v>71.900000000000006</v>
      </c>
      <c r="O44" s="7">
        <f>(Gold[[#This Row],[Exploration Expenditure(m$)]]/Gold[[#This Row],[Australia Exports by values(m$)]])*100</f>
        <v>5.4820130500883693</v>
      </c>
    </row>
    <row r="45" spans="1:15" x14ac:dyDescent="0.25">
      <c r="A45" s="6">
        <v>36678</v>
      </c>
      <c r="B45" s="7">
        <f>_xlfn.XLOOKUP($A45,'[1]27'!$J$8:$ED$8,'[1]27'!$J$43:$ED$43)</f>
        <v>280.20399230399198</v>
      </c>
      <c r="C45" s="7">
        <f>_xlfn.XLOOKUP($A45,'[1]27'!$J$8:$ED$8,'[1]27'!$J$44:$ED$44)</f>
        <v>474.87106734597398</v>
      </c>
      <c r="D45" s="7">
        <f>_xlfn.XLOOKUP($A45,'[1]27'!$J$8:$ED$8,'[1]27'!$J$27:$ED$27)</f>
        <v>100.798</v>
      </c>
      <c r="E45" s="7">
        <f>_xlfn.XLOOKUP($A45,'[1]27'!$J$8:$ED$8,'[1]16'!$H$18:$EB$18)</f>
        <v>75.861706999999996</v>
      </c>
      <c r="F45" s="7">
        <f t="shared" si="0"/>
        <v>95.741500000000002</v>
      </c>
      <c r="G45" s="7">
        <f>_xlfn.XLOOKUP($A45,'[1]27'!$J$8:$ED$8,'[1]17'!$G$21:$EA$21)</f>
        <v>1272.6320000000001</v>
      </c>
      <c r="H45" s="7">
        <f>_xlfn.XLOOKUP($A45,'[1]27'!$J$8:$ED$8,'[1]19'!$H$20:$EB$20)</f>
        <v>538.38815299999999</v>
      </c>
      <c r="I45" s="7">
        <f>_xlfn.XLOOKUP($A45,'[1]27'!$J$8:$ED$8,'[1]27'!$J$33:$ED$33)</f>
        <v>0</v>
      </c>
      <c r="J45" s="7">
        <f>_xlfn.XLOOKUP($A45,'[1]27'!$J$8:$ED$8,'[1]27'!$J$31:$ED$31)</f>
        <v>2.776621</v>
      </c>
      <c r="K45" s="7">
        <f>_xlfn.XLOOKUP($A45,'[1]27'!$J$8:$ED$8,'[1]27'!$J$32:$ED$32)</f>
        <v>7.0430000000000001</v>
      </c>
      <c r="L45" s="7">
        <f>_xlfn.XLOOKUP($A45,'[1]27'!$J$8:$ED$8,'[1]27'!$J$34:$ED$34)</f>
        <v>31.423103000000001</v>
      </c>
      <c r="M45" s="7">
        <f>Gold[[#This Row],[Sinapore Exports]]+Gold[[#This Row],[UK Exports]]+Gold[[#This Row],[Hongkong Exports]]+Gold[[#This Row],[Chine Exports]]+Gold[[#This Row],[Australia Exports (volumn Tn)]]</f>
        <v>117.10443100000001</v>
      </c>
      <c r="N45" s="17">
        <v>109.8</v>
      </c>
      <c r="O45" s="7">
        <f>(Gold[[#This Row],[Exploration Expenditure(m$)]]/Gold[[#This Row],[Australia Exports by values(m$)]])*100</f>
        <v>8.6277887087547693</v>
      </c>
    </row>
    <row r="46" spans="1:15" x14ac:dyDescent="0.25">
      <c r="A46" s="6">
        <v>36770</v>
      </c>
      <c r="B46" s="7">
        <f>_xlfn.XLOOKUP($A46,'[1]27'!$J$8:$ED$8,'[1]27'!$J$43:$ED$43)</f>
        <v>276.52539682539702</v>
      </c>
      <c r="C46" s="7">
        <f>_xlfn.XLOOKUP($A46,'[1]27'!$J$8:$ED$8,'[1]27'!$J$44:$ED$44)</f>
        <v>481.152538969006</v>
      </c>
      <c r="D46" s="7">
        <f>_xlfn.XLOOKUP($A46,'[1]27'!$J$8:$ED$8,'[1]27'!$J$27:$ED$27)</f>
        <v>78.338999999999999</v>
      </c>
      <c r="E46" s="7">
        <f>_xlfn.XLOOKUP($A46,'[1]27'!$J$8:$ED$8,'[1]16'!$H$18:$EB$18)</f>
        <v>71.131009000000006</v>
      </c>
      <c r="F46" s="7">
        <f t="shared" si="0"/>
        <v>95.742750000000001</v>
      </c>
      <c r="G46" s="7">
        <f>_xlfn.XLOOKUP($A46,'[1]27'!$J$8:$ED$8,'[1]17'!$G$21:$EA$21)</f>
        <v>1205.172</v>
      </c>
      <c r="H46" s="7">
        <f>_xlfn.XLOOKUP($A46,'[1]27'!$J$8:$ED$8,'[1]19'!$H$20:$EB$20)</f>
        <v>228.02058700000001</v>
      </c>
      <c r="I46" s="7">
        <f>_xlfn.XLOOKUP($A46,'[1]27'!$J$8:$ED$8,'[1]27'!$J$33:$ED$33)</f>
        <v>0</v>
      </c>
      <c r="J46" s="7">
        <f>_xlfn.XLOOKUP($A46,'[1]27'!$J$8:$ED$8,'[1]27'!$J$31:$ED$31)</f>
        <v>4.6873199999999997</v>
      </c>
      <c r="K46" s="7">
        <f>_xlfn.XLOOKUP($A46,'[1]27'!$J$8:$ED$8,'[1]27'!$J$32:$ED$32)</f>
        <v>8.0086600000000008</v>
      </c>
      <c r="L46" s="7">
        <f>_xlfn.XLOOKUP($A46,'[1]27'!$J$8:$ED$8,'[1]27'!$J$34:$ED$34)</f>
        <v>23.771668999999999</v>
      </c>
      <c r="M46" s="7">
        <f>Gold[[#This Row],[Sinapore Exports]]+Gold[[#This Row],[UK Exports]]+Gold[[#This Row],[Hongkong Exports]]+Gold[[#This Row],[Chine Exports]]+Gold[[#This Row],[Australia Exports (volumn Tn)]]</f>
        <v>107.598658</v>
      </c>
      <c r="N46" s="17">
        <v>92.5</v>
      </c>
      <c r="O46" s="7">
        <f>(Gold[[#This Row],[Exploration Expenditure(m$)]]/Gold[[#This Row],[Australia Exports by values(m$)]])*100</f>
        <v>7.675252992933788</v>
      </c>
    </row>
    <row r="47" spans="1:15" x14ac:dyDescent="0.25">
      <c r="A47" s="6">
        <v>36861</v>
      </c>
      <c r="B47" s="7">
        <f>_xlfn.XLOOKUP($A47,'[1]27'!$J$8:$ED$8,'[1]27'!$J$43:$ED$43)</f>
        <v>269.15909090909099</v>
      </c>
      <c r="C47" s="7">
        <f>_xlfn.XLOOKUP($A47,'[1]27'!$J$8:$ED$8,'[1]27'!$J$44:$ED$44)</f>
        <v>505.85039485966399</v>
      </c>
      <c r="D47" s="7">
        <f>_xlfn.XLOOKUP($A47,'[1]27'!$J$8:$ED$8,'[1]27'!$J$27:$ED$27)</f>
        <v>81.650000000000006</v>
      </c>
      <c r="E47" s="7">
        <f>_xlfn.XLOOKUP($A47,'[1]27'!$J$8:$ED$8,'[1]16'!$H$18:$EB$18)</f>
        <v>66.115875000000003</v>
      </c>
      <c r="F47" s="7">
        <f t="shared" si="0"/>
        <v>87.316750000000013</v>
      </c>
      <c r="G47" s="7">
        <f>_xlfn.XLOOKUP($A47,'[1]27'!$J$8:$ED$8,'[1]17'!$G$21:$EA$21)</f>
        <v>1163.4649999999999</v>
      </c>
      <c r="H47" s="7">
        <f>_xlfn.XLOOKUP($A47,'[1]27'!$J$8:$ED$8,'[1]19'!$H$20:$EB$20)</f>
        <v>339.53910200000001</v>
      </c>
      <c r="I47" s="7">
        <f>_xlfn.XLOOKUP($A47,'[1]27'!$J$8:$ED$8,'[1]27'!$J$33:$ED$33)</f>
        <v>0</v>
      </c>
      <c r="J47" s="7">
        <f>_xlfn.XLOOKUP($A47,'[1]27'!$J$8:$ED$8,'[1]27'!$J$31:$ED$31)</f>
        <v>7.2506000000000004</v>
      </c>
      <c r="K47" s="7">
        <f>_xlfn.XLOOKUP($A47,'[1]27'!$J$8:$ED$8,'[1]27'!$J$32:$ED$32)</f>
        <v>2</v>
      </c>
      <c r="L47" s="7">
        <f>_xlfn.XLOOKUP($A47,'[1]27'!$J$8:$ED$8,'[1]27'!$J$34:$ED$34)</f>
        <v>29.631665000000002</v>
      </c>
      <c r="M47" s="7">
        <f>Gold[[#This Row],[Sinapore Exports]]+Gold[[#This Row],[UK Exports]]+Gold[[#This Row],[Hongkong Exports]]+Gold[[#This Row],[Chine Exports]]+Gold[[#This Row],[Australia Exports (volumn Tn)]]</f>
        <v>104.99814000000001</v>
      </c>
      <c r="N47" s="17">
        <v>97.5</v>
      </c>
      <c r="O47" s="7">
        <f>(Gold[[#This Row],[Exploration Expenditure(m$)]]/Gold[[#This Row],[Australia Exports by values(m$)]])*100</f>
        <v>8.380140356607205</v>
      </c>
    </row>
    <row r="48" spans="1:15" x14ac:dyDescent="0.25">
      <c r="A48" s="6">
        <v>36951</v>
      </c>
      <c r="B48" s="7">
        <f>_xlfn.XLOOKUP($A48,'[1]27'!$J$8:$ED$8,'[1]27'!$J$43:$ED$43)</f>
        <v>263.459545454546</v>
      </c>
      <c r="C48" s="7">
        <f>_xlfn.XLOOKUP($A48,'[1]27'!$J$8:$ED$8,'[1]27'!$J$44:$ED$44)</f>
        <v>495.59407941350202</v>
      </c>
      <c r="D48" s="7">
        <f>_xlfn.XLOOKUP($A48,'[1]27'!$J$8:$ED$8,'[1]27'!$J$27:$ED$27)</f>
        <v>92.111999999999995</v>
      </c>
      <c r="E48" s="7">
        <f>_xlfn.XLOOKUP($A48,'[1]27'!$J$8:$ED$8,'[1]16'!$H$18:$EB$18)</f>
        <v>81.278976</v>
      </c>
      <c r="F48" s="7">
        <f t="shared" si="0"/>
        <v>88.22475</v>
      </c>
      <c r="G48" s="7">
        <f>_xlfn.XLOOKUP($A48,'[1]27'!$J$8:$ED$8,'[1]17'!$G$21:$EA$21)</f>
        <v>1349.2</v>
      </c>
      <c r="H48" s="7">
        <f>_xlfn.XLOOKUP($A48,'[1]27'!$J$8:$ED$8,'[1]19'!$H$20:$EB$20)</f>
        <v>350.819298</v>
      </c>
      <c r="I48" s="7">
        <f>_xlfn.XLOOKUP($A48,'[1]27'!$J$8:$ED$8,'[1]27'!$J$33:$ED$33)</f>
        <v>0</v>
      </c>
      <c r="J48" s="7">
        <f>_xlfn.XLOOKUP($A48,'[1]27'!$J$8:$ED$8,'[1]27'!$J$31:$ED$31)</f>
        <v>10.635961</v>
      </c>
      <c r="K48" s="7">
        <f>_xlfn.XLOOKUP($A48,'[1]27'!$J$8:$ED$8,'[1]27'!$J$32:$ED$32)</f>
        <v>3.9078940000000002</v>
      </c>
      <c r="L48" s="7">
        <f>_xlfn.XLOOKUP($A48,'[1]27'!$J$8:$ED$8,'[1]27'!$J$34:$ED$34)</f>
        <v>26.780546999999999</v>
      </c>
      <c r="M48" s="7">
        <f>Gold[[#This Row],[Sinapore Exports]]+Gold[[#This Row],[UK Exports]]+Gold[[#This Row],[Hongkong Exports]]+Gold[[#This Row],[Chine Exports]]+Gold[[#This Row],[Australia Exports (volumn Tn)]]</f>
        <v>122.60337799999999</v>
      </c>
      <c r="N48" s="17">
        <v>83.3</v>
      </c>
      <c r="O48" s="7">
        <f>(Gold[[#This Row],[Exploration Expenditure(m$)]]/Gold[[#This Row],[Australia Exports by values(m$)]])*100</f>
        <v>6.1740290542543725</v>
      </c>
    </row>
    <row r="49" spans="1:15" x14ac:dyDescent="0.25">
      <c r="A49" s="6">
        <v>37043</v>
      </c>
      <c r="B49" s="7">
        <f>_xlfn.XLOOKUP($A49,'[1]27'!$J$8:$ED$8,'[1]27'!$J$43:$ED$43)</f>
        <v>267.76548245613998</v>
      </c>
      <c r="C49" s="7">
        <f>_xlfn.XLOOKUP($A49,'[1]27'!$J$8:$ED$8,'[1]27'!$J$44:$ED$44)</f>
        <v>522.34808475401996</v>
      </c>
      <c r="D49" s="7">
        <f>_xlfn.XLOOKUP($A49,'[1]27'!$J$8:$ED$8,'[1]27'!$J$27:$ED$27)</f>
        <v>108.467</v>
      </c>
      <c r="E49" s="7">
        <f>_xlfn.XLOOKUP($A49,'[1]27'!$J$8:$ED$8,'[1]16'!$H$18:$EB$18)</f>
        <v>83.231200999999999</v>
      </c>
      <c r="F49" s="7">
        <f t="shared" si="0"/>
        <v>90.141999999999996</v>
      </c>
      <c r="G49" s="7">
        <f>_xlfn.XLOOKUP($A49,'[1]27'!$J$8:$ED$8,'[1]17'!$G$21:$EA$21)</f>
        <v>1392.482</v>
      </c>
      <c r="H49" s="7">
        <f>_xlfn.XLOOKUP($A49,'[1]27'!$J$8:$ED$8,'[1]19'!$H$20:$EB$20)</f>
        <v>767.58378100000004</v>
      </c>
      <c r="I49" s="7">
        <f>_xlfn.XLOOKUP($A49,'[1]27'!$J$8:$ED$8,'[1]27'!$J$33:$ED$33)</f>
        <v>0</v>
      </c>
      <c r="J49" s="7">
        <f>_xlfn.XLOOKUP($A49,'[1]27'!$J$8:$ED$8,'[1]27'!$J$31:$ED$31)</f>
        <v>12.961</v>
      </c>
      <c r="K49" s="7">
        <f>_xlfn.XLOOKUP($A49,'[1]27'!$J$8:$ED$8,'[1]27'!$J$32:$ED$32)</f>
        <v>28.677700999999999</v>
      </c>
      <c r="L49" s="7">
        <f>_xlfn.XLOOKUP($A49,'[1]27'!$J$8:$ED$8,'[1]27'!$J$34:$ED$34)</f>
        <v>13.32755</v>
      </c>
      <c r="M49" s="7">
        <f>Gold[[#This Row],[Sinapore Exports]]+Gold[[#This Row],[UK Exports]]+Gold[[#This Row],[Hongkong Exports]]+Gold[[#This Row],[Chine Exports]]+Gold[[#This Row],[Australia Exports (volumn Tn)]]</f>
        <v>138.197452</v>
      </c>
      <c r="N49" s="17">
        <v>96.8</v>
      </c>
      <c r="O49" s="7">
        <f>(Gold[[#This Row],[Exploration Expenditure(m$)]]/Gold[[#This Row],[Australia Exports by values(m$)]])*100</f>
        <v>6.9516158916237334</v>
      </c>
    </row>
    <row r="50" spans="1:15" x14ac:dyDescent="0.25">
      <c r="A50" s="6">
        <v>37135</v>
      </c>
      <c r="B50" s="7">
        <f>_xlfn.XLOOKUP($A50,'[1]27'!$J$8:$ED$8,'[1]27'!$J$43:$ED$43)</f>
        <v>274.39159090909101</v>
      </c>
      <c r="C50" s="7">
        <f>_xlfn.XLOOKUP($A50,'[1]27'!$J$8:$ED$8,'[1]27'!$J$44:$ED$44)</f>
        <v>534.29115518447202</v>
      </c>
      <c r="D50" s="7">
        <f>_xlfn.XLOOKUP($A50,'[1]27'!$J$8:$ED$8,'[1]27'!$J$27:$ED$27)</f>
        <v>84.674999999999997</v>
      </c>
      <c r="E50" s="7">
        <f>_xlfn.XLOOKUP($A50,'[1]27'!$J$8:$ED$8,'[1]16'!$H$18:$EB$18)</f>
        <v>73.190904000000003</v>
      </c>
      <c r="F50" s="7">
        <f t="shared" si="0"/>
        <v>91.725999999999999</v>
      </c>
      <c r="G50" s="7">
        <f>_xlfn.XLOOKUP($A50,'[1]27'!$J$8:$ED$8,'[1]17'!$G$21:$EA$21)</f>
        <v>1250.421</v>
      </c>
      <c r="H50" s="7">
        <f>_xlfn.XLOOKUP($A50,'[1]27'!$J$8:$ED$8,'[1]19'!$H$20:$EB$20)</f>
        <v>395.17595299999999</v>
      </c>
      <c r="I50" s="7">
        <f>_xlfn.XLOOKUP($A50,'[1]27'!$J$8:$ED$8,'[1]27'!$J$33:$ED$33)</f>
        <v>0</v>
      </c>
      <c r="J50" s="7">
        <f>_xlfn.XLOOKUP($A50,'[1]27'!$J$8:$ED$8,'[1]27'!$J$31:$ED$31)</f>
        <v>10.030507999999999</v>
      </c>
      <c r="K50" s="7">
        <f>_xlfn.XLOOKUP($A50,'[1]27'!$J$8:$ED$8,'[1]27'!$J$32:$ED$32)</f>
        <v>15.6365</v>
      </c>
      <c r="L50" s="7">
        <f>_xlfn.XLOOKUP($A50,'[1]27'!$J$8:$ED$8,'[1]27'!$J$34:$ED$34)</f>
        <v>18.104700000000001</v>
      </c>
      <c r="M50" s="7">
        <f>Gold[[#This Row],[Sinapore Exports]]+Gold[[#This Row],[UK Exports]]+Gold[[#This Row],[Hongkong Exports]]+Gold[[#This Row],[Chine Exports]]+Gold[[#This Row],[Australia Exports (volumn Tn)]]</f>
        <v>116.96261200000001</v>
      </c>
      <c r="N50" s="17">
        <v>86.4</v>
      </c>
      <c r="O50" s="7">
        <f>(Gold[[#This Row],[Exploration Expenditure(m$)]]/Gold[[#This Row],[Australia Exports by values(m$)]])*100</f>
        <v>6.9096728221934853</v>
      </c>
    </row>
    <row r="51" spans="1:15" x14ac:dyDescent="0.25">
      <c r="A51" s="6">
        <v>37226</v>
      </c>
      <c r="B51" s="7">
        <f>_xlfn.XLOOKUP($A51,'[1]27'!$J$8:$ED$8,'[1]27'!$J$43:$ED$43)</f>
        <v>278.41366106719403</v>
      </c>
      <c r="C51" s="7">
        <f>_xlfn.XLOOKUP($A51,'[1]27'!$J$8:$ED$8,'[1]27'!$J$44:$ED$44)</f>
        <v>544.00197769747899</v>
      </c>
      <c r="D51" s="7">
        <f>_xlfn.XLOOKUP($A51,'[1]27'!$J$8:$ED$8,'[1]27'!$J$27:$ED$27)</f>
        <v>87.828446999999997</v>
      </c>
      <c r="E51" s="7">
        <f>_xlfn.XLOOKUP($A51,'[1]27'!$J$8:$ED$8,'[1]16'!$H$18:$EB$18)</f>
        <v>65.938713000000007</v>
      </c>
      <c r="F51" s="7">
        <f t="shared" si="0"/>
        <v>93.27061175</v>
      </c>
      <c r="G51" s="7">
        <f>_xlfn.XLOOKUP($A51,'[1]27'!$J$8:$ED$8,'[1]17'!$G$21:$EA$21)</f>
        <v>1165.365</v>
      </c>
      <c r="H51" s="7">
        <f>_xlfn.XLOOKUP($A51,'[1]27'!$J$8:$ED$8,'[1]19'!$H$20:$EB$20)</f>
        <v>631.97441800000001</v>
      </c>
      <c r="I51" s="7">
        <f>_xlfn.XLOOKUP($A51,'[1]27'!$J$8:$ED$8,'[1]27'!$J$33:$ED$33)</f>
        <v>0</v>
      </c>
      <c r="J51" s="7">
        <f>_xlfn.XLOOKUP($A51,'[1]27'!$J$8:$ED$8,'[1]27'!$J$31:$ED$31)</f>
        <v>15.428121000000001</v>
      </c>
      <c r="K51" s="7">
        <f>_xlfn.XLOOKUP($A51,'[1]27'!$J$8:$ED$8,'[1]27'!$J$32:$ED$32)</f>
        <v>6.4238999999999997</v>
      </c>
      <c r="L51" s="7">
        <f>_xlfn.XLOOKUP($A51,'[1]27'!$J$8:$ED$8,'[1]27'!$J$34:$ED$34)</f>
        <v>8.5533999999999999</v>
      </c>
      <c r="M51" s="7">
        <f>Gold[[#This Row],[Sinapore Exports]]+Gold[[#This Row],[UK Exports]]+Gold[[#This Row],[Hongkong Exports]]+Gold[[#This Row],[Chine Exports]]+Gold[[#This Row],[Australia Exports (volumn Tn)]]</f>
        <v>96.344134000000011</v>
      </c>
      <c r="N51" s="17">
        <v>84.2</v>
      </c>
      <c r="O51" s="7">
        <f>(Gold[[#This Row],[Exploration Expenditure(m$)]]/Gold[[#This Row],[Australia Exports by values(m$)]])*100</f>
        <v>7.22520412059741</v>
      </c>
    </row>
    <row r="52" spans="1:15" x14ac:dyDescent="0.25">
      <c r="A52" s="6">
        <v>37316</v>
      </c>
      <c r="B52" s="7">
        <f>_xlfn.XLOOKUP($A52,'[1]27'!$J$8:$ED$8,'[1]27'!$J$43:$ED$43)</f>
        <v>290.35378787878801</v>
      </c>
      <c r="C52" s="7">
        <f>_xlfn.XLOOKUP($A52,'[1]27'!$J$8:$ED$8,'[1]27'!$J$44:$ED$44)</f>
        <v>561.79167854541902</v>
      </c>
      <c r="D52" s="7">
        <f>_xlfn.XLOOKUP($A52,'[1]27'!$J$8:$ED$8,'[1]27'!$J$27:$ED$27)</f>
        <v>85.957299000000006</v>
      </c>
      <c r="E52" s="7">
        <f>_xlfn.XLOOKUP($A52,'[1]27'!$J$8:$ED$8,'[1]16'!$H$18:$EB$18)</f>
        <v>69.268219000000002</v>
      </c>
      <c r="F52" s="7">
        <f t="shared" si="0"/>
        <v>91.731936499999989</v>
      </c>
      <c r="G52" s="7">
        <f>_xlfn.XLOOKUP($A52,'[1]27'!$J$8:$ED$8,'[1]17'!$G$21:$EA$21)</f>
        <v>1320.761</v>
      </c>
      <c r="H52" s="7">
        <f>_xlfn.XLOOKUP($A52,'[1]27'!$J$8:$ED$8,'[1]19'!$H$20:$EB$20)</f>
        <v>581.85057200000006</v>
      </c>
      <c r="I52" s="7">
        <f>_xlfn.XLOOKUP($A52,'[1]27'!$J$8:$ED$8,'[1]27'!$J$33:$ED$33)</f>
        <v>0</v>
      </c>
      <c r="J52" s="7">
        <f>_xlfn.XLOOKUP($A52,'[1]27'!$J$8:$ED$8,'[1]27'!$J$31:$ED$31)</f>
        <v>12.156000000000001</v>
      </c>
      <c r="K52" s="7">
        <f>_xlfn.XLOOKUP($A52,'[1]27'!$J$8:$ED$8,'[1]27'!$J$32:$ED$32)</f>
        <v>12.6075</v>
      </c>
      <c r="L52" s="7">
        <f>_xlfn.XLOOKUP($A52,'[1]27'!$J$8:$ED$8,'[1]27'!$J$34:$ED$34)</f>
        <v>10.686</v>
      </c>
      <c r="M52" s="7">
        <f>Gold[[#This Row],[Sinapore Exports]]+Gold[[#This Row],[UK Exports]]+Gold[[#This Row],[Hongkong Exports]]+Gold[[#This Row],[Chine Exports]]+Gold[[#This Row],[Australia Exports (volumn Tn)]]</f>
        <v>104.717719</v>
      </c>
      <c r="N52" s="17">
        <v>73.900000000000006</v>
      </c>
      <c r="O52" s="7">
        <f>(Gold[[#This Row],[Exploration Expenditure(m$)]]/Gold[[#This Row],[Australia Exports by values(m$)]])*100</f>
        <v>5.5952590968388689</v>
      </c>
    </row>
    <row r="53" spans="1:15" x14ac:dyDescent="0.25">
      <c r="A53" s="6">
        <v>37408</v>
      </c>
      <c r="B53" s="7">
        <f>_xlfn.XLOOKUP($A53,'[1]27'!$J$8:$ED$8,'[1]27'!$J$43:$ED$43)</f>
        <v>312.784764309764</v>
      </c>
      <c r="C53" s="7">
        <f>_xlfn.XLOOKUP($A53,'[1]27'!$J$8:$ED$8,'[1]27'!$J$44:$ED$44)</f>
        <v>568.46880362428499</v>
      </c>
      <c r="D53" s="7">
        <f>_xlfn.XLOOKUP($A53,'[1]27'!$J$8:$ED$8,'[1]27'!$J$27:$ED$27)</f>
        <v>87.650710000000004</v>
      </c>
      <c r="E53" s="7">
        <f>_xlfn.XLOOKUP($A53,'[1]27'!$J$8:$ED$8,'[1]16'!$H$18:$EB$18)</f>
        <v>72.237775999999997</v>
      </c>
      <c r="F53" s="7">
        <f t="shared" si="0"/>
        <v>86.527863999999994</v>
      </c>
      <c r="G53" s="7">
        <f>_xlfn.XLOOKUP($A53,'[1]27'!$J$8:$ED$8,'[1]17'!$G$21:$EA$21)</f>
        <v>1392.0119999999999</v>
      </c>
      <c r="H53" s="7">
        <f>_xlfn.XLOOKUP($A53,'[1]27'!$J$8:$ED$8,'[1]19'!$H$20:$EB$20)</f>
        <v>597.53365599999995</v>
      </c>
      <c r="I53" s="7">
        <f>_xlfn.XLOOKUP($A53,'[1]27'!$J$8:$ED$8,'[1]27'!$J$33:$ED$33)</f>
        <v>0</v>
      </c>
      <c r="J53" s="7">
        <f>_xlfn.XLOOKUP($A53,'[1]27'!$J$8:$ED$8,'[1]27'!$J$31:$ED$31)</f>
        <v>6.8655900000000001</v>
      </c>
      <c r="K53" s="7">
        <f>_xlfn.XLOOKUP($A53,'[1]27'!$J$8:$ED$8,'[1]27'!$J$32:$ED$32)</f>
        <v>31.511175999999999</v>
      </c>
      <c r="L53" s="7">
        <f>_xlfn.XLOOKUP($A53,'[1]27'!$J$8:$ED$8,'[1]27'!$J$34:$ED$34)</f>
        <v>9.1496999999999993</v>
      </c>
      <c r="M53" s="7">
        <f>Gold[[#This Row],[Sinapore Exports]]+Gold[[#This Row],[UK Exports]]+Gold[[#This Row],[Hongkong Exports]]+Gold[[#This Row],[Chine Exports]]+Gold[[#This Row],[Australia Exports (volumn Tn)]]</f>
        <v>119.764242</v>
      </c>
      <c r="N53" s="17">
        <v>86.8</v>
      </c>
      <c r="O53" s="7">
        <f>(Gold[[#This Row],[Exploration Expenditure(m$)]]/Gold[[#This Row],[Australia Exports by values(m$)]])*100</f>
        <v>6.2355784289215901</v>
      </c>
    </row>
    <row r="54" spans="1:15" x14ac:dyDescent="0.25">
      <c r="A54" s="6">
        <v>37500</v>
      </c>
      <c r="B54" s="7">
        <f>_xlfn.XLOOKUP($A54,'[1]27'!$J$8:$ED$8,'[1]27'!$J$43:$ED$43)</f>
        <v>314.22170462387902</v>
      </c>
      <c r="C54" s="7">
        <f>_xlfn.XLOOKUP($A54,'[1]27'!$J$8:$ED$8,'[1]27'!$J$44:$ED$44)</f>
        <v>574.01739875297903</v>
      </c>
      <c r="D54" s="7">
        <f>_xlfn.XLOOKUP($A54,'[1]27'!$J$8:$ED$8,'[1]27'!$J$27:$ED$27)</f>
        <v>83.752774000000002</v>
      </c>
      <c r="E54" s="7">
        <f>_xlfn.XLOOKUP($A54,'[1]27'!$J$8:$ED$8,'[1]16'!$H$18:$EB$18)</f>
        <v>64.892259999999993</v>
      </c>
      <c r="F54" s="7">
        <f t="shared" si="0"/>
        <v>86.297307500000002</v>
      </c>
      <c r="G54" s="7">
        <f>_xlfn.XLOOKUP($A54,'[1]27'!$J$8:$ED$8,'[1]17'!$G$21:$EA$21)</f>
        <v>1313.2729999999999</v>
      </c>
      <c r="H54" s="7">
        <f>_xlfn.XLOOKUP($A54,'[1]27'!$J$8:$ED$8,'[1]19'!$H$20:$EB$20)</f>
        <v>503.006415</v>
      </c>
      <c r="I54" s="7">
        <f>_xlfn.XLOOKUP($A54,'[1]27'!$J$8:$ED$8,'[1]27'!$J$33:$ED$33)</f>
        <v>0.153</v>
      </c>
      <c r="J54" s="7">
        <f>_xlfn.XLOOKUP($A54,'[1]27'!$J$8:$ED$8,'[1]27'!$J$31:$ED$31)</f>
        <v>7.3063459999999996</v>
      </c>
      <c r="K54" s="7">
        <f>_xlfn.XLOOKUP($A54,'[1]27'!$J$8:$ED$8,'[1]27'!$J$32:$ED$32)</f>
        <v>10.711499999999999</v>
      </c>
      <c r="L54" s="7">
        <f>_xlfn.XLOOKUP($A54,'[1]27'!$J$8:$ED$8,'[1]27'!$J$34:$ED$34)</f>
        <v>9.6585000000000001</v>
      </c>
      <c r="M54" s="7">
        <f>Gold[[#This Row],[Sinapore Exports]]+Gold[[#This Row],[UK Exports]]+Gold[[#This Row],[Hongkong Exports]]+Gold[[#This Row],[Chine Exports]]+Gold[[#This Row],[Australia Exports (volumn Tn)]]</f>
        <v>92.72160599999998</v>
      </c>
      <c r="N54" s="17">
        <v>95.2</v>
      </c>
      <c r="O54" s="7">
        <f>(Gold[[#This Row],[Exploration Expenditure(m$)]]/Gold[[#This Row],[Australia Exports by values(m$)]])*100</f>
        <v>7.2490639798427292</v>
      </c>
    </row>
    <row r="55" spans="1:15" x14ac:dyDescent="0.25">
      <c r="A55" s="6">
        <v>37591</v>
      </c>
      <c r="B55" s="7">
        <f>_xlfn.XLOOKUP($A55,'[1]27'!$J$8:$ED$8,'[1]27'!$J$43:$ED$43)</f>
        <v>322.51421095007998</v>
      </c>
      <c r="C55" s="7">
        <f>_xlfn.XLOOKUP($A55,'[1]27'!$J$8:$ED$8,'[1]27'!$J$44:$ED$44)</f>
        <v>579.37884755160701</v>
      </c>
      <c r="D55" s="7">
        <f>_xlfn.XLOOKUP($A55,'[1]27'!$J$8:$ED$8,'[1]27'!$J$27:$ED$27)</f>
        <v>91.935282000000001</v>
      </c>
      <c r="E55" s="7">
        <f>_xlfn.XLOOKUP($A55,'[1]27'!$J$8:$ED$8,'[1]16'!$H$18:$EB$18)</f>
        <v>63.310462000000001</v>
      </c>
      <c r="F55" s="7">
        <f t="shared" si="0"/>
        <v>87.32401625</v>
      </c>
      <c r="G55" s="7">
        <f>_xlfn.XLOOKUP($A55,'[1]27'!$J$8:$ED$8,'[1]17'!$G$21:$EA$21)</f>
        <v>1280.9190000000001</v>
      </c>
      <c r="H55" s="7">
        <f>_xlfn.XLOOKUP($A55,'[1]27'!$J$8:$ED$8,'[1]19'!$H$20:$EB$20)</f>
        <v>821.37787800000001</v>
      </c>
      <c r="I55" s="7">
        <f>_xlfn.XLOOKUP($A55,'[1]27'!$J$8:$ED$8,'[1]27'!$J$33:$ED$33)</f>
        <v>1.6032000000000001E-2</v>
      </c>
      <c r="J55" s="7">
        <f>_xlfn.XLOOKUP($A55,'[1]27'!$J$8:$ED$8,'[1]27'!$J$31:$ED$31)</f>
        <v>3.256297</v>
      </c>
      <c r="K55" s="7">
        <f>_xlfn.XLOOKUP($A55,'[1]27'!$J$8:$ED$8,'[1]27'!$J$32:$ED$32)</f>
        <v>14.926410000000001</v>
      </c>
      <c r="L55" s="7">
        <f>_xlfn.XLOOKUP($A55,'[1]27'!$J$8:$ED$8,'[1]27'!$J$34:$ED$34)</f>
        <v>7.019444</v>
      </c>
      <c r="M55" s="7">
        <f>Gold[[#This Row],[Sinapore Exports]]+Gold[[#This Row],[UK Exports]]+Gold[[#This Row],[Hongkong Exports]]+Gold[[#This Row],[Chine Exports]]+Gold[[#This Row],[Australia Exports (volumn Tn)]]</f>
        <v>88.528644999999997</v>
      </c>
      <c r="N55" s="17">
        <v>99.3</v>
      </c>
      <c r="O55" s="7">
        <f>(Gold[[#This Row],[Exploration Expenditure(m$)]]/Gold[[#This Row],[Australia Exports by values(m$)]])*100</f>
        <v>7.7522466291779573</v>
      </c>
    </row>
    <row r="56" spans="1:15" x14ac:dyDescent="0.25">
      <c r="A56" s="6">
        <v>37681</v>
      </c>
      <c r="B56" s="7">
        <f>_xlfn.XLOOKUP($A56,'[1]27'!$J$8:$ED$8,'[1]27'!$J$43:$ED$43)</f>
        <v>352.12484848484797</v>
      </c>
      <c r="C56" s="7">
        <f>_xlfn.XLOOKUP($A56,'[1]27'!$J$8:$ED$8,'[1]27'!$J$44:$ED$44)</f>
        <v>593.97100018147</v>
      </c>
      <c r="D56" s="7">
        <f>_xlfn.XLOOKUP($A56,'[1]27'!$J$8:$ED$8,'[1]27'!$J$27:$ED$27)</f>
        <v>114.207579</v>
      </c>
      <c r="E56" s="7">
        <f>_xlfn.XLOOKUP($A56,'[1]27'!$J$8:$ED$8,'[1]16'!$H$18:$EB$18)</f>
        <v>78.112359999999995</v>
      </c>
      <c r="F56" s="7">
        <f t="shared" si="0"/>
        <v>94.386586249999993</v>
      </c>
      <c r="G56" s="7">
        <f>_xlfn.XLOOKUP($A56,'[1]27'!$J$8:$ED$8,'[1]17'!$G$21:$EA$21)</f>
        <v>1587.4259999999999</v>
      </c>
      <c r="H56" s="7">
        <f>_xlfn.XLOOKUP($A56,'[1]27'!$J$8:$ED$8,'[1]19'!$H$20:$EB$20)</f>
        <v>1056.6414600000001</v>
      </c>
      <c r="I56" s="7">
        <f>_xlfn.XLOOKUP($A56,'[1]27'!$J$8:$ED$8,'[1]27'!$J$33:$ED$33)</f>
        <v>3.2000000000000001E-2</v>
      </c>
      <c r="J56" s="7">
        <f>_xlfn.XLOOKUP($A56,'[1]27'!$J$8:$ED$8,'[1]27'!$J$31:$ED$31)</f>
        <v>3.5450910000000002</v>
      </c>
      <c r="K56" s="7">
        <f>_xlfn.XLOOKUP($A56,'[1]27'!$J$8:$ED$8,'[1]27'!$J$32:$ED$32)</f>
        <v>50.837546000000003</v>
      </c>
      <c r="L56" s="7">
        <f>_xlfn.XLOOKUP($A56,'[1]27'!$J$8:$ED$8,'[1]27'!$J$34:$ED$34)</f>
        <v>3.3723000000000001</v>
      </c>
      <c r="M56" s="7">
        <f>Gold[[#This Row],[Sinapore Exports]]+Gold[[#This Row],[UK Exports]]+Gold[[#This Row],[Hongkong Exports]]+Gold[[#This Row],[Chine Exports]]+Gold[[#This Row],[Australia Exports (volumn Tn)]]</f>
        <v>135.89929699999999</v>
      </c>
      <c r="N56" s="17">
        <v>84.6</v>
      </c>
      <c r="O56" s="7">
        <f>(Gold[[#This Row],[Exploration Expenditure(m$)]]/Gold[[#This Row],[Australia Exports by values(m$)]])*100</f>
        <v>5.3293822830166571</v>
      </c>
    </row>
    <row r="57" spans="1:15" x14ac:dyDescent="0.25">
      <c r="A57" s="6">
        <v>37773</v>
      </c>
      <c r="B57" s="7">
        <f>_xlfn.XLOOKUP($A57,'[1]27'!$J$8:$ED$8,'[1]27'!$J$43:$ED$43)</f>
        <v>346.81320593149502</v>
      </c>
      <c r="C57" s="7">
        <f>_xlfn.XLOOKUP($A57,'[1]27'!$J$8:$ED$8,'[1]27'!$J$44:$ED$44)</f>
        <v>543.56402145645495</v>
      </c>
      <c r="D57" s="7">
        <f>_xlfn.XLOOKUP($A57,'[1]27'!$J$8:$ED$8,'[1]27'!$J$27:$ED$27)</f>
        <v>96.245322999999999</v>
      </c>
      <c r="E57" s="7">
        <f>_xlfn.XLOOKUP($A57,'[1]27'!$J$8:$ED$8,'[1]16'!$H$18:$EB$18)</f>
        <v>76.209389999999999</v>
      </c>
      <c r="F57" s="7">
        <f t="shared" si="0"/>
        <v>96.535239500000003</v>
      </c>
      <c r="G57" s="7">
        <f>_xlfn.XLOOKUP($A57,'[1]27'!$J$8:$ED$8,'[1]17'!$G$21:$EA$21)</f>
        <v>1402.1669999999999</v>
      </c>
      <c r="H57" s="7">
        <f>_xlfn.XLOOKUP($A57,'[1]27'!$J$8:$ED$8,'[1]19'!$H$20:$EB$20)</f>
        <v>576.21080199999994</v>
      </c>
      <c r="I57" s="7">
        <f>_xlfn.XLOOKUP($A57,'[1]27'!$J$8:$ED$8,'[1]27'!$J$33:$ED$33)</f>
        <v>0</v>
      </c>
      <c r="J57" s="7">
        <f>_xlfn.XLOOKUP($A57,'[1]27'!$J$8:$ED$8,'[1]27'!$J$31:$ED$31)</f>
        <v>3.645</v>
      </c>
      <c r="K57" s="7">
        <f>_xlfn.XLOOKUP($A57,'[1]27'!$J$8:$ED$8,'[1]27'!$J$32:$ED$32)</f>
        <v>39.728000000000002</v>
      </c>
      <c r="L57" s="7">
        <f>_xlfn.XLOOKUP($A57,'[1]27'!$J$8:$ED$8,'[1]27'!$J$34:$ED$34)</f>
        <v>3.6536</v>
      </c>
      <c r="M57" s="7">
        <f>Gold[[#This Row],[Sinapore Exports]]+Gold[[#This Row],[UK Exports]]+Gold[[#This Row],[Hongkong Exports]]+Gold[[#This Row],[Chine Exports]]+Gold[[#This Row],[Australia Exports (volumn Tn)]]</f>
        <v>123.23599</v>
      </c>
      <c r="N57" s="17">
        <v>99.3</v>
      </c>
      <c r="O57" s="7">
        <f>(Gold[[#This Row],[Exploration Expenditure(m$)]]/Gold[[#This Row],[Australia Exports by values(m$)]])*100</f>
        <v>7.0818953805074578</v>
      </c>
    </row>
    <row r="58" spans="1:15" x14ac:dyDescent="0.25">
      <c r="A58" s="6">
        <v>37865</v>
      </c>
      <c r="B58" s="7">
        <f>_xlfn.XLOOKUP($A58,'[1]27'!$J$8:$ED$8,'[1]27'!$J$43:$ED$43)</f>
        <v>363.24417325428198</v>
      </c>
      <c r="C58" s="7">
        <f>_xlfn.XLOOKUP($A58,'[1]27'!$J$8:$ED$8,'[1]27'!$J$44:$ED$44)</f>
        <v>553.24172826275299</v>
      </c>
      <c r="D58" s="7">
        <f>_xlfn.XLOOKUP($A58,'[1]27'!$J$8:$ED$8,'[1]27'!$J$27:$ED$27)</f>
        <v>100.963544</v>
      </c>
      <c r="E58" s="7">
        <f>_xlfn.XLOOKUP($A58,'[1]27'!$J$8:$ED$8,'[1]16'!$H$18:$EB$18)</f>
        <v>78.996542000000005</v>
      </c>
      <c r="F58" s="7">
        <f t="shared" si="0"/>
        <v>100.837932</v>
      </c>
      <c r="G58" s="7">
        <f>_xlfn.XLOOKUP($A58,'[1]27'!$J$8:$ED$8,'[1]17'!$G$21:$EA$21)</f>
        <v>1412.6420000000001</v>
      </c>
      <c r="H58" s="7">
        <f>_xlfn.XLOOKUP($A58,'[1]27'!$J$8:$ED$8,'[1]19'!$H$20:$EB$20)</f>
        <v>672.26798699999995</v>
      </c>
      <c r="I58" s="7">
        <f>_xlfn.XLOOKUP($A58,'[1]27'!$J$8:$ED$8,'[1]27'!$J$33:$ED$33)</f>
        <v>0</v>
      </c>
      <c r="J58" s="7">
        <f>_xlfn.XLOOKUP($A58,'[1]27'!$J$8:$ED$8,'[1]27'!$J$31:$ED$31)</f>
        <v>2.2909999999999999</v>
      </c>
      <c r="K58" s="7">
        <f>_xlfn.XLOOKUP($A58,'[1]27'!$J$8:$ED$8,'[1]27'!$J$32:$ED$32)</f>
        <v>36.672415000000001</v>
      </c>
      <c r="L58" s="7">
        <f>_xlfn.XLOOKUP($A58,'[1]27'!$J$8:$ED$8,'[1]27'!$J$34:$ED$34)</f>
        <v>3.3877999999999999</v>
      </c>
      <c r="M58" s="7">
        <f>Gold[[#This Row],[Sinapore Exports]]+Gold[[#This Row],[UK Exports]]+Gold[[#This Row],[Hongkong Exports]]+Gold[[#This Row],[Chine Exports]]+Gold[[#This Row],[Australia Exports (volumn Tn)]]</f>
        <v>121.347757</v>
      </c>
      <c r="N58" s="17">
        <v>96.7</v>
      </c>
      <c r="O58" s="7">
        <f>(Gold[[#This Row],[Exploration Expenditure(m$)]]/Gold[[#This Row],[Australia Exports by values(m$)]])*100</f>
        <v>6.8453295314736495</v>
      </c>
    </row>
    <row r="59" spans="1:15" x14ac:dyDescent="0.25">
      <c r="A59" s="6">
        <v>37956</v>
      </c>
      <c r="B59" s="7">
        <f>_xlfn.XLOOKUP($A59,'[1]27'!$J$8:$ED$8,'[1]27'!$J$43:$ED$43)</f>
        <v>391.92739893211302</v>
      </c>
      <c r="C59" s="7">
        <f>_xlfn.XLOOKUP($A59,'[1]27'!$J$8:$ED$8,'[1]27'!$J$44:$ED$44)</f>
        <v>549.63149162073205</v>
      </c>
      <c r="D59" s="7">
        <f>_xlfn.XLOOKUP($A59,'[1]27'!$J$8:$ED$8,'[1]27'!$J$27:$ED$27)</f>
        <v>99.910495999999995</v>
      </c>
      <c r="E59" s="7">
        <f>_xlfn.XLOOKUP($A59,'[1]27'!$J$8:$ED$8,'[1]16'!$H$18:$EB$18)</f>
        <v>79.941897999999995</v>
      </c>
      <c r="F59" s="7">
        <f t="shared" si="0"/>
        <v>102.83173550000001</v>
      </c>
      <c r="G59" s="7">
        <f>_xlfn.XLOOKUP($A59,'[1]27'!$J$8:$ED$8,'[1]17'!$G$21:$EA$21)</f>
        <v>1459.876</v>
      </c>
      <c r="H59" s="7">
        <f>_xlfn.XLOOKUP($A59,'[1]27'!$J$8:$ED$8,'[1]19'!$H$20:$EB$20)</f>
        <v>605.29536599999994</v>
      </c>
      <c r="I59" s="7">
        <f>_xlfn.XLOOKUP($A59,'[1]27'!$J$8:$ED$8,'[1]27'!$J$33:$ED$33)</f>
        <v>0</v>
      </c>
      <c r="J59" s="7">
        <f>_xlfn.XLOOKUP($A59,'[1]27'!$J$8:$ED$8,'[1]27'!$J$31:$ED$31)</f>
        <v>2.1850000000000001</v>
      </c>
      <c r="K59" s="7">
        <f>_xlfn.XLOOKUP($A59,'[1]27'!$J$8:$ED$8,'[1]27'!$J$32:$ED$32)</f>
        <v>21.695281000000001</v>
      </c>
      <c r="L59" s="7">
        <f>_xlfn.XLOOKUP($A59,'[1]27'!$J$8:$ED$8,'[1]27'!$J$34:$ED$34)</f>
        <v>3.703389</v>
      </c>
      <c r="M59" s="7">
        <f>Gold[[#This Row],[Sinapore Exports]]+Gold[[#This Row],[UK Exports]]+Gold[[#This Row],[Hongkong Exports]]+Gold[[#This Row],[Chine Exports]]+Gold[[#This Row],[Australia Exports (volumn Tn)]]</f>
        <v>107.52556799999999</v>
      </c>
      <c r="N59" s="17">
        <v>93.1</v>
      </c>
      <c r="O59" s="7">
        <f>(Gold[[#This Row],[Exploration Expenditure(m$)]]/Gold[[#This Row],[Australia Exports by values(m$)]])*100</f>
        <v>6.377253958555384</v>
      </c>
    </row>
    <row r="60" spans="1:15" x14ac:dyDescent="0.25">
      <c r="A60" s="6">
        <v>38047</v>
      </c>
      <c r="B60" s="7">
        <f>_xlfn.XLOOKUP($A60,'[1]27'!$J$8:$ED$8,'[1]27'!$J$43:$ED$43)</f>
        <v>408.44432884748102</v>
      </c>
      <c r="C60" s="7">
        <f>_xlfn.XLOOKUP($A60,'[1]27'!$J$8:$ED$8,'[1]27'!$J$44:$ED$44)</f>
        <v>534.97500745409798</v>
      </c>
      <c r="D60" s="7">
        <f>_xlfn.XLOOKUP($A60,'[1]27'!$J$8:$ED$8,'[1]27'!$J$27:$ED$27)</f>
        <v>102.890047</v>
      </c>
      <c r="E60" s="7">
        <f>_xlfn.XLOOKUP($A60,'[1]27'!$J$8:$ED$8,'[1]16'!$H$18:$EB$18)</f>
        <v>80.697075999999996</v>
      </c>
      <c r="F60" s="7">
        <f t="shared" si="0"/>
        <v>100.0023525</v>
      </c>
      <c r="G60" s="7">
        <f>_xlfn.XLOOKUP($A60,'[1]27'!$J$8:$ED$8,'[1]17'!$G$21:$EA$21)</f>
        <v>1398.3879999999999</v>
      </c>
      <c r="H60" s="7">
        <f>_xlfn.XLOOKUP($A60,'[1]27'!$J$8:$ED$8,'[1]19'!$H$20:$EB$20)</f>
        <v>681.24575600000003</v>
      </c>
      <c r="I60" s="7">
        <f>_xlfn.XLOOKUP($A60,'[1]27'!$J$8:$ED$8,'[1]27'!$J$33:$ED$33)</f>
        <v>0</v>
      </c>
      <c r="J60" s="7">
        <f>_xlfn.XLOOKUP($A60,'[1]27'!$J$8:$ED$8,'[1]27'!$J$31:$ED$31)</f>
        <v>0.502</v>
      </c>
      <c r="K60" s="7">
        <f>_xlfn.XLOOKUP($A60,'[1]27'!$J$8:$ED$8,'[1]27'!$J$32:$ED$32)</f>
        <v>8.0749999999999993</v>
      </c>
      <c r="L60" s="7">
        <f>_xlfn.XLOOKUP($A60,'[1]27'!$J$8:$ED$8,'[1]27'!$J$34:$ED$34)</f>
        <v>1.6838</v>
      </c>
      <c r="M60" s="7">
        <f>Gold[[#This Row],[Sinapore Exports]]+Gold[[#This Row],[UK Exports]]+Gold[[#This Row],[Hongkong Exports]]+Gold[[#This Row],[Chine Exports]]+Gold[[#This Row],[Australia Exports (volumn Tn)]]</f>
        <v>90.957875999999999</v>
      </c>
      <c r="N60" s="17">
        <v>91.2</v>
      </c>
      <c r="O60" s="7">
        <f>(Gold[[#This Row],[Exploration Expenditure(m$)]]/Gold[[#This Row],[Australia Exports by values(m$)]])*100</f>
        <v>6.5217950954956709</v>
      </c>
    </row>
    <row r="61" spans="1:15" x14ac:dyDescent="0.25">
      <c r="A61" s="6">
        <v>38139</v>
      </c>
      <c r="B61" s="7">
        <f>_xlfn.XLOOKUP($A61,'[1]27'!$J$8:$ED$8,'[1]27'!$J$43:$ED$43)</f>
        <v>393.30389154704898</v>
      </c>
      <c r="C61" s="7">
        <f>_xlfn.XLOOKUP($A61,'[1]27'!$J$8:$ED$8,'[1]27'!$J$44:$ED$44)</f>
        <v>551.49201363944496</v>
      </c>
      <c r="D61" s="7">
        <f>_xlfn.XLOOKUP($A61,'[1]27'!$J$8:$ED$8,'[1]27'!$J$27:$ED$27)</f>
        <v>92.771456000000001</v>
      </c>
      <c r="E61" s="7">
        <f>_xlfn.XLOOKUP($A61,'[1]27'!$J$8:$ED$8,'[1]16'!$H$18:$EB$18)</f>
        <v>75.963493</v>
      </c>
      <c r="F61" s="7">
        <f t="shared" si="0"/>
        <v>99.13388574999999</v>
      </c>
      <c r="G61" s="7">
        <f>_xlfn.XLOOKUP($A61,'[1]27'!$J$8:$ED$8,'[1]17'!$G$21:$EA$21)</f>
        <v>1380.604</v>
      </c>
      <c r="H61" s="7">
        <f>_xlfn.XLOOKUP($A61,'[1]27'!$J$8:$ED$8,'[1]19'!$H$20:$EB$20)</f>
        <v>600.46759499999996</v>
      </c>
      <c r="I61" s="7">
        <f>_xlfn.XLOOKUP($A61,'[1]27'!$J$8:$ED$8,'[1]27'!$J$33:$ED$33)</f>
        <v>0</v>
      </c>
      <c r="J61" s="7">
        <f>_xlfn.XLOOKUP($A61,'[1]27'!$J$8:$ED$8,'[1]27'!$J$31:$ED$31)</f>
        <v>0.15629999999999999</v>
      </c>
      <c r="K61" s="7">
        <f>_xlfn.XLOOKUP($A61,'[1]27'!$J$8:$ED$8,'[1]27'!$J$32:$ED$32)</f>
        <v>4.6493729999999998</v>
      </c>
      <c r="L61" s="7">
        <f>_xlfn.XLOOKUP($A61,'[1]27'!$J$8:$ED$8,'[1]27'!$J$34:$ED$34)</f>
        <v>6.6588000000000003</v>
      </c>
      <c r="M61" s="7">
        <f>Gold[[#This Row],[Sinapore Exports]]+Gold[[#This Row],[UK Exports]]+Gold[[#This Row],[Hongkong Exports]]+Gold[[#This Row],[Chine Exports]]+Gold[[#This Row],[Australia Exports (volumn Tn)]]</f>
        <v>87.427965999999998</v>
      </c>
      <c r="N61" s="17">
        <v>116.1</v>
      </c>
      <c r="O61" s="7">
        <f>(Gold[[#This Row],[Exploration Expenditure(m$)]]/Gold[[#This Row],[Australia Exports by values(m$)]])*100</f>
        <v>8.4093628585749425</v>
      </c>
    </row>
    <row r="62" spans="1:15" x14ac:dyDescent="0.25">
      <c r="A62" s="6">
        <v>38231</v>
      </c>
      <c r="B62" s="7">
        <f>_xlfn.XLOOKUP($A62,'[1]27'!$J$8:$ED$8,'[1]27'!$J$43:$ED$43)</f>
        <v>401.44196969696998</v>
      </c>
      <c r="C62" s="7">
        <f>_xlfn.XLOOKUP($A62,'[1]27'!$J$8:$ED$8,'[1]27'!$J$44:$ED$44)</f>
        <v>567.92770299034203</v>
      </c>
      <c r="D62" s="7">
        <f>_xlfn.XLOOKUP($A62,'[1]27'!$J$8:$ED$8,'[1]27'!$J$27:$ED$27)</f>
        <v>87.574467999999996</v>
      </c>
      <c r="E62" s="7">
        <f>_xlfn.XLOOKUP($A62,'[1]27'!$J$8:$ED$8,'[1]16'!$H$18:$EB$18)</f>
        <v>74.093041999999997</v>
      </c>
      <c r="F62" s="7">
        <f t="shared" si="0"/>
        <v>95.786616750000007</v>
      </c>
      <c r="G62" s="7">
        <f>_xlfn.XLOOKUP($A62,'[1]27'!$J$8:$ED$8,'[1]17'!$G$21:$EA$21)</f>
        <v>1365.7950000000001</v>
      </c>
      <c r="H62" s="7">
        <f>_xlfn.XLOOKUP($A62,'[1]27'!$J$8:$ED$8,'[1]19'!$H$20:$EB$20)</f>
        <v>625.75274999999999</v>
      </c>
      <c r="I62" s="7">
        <f>_xlfn.XLOOKUP($A62,'[1]27'!$J$8:$ED$8,'[1]27'!$J$33:$ED$33)</f>
        <v>0</v>
      </c>
      <c r="J62" s="7">
        <f>_xlfn.XLOOKUP($A62,'[1]27'!$J$8:$ED$8,'[1]27'!$J$31:$ED$31)</f>
        <v>1.2494999999999999E-2</v>
      </c>
      <c r="K62" s="7">
        <f>_xlfn.XLOOKUP($A62,'[1]27'!$J$8:$ED$8,'[1]27'!$J$32:$ED$32)</f>
        <v>32.178637999999999</v>
      </c>
      <c r="L62" s="7">
        <f>_xlfn.XLOOKUP($A62,'[1]27'!$J$8:$ED$8,'[1]27'!$J$34:$ED$34)</f>
        <v>2.9485999999999999</v>
      </c>
      <c r="M62" s="7">
        <f>Gold[[#This Row],[Sinapore Exports]]+Gold[[#This Row],[UK Exports]]+Gold[[#This Row],[Hongkong Exports]]+Gold[[#This Row],[Chine Exports]]+Gold[[#This Row],[Australia Exports (volumn Tn)]]</f>
        <v>109.232775</v>
      </c>
      <c r="N62" s="17">
        <v>109.9</v>
      </c>
      <c r="O62" s="7">
        <f>(Gold[[#This Row],[Exploration Expenditure(m$)]]/Gold[[#This Row],[Australia Exports by values(m$)]])*100</f>
        <v>8.0465955725419995</v>
      </c>
    </row>
    <row r="63" spans="1:15" x14ac:dyDescent="0.25">
      <c r="A63" s="6">
        <v>38322</v>
      </c>
      <c r="B63" s="7">
        <f>_xlfn.XLOOKUP($A63,'[1]27'!$J$8:$ED$8,'[1]27'!$J$43:$ED$43)</f>
        <v>433.71906470722303</v>
      </c>
      <c r="C63" s="7">
        <f>_xlfn.XLOOKUP($A63,'[1]27'!$J$8:$ED$8,'[1]27'!$J$44:$ED$44)</f>
        <v>575.38569618859799</v>
      </c>
      <c r="D63" s="7">
        <f>_xlfn.XLOOKUP($A63,'[1]27'!$J$8:$ED$8,'[1]27'!$J$27:$ED$27)</f>
        <v>87.011105999999998</v>
      </c>
      <c r="E63" s="7">
        <f>_xlfn.XLOOKUP($A63,'[1]27'!$J$8:$ED$8,'[1]16'!$H$18:$EB$18)</f>
        <v>80.690630999999996</v>
      </c>
      <c r="F63" s="7">
        <f t="shared" si="0"/>
        <v>92.561769249999983</v>
      </c>
      <c r="G63" s="7">
        <f>_xlfn.XLOOKUP($A63,'[1]27'!$J$8:$ED$8,'[1]17'!$G$21:$EA$21)</f>
        <v>1495.991</v>
      </c>
      <c r="H63" s="7">
        <f>_xlfn.XLOOKUP($A63,'[1]27'!$J$8:$ED$8,'[1]19'!$H$20:$EB$20)</f>
        <v>541.05649400000004</v>
      </c>
      <c r="I63" s="7">
        <f>_xlfn.XLOOKUP($A63,'[1]27'!$J$8:$ED$8,'[1]27'!$J$33:$ED$33)</f>
        <v>0</v>
      </c>
      <c r="J63" s="7">
        <f>_xlfn.XLOOKUP($A63,'[1]27'!$J$8:$ED$8,'[1]27'!$J$31:$ED$31)</f>
        <v>0.53908999999999996</v>
      </c>
      <c r="K63" s="7">
        <f>_xlfn.XLOOKUP($A63,'[1]27'!$J$8:$ED$8,'[1]27'!$J$32:$ED$32)</f>
        <v>11.707269999999999</v>
      </c>
      <c r="L63" s="7">
        <f>_xlfn.XLOOKUP($A63,'[1]27'!$J$8:$ED$8,'[1]27'!$J$34:$ED$34)</f>
        <v>3.351842</v>
      </c>
      <c r="M63" s="7">
        <f>Gold[[#This Row],[Sinapore Exports]]+Gold[[#This Row],[UK Exports]]+Gold[[#This Row],[Hongkong Exports]]+Gold[[#This Row],[Chine Exports]]+Gold[[#This Row],[Australia Exports (volumn Tn)]]</f>
        <v>96.288832999999997</v>
      </c>
      <c r="N63" s="17">
        <v>96.8</v>
      </c>
      <c r="O63" s="7">
        <f>(Gold[[#This Row],[Exploration Expenditure(m$)]]/Gold[[#This Row],[Australia Exports by values(m$)]])*100</f>
        <v>6.4706271628639467</v>
      </c>
    </row>
    <row r="64" spans="1:15" x14ac:dyDescent="0.25">
      <c r="A64" s="6">
        <v>38412</v>
      </c>
      <c r="B64" s="7">
        <f>_xlfn.XLOOKUP($A64,'[1]27'!$J$8:$ED$8,'[1]27'!$J$43:$ED$43)</f>
        <v>427.24214285714299</v>
      </c>
      <c r="C64" s="7">
        <f>_xlfn.XLOOKUP($A64,'[1]27'!$J$8:$ED$8,'[1]27'!$J$44:$ED$44)</f>
        <v>550.67194955353898</v>
      </c>
      <c r="D64" s="7">
        <f>_xlfn.XLOOKUP($A64,'[1]27'!$J$8:$ED$8,'[1]27'!$J$27:$ED$27)</f>
        <v>86.631941999999995</v>
      </c>
      <c r="E64" s="7">
        <f>_xlfn.XLOOKUP($A64,'[1]27'!$J$8:$ED$8,'[1]16'!$H$18:$EB$18)</f>
        <v>75.493360999999993</v>
      </c>
      <c r="F64" s="7">
        <f t="shared" si="0"/>
        <v>88.497242999999997</v>
      </c>
      <c r="G64" s="7">
        <f>_xlfn.XLOOKUP($A64,'[1]27'!$J$8:$ED$8,'[1]17'!$G$21:$EA$21)</f>
        <v>1349.6010000000001</v>
      </c>
      <c r="H64" s="7">
        <f>_xlfn.XLOOKUP($A64,'[1]27'!$J$8:$ED$8,'[1]19'!$H$20:$EB$20)</f>
        <v>555.52208800000005</v>
      </c>
      <c r="I64" s="7">
        <f>_xlfn.XLOOKUP($A64,'[1]27'!$J$8:$ED$8,'[1]27'!$J$33:$ED$33)</f>
        <v>2.0009999999999999</v>
      </c>
      <c r="J64" s="7">
        <f>_xlfn.XLOOKUP($A64,'[1]27'!$J$8:$ED$8,'[1]27'!$J$31:$ED$31)</f>
        <v>0.60433999999999999</v>
      </c>
      <c r="K64" s="7">
        <f>_xlfn.XLOOKUP($A64,'[1]27'!$J$8:$ED$8,'[1]27'!$J$32:$ED$32)</f>
        <v>6.3E-2</v>
      </c>
      <c r="L64" s="7">
        <f>_xlfn.XLOOKUP($A64,'[1]27'!$J$8:$ED$8,'[1]27'!$J$34:$ED$34)</f>
        <v>2.0971109999999999</v>
      </c>
      <c r="M64" s="7">
        <f>Gold[[#This Row],[Sinapore Exports]]+Gold[[#This Row],[UK Exports]]+Gold[[#This Row],[Hongkong Exports]]+Gold[[#This Row],[Chine Exports]]+Gold[[#This Row],[Australia Exports (volumn Tn)]]</f>
        <v>80.258811999999992</v>
      </c>
      <c r="N64" s="17">
        <v>81.900000000000006</v>
      </c>
      <c r="O64" s="7">
        <f>(Gold[[#This Row],[Exploration Expenditure(m$)]]/Gold[[#This Row],[Australia Exports by values(m$)]])*100</f>
        <v>6.0684602338024352</v>
      </c>
    </row>
    <row r="65" spans="1:15" x14ac:dyDescent="0.25">
      <c r="A65" s="6">
        <v>38504</v>
      </c>
      <c r="B65" s="7">
        <f>_xlfn.XLOOKUP($A65,'[1]27'!$J$8:$ED$8,'[1]27'!$J$43:$ED$43)</f>
        <v>427.25421717171702</v>
      </c>
      <c r="C65" s="7">
        <f>_xlfn.XLOOKUP($A65,'[1]27'!$J$8:$ED$8,'[1]27'!$J$44:$ED$44)</f>
        <v>557.41615100462104</v>
      </c>
      <c r="D65" s="7">
        <f>_xlfn.XLOOKUP($A65,'[1]27'!$J$8:$ED$8,'[1]27'!$J$27:$ED$27)</f>
        <v>84.179608999999999</v>
      </c>
      <c r="E65" s="7">
        <f>_xlfn.XLOOKUP($A65,'[1]27'!$J$8:$ED$8,'[1]16'!$H$18:$EB$18)</f>
        <v>78.460565000000003</v>
      </c>
      <c r="F65" s="7">
        <f t="shared" si="0"/>
        <v>86.34928124999999</v>
      </c>
      <c r="G65" s="7">
        <f>_xlfn.XLOOKUP($A65,'[1]27'!$J$8:$ED$8,'[1]17'!$G$21:$EA$21)</f>
        <v>1430.1869999999999</v>
      </c>
      <c r="H65" s="7">
        <f>_xlfn.XLOOKUP($A65,'[1]27'!$J$8:$ED$8,'[1]19'!$H$20:$EB$20)</f>
        <v>739.93849899999998</v>
      </c>
      <c r="I65" s="7">
        <f>_xlfn.XLOOKUP($A65,'[1]27'!$J$8:$ED$8,'[1]27'!$J$33:$ED$33)</f>
        <v>2.5019999999999998</v>
      </c>
      <c r="J65" s="7">
        <f>_xlfn.XLOOKUP($A65,'[1]27'!$J$8:$ED$8,'[1]27'!$J$31:$ED$31)</f>
        <v>3.3799999999999997E-2</v>
      </c>
      <c r="K65" s="7">
        <f>_xlfn.XLOOKUP($A65,'[1]27'!$J$8:$ED$8,'[1]27'!$J$32:$ED$32)</f>
        <v>0</v>
      </c>
      <c r="L65" s="7">
        <f>_xlfn.XLOOKUP($A65,'[1]27'!$J$8:$ED$8,'[1]27'!$J$34:$ED$34)</f>
        <v>4.4538450000000003</v>
      </c>
      <c r="M65" s="7">
        <f>Gold[[#This Row],[Sinapore Exports]]+Gold[[#This Row],[UK Exports]]+Gold[[#This Row],[Hongkong Exports]]+Gold[[#This Row],[Chine Exports]]+Gold[[#This Row],[Australia Exports (volumn Tn)]]</f>
        <v>85.450209999999998</v>
      </c>
      <c r="N65" s="17">
        <v>103.1</v>
      </c>
      <c r="O65" s="7">
        <f>(Gold[[#This Row],[Exploration Expenditure(m$)]]/Gold[[#This Row],[Australia Exports by values(m$)]])*100</f>
        <v>7.2088475143460258</v>
      </c>
    </row>
    <row r="66" spans="1:15" x14ac:dyDescent="0.25">
      <c r="A66" s="6">
        <v>38596</v>
      </c>
      <c r="B66" s="7">
        <f>_xlfn.XLOOKUP($A66,'[1]27'!$J$8:$ED$8,'[1]27'!$J$43:$ED$43)</f>
        <v>439.48528138528098</v>
      </c>
      <c r="C66" s="7">
        <f>_xlfn.XLOOKUP($A66,'[1]27'!$J$8:$ED$8,'[1]27'!$J$44:$ED$44)</f>
        <v>579.97060436567699</v>
      </c>
      <c r="D66" s="7">
        <f>_xlfn.XLOOKUP($A66,'[1]27'!$J$8:$ED$8,'[1]27'!$J$27:$ED$27)</f>
        <v>82.057665999999998</v>
      </c>
      <c r="E66" s="7">
        <f>_xlfn.XLOOKUP($A66,'[1]27'!$J$8:$ED$8,'[1]16'!$H$18:$EB$18)</f>
        <v>79.185760999999999</v>
      </c>
      <c r="F66" s="7">
        <f t="shared" si="0"/>
        <v>84.970080749999994</v>
      </c>
      <c r="G66" s="7">
        <f>_xlfn.XLOOKUP($A66,'[1]27'!$J$8:$ED$8,'[1]17'!$G$21:$EA$21)</f>
        <v>1472.6990000000001</v>
      </c>
      <c r="H66" s="7">
        <f>_xlfn.XLOOKUP($A66,'[1]27'!$J$8:$ED$8,'[1]19'!$H$20:$EB$20)</f>
        <v>764.896164</v>
      </c>
      <c r="I66" s="7">
        <f>_xlfn.XLOOKUP($A66,'[1]27'!$J$8:$ED$8,'[1]27'!$J$33:$ED$33)</f>
        <v>1</v>
      </c>
      <c r="J66" s="7">
        <f>_xlfn.XLOOKUP($A66,'[1]27'!$J$8:$ED$8,'[1]27'!$J$31:$ED$31)</f>
        <v>0.54157999999999995</v>
      </c>
      <c r="K66" s="7">
        <f>_xlfn.XLOOKUP($A66,'[1]27'!$J$8:$ED$8,'[1]27'!$J$32:$ED$32)</f>
        <v>2.9645999999999999</v>
      </c>
      <c r="L66" s="7">
        <f>_xlfn.XLOOKUP($A66,'[1]27'!$J$8:$ED$8,'[1]27'!$J$34:$ED$34)</f>
        <v>3.8181530000000001</v>
      </c>
      <c r="M66" s="7">
        <f>Gold[[#This Row],[Sinapore Exports]]+Gold[[#This Row],[UK Exports]]+Gold[[#This Row],[Hongkong Exports]]+Gold[[#This Row],[Chine Exports]]+Gold[[#This Row],[Australia Exports (volumn Tn)]]</f>
        <v>87.510093999999995</v>
      </c>
      <c r="N66" s="17">
        <v>100</v>
      </c>
      <c r="O66" s="7">
        <f>(Gold[[#This Row],[Exploration Expenditure(m$)]]/Gold[[#This Row],[Australia Exports by values(m$)]])*100</f>
        <v>6.790253812897272</v>
      </c>
    </row>
    <row r="67" spans="1:15" x14ac:dyDescent="0.25">
      <c r="A67" s="6">
        <v>38687</v>
      </c>
      <c r="B67" s="7">
        <f>_xlfn.XLOOKUP($A67,'[1]27'!$J$8:$ED$8,'[1]27'!$J$43:$ED$43)</f>
        <v>485.692228677755</v>
      </c>
      <c r="C67" s="7">
        <f>_xlfn.XLOOKUP($A67,'[1]27'!$J$8:$ED$8,'[1]27'!$J$44:$ED$44)</f>
        <v>654.49467875845198</v>
      </c>
      <c r="D67" s="7">
        <f>_xlfn.XLOOKUP($A67,'[1]27'!$J$8:$ED$8,'[1]27'!$J$27:$ED$27)</f>
        <v>88.216164000000006</v>
      </c>
      <c r="E67" s="7">
        <f>_xlfn.XLOOKUP($A67,'[1]27'!$J$8:$ED$8,'[1]16'!$H$18:$EB$18)</f>
        <v>72.748783000000003</v>
      </c>
      <c r="F67" s="7">
        <f t="shared" si="0"/>
        <v>85.271345249999996</v>
      </c>
      <c r="G67" s="7">
        <f>_xlfn.XLOOKUP($A67,'[1]27'!$J$8:$ED$8,'[1]17'!$G$21:$EA$21)</f>
        <v>1569.212</v>
      </c>
      <c r="H67" s="7">
        <f>_xlfn.XLOOKUP($A67,'[1]27'!$J$8:$ED$8,'[1]19'!$H$20:$EB$20)</f>
        <v>731.65111300000001</v>
      </c>
      <c r="I67" s="7">
        <f>_xlfn.XLOOKUP($A67,'[1]27'!$J$8:$ED$8,'[1]27'!$J$33:$ED$33)</f>
        <v>0.04</v>
      </c>
      <c r="J67" s="7">
        <f>_xlfn.XLOOKUP($A67,'[1]27'!$J$8:$ED$8,'[1]27'!$J$31:$ED$31)</f>
        <v>5.1000000000000004E-3</v>
      </c>
      <c r="K67" s="7">
        <f>_xlfn.XLOOKUP($A67,'[1]27'!$J$8:$ED$8,'[1]27'!$J$32:$ED$32)</f>
        <v>26.126515999999999</v>
      </c>
      <c r="L67" s="7">
        <f>_xlfn.XLOOKUP($A67,'[1]27'!$J$8:$ED$8,'[1]27'!$J$34:$ED$34)</f>
        <v>3.9438499999999999</v>
      </c>
      <c r="M67" s="7">
        <f>Gold[[#This Row],[Sinapore Exports]]+Gold[[#This Row],[UK Exports]]+Gold[[#This Row],[Hongkong Exports]]+Gold[[#This Row],[Chine Exports]]+Gold[[#This Row],[Australia Exports (volumn Tn)]]</f>
        <v>102.864249</v>
      </c>
      <c r="N67" s="17">
        <v>99.1</v>
      </c>
      <c r="O67" s="7">
        <f>(Gold[[#This Row],[Exploration Expenditure(m$)]]/Gold[[#This Row],[Australia Exports by values(m$)]])*100</f>
        <v>6.3152716140330298</v>
      </c>
    </row>
    <row r="68" spans="1:15" x14ac:dyDescent="0.25">
      <c r="A68" s="6">
        <v>38777</v>
      </c>
      <c r="B68" s="7">
        <f>_xlfn.XLOOKUP($A68,'[1]27'!$J$8:$ED$8,'[1]27'!$J$43:$ED$43)</f>
        <v>553.984254658385</v>
      </c>
      <c r="C68" s="7">
        <f>_xlfn.XLOOKUP($A68,'[1]27'!$J$8:$ED$8,'[1]27'!$J$44:$ED$44)</f>
        <v>754.29872780421397</v>
      </c>
      <c r="D68" s="7">
        <f>_xlfn.XLOOKUP($A68,'[1]27'!$J$8:$ED$8,'[1]27'!$J$27:$ED$27)</f>
        <v>99.462080999999998</v>
      </c>
      <c r="E68" s="7">
        <f>_xlfn.XLOOKUP($A68,'[1]27'!$J$8:$ED$8,'[1]16'!$H$18:$EB$18)</f>
        <v>69.942211999999998</v>
      </c>
      <c r="F68" s="7">
        <f t="shared" si="0"/>
        <v>88.478880000000004</v>
      </c>
      <c r="G68" s="7">
        <f>_xlfn.XLOOKUP($A68,'[1]27'!$J$8:$ED$8,'[1]17'!$G$21:$EA$21)</f>
        <v>1690.2439999999999</v>
      </c>
      <c r="H68" s="7">
        <f>_xlfn.XLOOKUP($A68,'[1]27'!$J$8:$ED$8,'[1]19'!$H$20:$EB$20)</f>
        <v>1357.62058</v>
      </c>
      <c r="I68" s="7">
        <f>_xlfn.XLOOKUP($A68,'[1]27'!$J$8:$ED$8,'[1]27'!$J$33:$ED$33)</f>
        <v>1.6000000000000001E-3</v>
      </c>
      <c r="J68" s="7">
        <f>_xlfn.XLOOKUP($A68,'[1]27'!$J$8:$ED$8,'[1]27'!$J$31:$ED$31)</f>
        <v>8.4270000000000005E-3</v>
      </c>
      <c r="K68" s="7">
        <f>_xlfn.XLOOKUP($A68,'[1]27'!$J$8:$ED$8,'[1]27'!$J$32:$ED$32)</f>
        <v>30.294560000000001</v>
      </c>
      <c r="L68" s="7">
        <f>_xlfn.XLOOKUP($A68,'[1]27'!$J$8:$ED$8,'[1]27'!$J$34:$ED$34)</f>
        <v>2.6491099999999999</v>
      </c>
      <c r="M68" s="7">
        <f>Gold[[#This Row],[Sinapore Exports]]+Gold[[#This Row],[UK Exports]]+Gold[[#This Row],[Hongkong Exports]]+Gold[[#This Row],[Chine Exports]]+Gold[[#This Row],[Australia Exports (volumn Tn)]]</f>
        <v>102.89590899999999</v>
      </c>
      <c r="N68" s="17">
        <v>90</v>
      </c>
      <c r="O68" s="7">
        <f>(Gold[[#This Row],[Exploration Expenditure(m$)]]/Gold[[#This Row],[Australia Exports by values(m$)]])*100</f>
        <v>5.3246750173347754</v>
      </c>
    </row>
    <row r="69" spans="1:15" x14ac:dyDescent="0.25">
      <c r="A69" s="6">
        <v>38869</v>
      </c>
      <c r="B69" s="7">
        <f>_xlfn.XLOOKUP($A69,'[1]27'!$J$8:$ED$8,'[1]27'!$J$43:$ED$43)</f>
        <v>627.39702982203005</v>
      </c>
      <c r="C69" s="7">
        <f>_xlfn.XLOOKUP($A69,'[1]27'!$J$8:$ED$8,'[1]27'!$J$44:$ED$44)</f>
        <v>841.09967527933304</v>
      </c>
      <c r="D69" s="7">
        <f>_xlfn.XLOOKUP($A69,'[1]27'!$J$8:$ED$8,'[1]27'!$J$27:$ED$27)</f>
        <v>110.429654</v>
      </c>
      <c r="E69" s="7">
        <f>_xlfn.XLOOKUP($A69,'[1]27'!$J$8:$ED$8,'[1]16'!$H$18:$EB$18)</f>
        <v>93.462922000000006</v>
      </c>
      <c r="F69" s="7">
        <f t="shared" si="0"/>
        <v>95.041391250000004</v>
      </c>
      <c r="G69" s="7">
        <f>_xlfn.XLOOKUP($A69,'[1]27'!$J$8:$ED$8,'[1]17'!$G$21:$EA$21)</f>
        <v>2513.578</v>
      </c>
      <c r="H69" s="7">
        <f>_xlfn.XLOOKUP($A69,'[1]27'!$J$8:$ED$8,'[1]19'!$H$20:$EB$20)</f>
        <v>1945.6429900000001</v>
      </c>
      <c r="I69" s="7">
        <f>_xlfn.XLOOKUP($A69,'[1]27'!$J$8:$ED$8,'[1]27'!$J$33:$ED$33)</f>
        <v>1.4E-3</v>
      </c>
      <c r="J69" s="7">
        <f>_xlfn.XLOOKUP($A69,'[1]27'!$J$8:$ED$8,'[1]27'!$J$31:$ED$31)</f>
        <v>2.0300000000000001E-3</v>
      </c>
      <c r="K69" s="7">
        <f>_xlfn.XLOOKUP($A69,'[1]27'!$J$8:$ED$8,'[1]27'!$J$32:$ED$32)</f>
        <v>41.256870999999997</v>
      </c>
      <c r="L69" s="7">
        <f>_xlfn.XLOOKUP($A69,'[1]27'!$J$8:$ED$8,'[1]27'!$J$34:$ED$34)</f>
        <v>3.0694900000000001</v>
      </c>
      <c r="M69" s="7">
        <f>Gold[[#This Row],[Sinapore Exports]]+Gold[[#This Row],[UK Exports]]+Gold[[#This Row],[Hongkong Exports]]+Gold[[#This Row],[Chine Exports]]+Gold[[#This Row],[Australia Exports (volumn Tn)]]</f>
        <v>137.79271299999999</v>
      </c>
      <c r="N69" s="17">
        <v>110.5</v>
      </c>
      <c r="O69" s="7">
        <f>(Gold[[#This Row],[Exploration Expenditure(m$)]]/Gold[[#This Row],[Australia Exports by values(m$)]])*100</f>
        <v>4.3961237725664368</v>
      </c>
    </row>
    <row r="70" spans="1:15" x14ac:dyDescent="0.25">
      <c r="A70" s="6">
        <v>38961</v>
      </c>
      <c r="B70" s="7">
        <f>_xlfn.XLOOKUP($A70,'[1]27'!$J$8:$ED$8,'[1]27'!$J$43:$ED$43)</f>
        <v>621.49613997114</v>
      </c>
      <c r="C70" s="7">
        <f>_xlfn.XLOOKUP($A70,'[1]27'!$J$8:$ED$8,'[1]27'!$J$44:$ED$44)</f>
        <v>821.62196201388099</v>
      </c>
      <c r="D70" s="7">
        <f>_xlfn.XLOOKUP($A70,'[1]27'!$J$8:$ED$8,'[1]27'!$J$27:$ED$27)</f>
        <v>82.811193000000003</v>
      </c>
      <c r="E70" s="7">
        <f>_xlfn.XLOOKUP($A70,'[1]27'!$J$8:$ED$8,'[1]16'!$H$18:$EB$18)</f>
        <v>93.017475000000005</v>
      </c>
      <c r="F70" s="7">
        <f t="shared" si="0"/>
        <v>95.229772999999994</v>
      </c>
      <c r="G70" s="7">
        <f>_xlfn.XLOOKUP($A70,'[1]27'!$J$8:$ED$8,'[1]17'!$G$21:$EA$21)</f>
        <v>2517.335</v>
      </c>
      <c r="H70" s="7">
        <f>_xlfn.XLOOKUP($A70,'[1]27'!$J$8:$ED$8,'[1]19'!$H$20:$EB$20)</f>
        <v>1162.72433</v>
      </c>
      <c r="I70" s="7">
        <f>_xlfn.XLOOKUP($A70,'[1]27'!$J$8:$ED$8,'[1]27'!$J$33:$ED$33)</f>
        <v>0</v>
      </c>
      <c r="J70" s="7">
        <f>_xlfn.XLOOKUP($A70,'[1]27'!$J$8:$ED$8,'[1]27'!$J$31:$ED$31)</f>
        <v>3.0123E-2</v>
      </c>
      <c r="K70" s="7">
        <f>_xlfn.XLOOKUP($A70,'[1]27'!$J$8:$ED$8,'[1]27'!$J$32:$ED$32)</f>
        <v>21.625499999999999</v>
      </c>
      <c r="L70" s="7">
        <f>_xlfn.XLOOKUP($A70,'[1]27'!$J$8:$ED$8,'[1]27'!$J$34:$ED$34)</f>
        <v>4.5308400000000004</v>
      </c>
      <c r="M70" s="7">
        <f>Gold[[#This Row],[Sinapore Exports]]+Gold[[#This Row],[UK Exports]]+Gold[[#This Row],[Hongkong Exports]]+Gold[[#This Row],[Chine Exports]]+Gold[[#This Row],[Australia Exports (volumn Tn)]]</f>
        <v>119.20393800000001</v>
      </c>
      <c r="N70" s="17">
        <v>104.3</v>
      </c>
      <c r="O70" s="7">
        <f>(Gold[[#This Row],[Exploration Expenditure(m$)]]/Gold[[#This Row],[Australia Exports by values(m$)]])*100</f>
        <v>4.1432705619236208</v>
      </c>
    </row>
    <row r="71" spans="1:15" x14ac:dyDescent="0.25">
      <c r="A71" s="6">
        <v>39052</v>
      </c>
      <c r="B71" s="7">
        <f>_xlfn.XLOOKUP($A71,'[1]27'!$J$8:$ED$8,'[1]27'!$J$43:$ED$43)</f>
        <v>614.46599821746895</v>
      </c>
      <c r="C71" s="7">
        <f>_xlfn.XLOOKUP($A71,'[1]27'!$J$8:$ED$8,'[1]27'!$J$44:$ED$44)</f>
        <v>799.77797986069299</v>
      </c>
      <c r="D71" s="7">
        <f>_xlfn.XLOOKUP($A71,'[1]27'!$J$8:$ED$8,'[1]27'!$J$27:$ED$27)</f>
        <v>86.646114999999995</v>
      </c>
      <c r="E71" s="7">
        <f>_xlfn.XLOOKUP($A71,'[1]27'!$J$8:$ED$8,'[1]16'!$H$18:$EB$18)</f>
        <v>93.142348999999996</v>
      </c>
      <c r="F71" s="7">
        <f t="shared" si="0"/>
        <v>94.837260749999999</v>
      </c>
      <c r="G71" s="7">
        <f>_xlfn.XLOOKUP($A71,'[1]27'!$J$8:$ED$8,'[1]17'!$G$21:$EA$21)</f>
        <v>2433.1019999999999</v>
      </c>
      <c r="H71" s="7">
        <f>_xlfn.XLOOKUP($A71,'[1]27'!$J$8:$ED$8,'[1]19'!$H$20:$EB$20)</f>
        <v>1320.3724500000001</v>
      </c>
      <c r="I71" s="7">
        <f>_xlfn.XLOOKUP($A71,'[1]27'!$J$8:$ED$8,'[1]27'!$J$33:$ED$33)</f>
        <v>1.924E-2</v>
      </c>
      <c r="J71" s="7">
        <f>_xlfn.XLOOKUP($A71,'[1]27'!$J$8:$ED$8,'[1]27'!$J$31:$ED$31)</f>
        <v>1.364E-3</v>
      </c>
      <c r="K71" s="7">
        <f>_xlfn.XLOOKUP($A71,'[1]27'!$J$8:$ED$8,'[1]27'!$J$32:$ED$32)</f>
        <v>21.374600000000001</v>
      </c>
      <c r="L71" s="7">
        <f>_xlfn.XLOOKUP($A71,'[1]27'!$J$8:$ED$8,'[1]27'!$J$34:$ED$34)</f>
        <v>4.6321469999999998</v>
      </c>
      <c r="M71" s="7">
        <f>Gold[[#This Row],[Sinapore Exports]]+Gold[[#This Row],[UK Exports]]+Gold[[#This Row],[Hongkong Exports]]+Gold[[#This Row],[Chine Exports]]+Gold[[#This Row],[Australia Exports (volumn Tn)]]</f>
        <v>119.16969999999999</v>
      </c>
      <c r="N71" s="17">
        <v>125</v>
      </c>
      <c r="O71" s="7">
        <f>(Gold[[#This Row],[Exploration Expenditure(m$)]]/Gold[[#This Row],[Australia Exports by values(m$)]])*100</f>
        <v>5.1374747133494614</v>
      </c>
    </row>
    <row r="72" spans="1:15" x14ac:dyDescent="0.25">
      <c r="A72" s="6">
        <v>39142</v>
      </c>
      <c r="B72" s="7">
        <f>_xlfn.XLOOKUP($A72,'[1]27'!$J$8:$ED$8,'[1]27'!$J$43:$ED$43)</f>
        <v>650.26878787878798</v>
      </c>
      <c r="C72" s="7">
        <f>_xlfn.XLOOKUP($A72,'[1]27'!$J$8:$ED$8,'[1]27'!$J$44:$ED$44)</f>
        <v>828.47916591216494</v>
      </c>
      <c r="D72" s="7">
        <f>_xlfn.XLOOKUP($A72,'[1]27'!$J$8:$ED$8,'[1]27'!$J$27:$ED$27)</f>
        <v>91.777422000000001</v>
      </c>
      <c r="E72" s="7">
        <f>_xlfn.XLOOKUP($A72,'[1]27'!$J$8:$ED$8,'[1]16'!$H$18:$EB$18)</f>
        <v>95.999875000000003</v>
      </c>
      <c r="F72" s="7">
        <f t="shared" ref="F72:F128" si="1">AVERAGE(D69:D72)</f>
        <v>92.916095999999996</v>
      </c>
      <c r="G72" s="7">
        <f>_xlfn.XLOOKUP($A72,'[1]27'!$J$8:$ED$8,'[1]17'!$G$21:$EA$21)</f>
        <v>2555.7820000000002</v>
      </c>
      <c r="H72" s="7">
        <f>_xlfn.XLOOKUP($A72,'[1]27'!$J$8:$ED$8,'[1]19'!$H$20:$EB$20)</f>
        <v>1289.6804400000001</v>
      </c>
      <c r="I72" s="7">
        <f>_xlfn.XLOOKUP($A72,'[1]27'!$J$8:$ED$8,'[1]27'!$J$33:$ED$33)</f>
        <v>0</v>
      </c>
      <c r="J72" s="7">
        <f>_xlfn.XLOOKUP($A72,'[1]27'!$J$8:$ED$8,'[1]27'!$J$31:$ED$31)</f>
        <v>0</v>
      </c>
      <c r="K72" s="7">
        <f>_xlfn.XLOOKUP($A72,'[1]27'!$J$8:$ED$8,'[1]27'!$J$32:$ED$32)</f>
        <v>18.771668999999999</v>
      </c>
      <c r="L72" s="7">
        <f>_xlfn.XLOOKUP($A72,'[1]27'!$J$8:$ED$8,'[1]27'!$J$34:$ED$34)</f>
        <v>3.9843000000000002</v>
      </c>
      <c r="M72" s="7">
        <f>Gold[[#This Row],[Sinapore Exports]]+Gold[[#This Row],[UK Exports]]+Gold[[#This Row],[Hongkong Exports]]+Gold[[#This Row],[Chine Exports]]+Gold[[#This Row],[Australia Exports (volumn Tn)]]</f>
        <v>118.755844</v>
      </c>
      <c r="N72" s="17">
        <v>103.6</v>
      </c>
      <c r="O72" s="7">
        <f>(Gold[[#This Row],[Exploration Expenditure(m$)]]/Gold[[#This Row],[Australia Exports by values(m$)]])*100</f>
        <v>4.0535538633576724</v>
      </c>
    </row>
    <row r="73" spans="1:15" x14ac:dyDescent="0.25">
      <c r="A73" s="6">
        <v>39234</v>
      </c>
      <c r="B73" s="7">
        <f>_xlfn.XLOOKUP($A73,'[1]27'!$J$8:$ED$8,'[1]27'!$J$43:$ED$43)</f>
        <v>667.23947368421102</v>
      </c>
      <c r="C73" s="7">
        <f>_xlfn.XLOOKUP($A73,'[1]27'!$J$8:$ED$8,'[1]27'!$J$44:$ED$44)</f>
        <v>804.84777325142295</v>
      </c>
      <c r="D73" s="7">
        <f>_xlfn.XLOOKUP($A73,'[1]27'!$J$8:$ED$8,'[1]27'!$J$27:$ED$27)</f>
        <v>99.163931000000005</v>
      </c>
      <c r="E73" s="7">
        <f>_xlfn.XLOOKUP($A73,'[1]27'!$J$8:$ED$8,'[1]16'!$H$18:$EB$18)</f>
        <v>117.767712</v>
      </c>
      <c r="F73" s="7">
        <f t="shared" si="1"/>
        <v>90.099665250000001</v>
      </c>
      <c r="G73" s="7">
        <f>_xlfn.XLOOKUP($A73,'[1]27'!$J$8:$ED$8,'[1]17'!$G$21:$EA$21)</f>
        <v>3052.7890000000002</v>
      </c>
      <c r="H73" s="7">
        <f>_xlfn.XLOOKUP($A73,'[1]27'!$J$8:$ED$8,'[1]19'!$H$20:$EB$20)</f>
        <v>1536.51179</v>
      </c>
      <c r="I73" s="7">
        <f>_xlfn.XLOOKUP($A73,'[1]27'!$J$8:$ED$8,'[1]27'!$J$33:$ED$33)</f>
        <v>0</v>
      </c>
      <c r="J73" s="7">
        <f>_xlfn.XLOOKUP($A73,'[1]27'!$J$8:$ED$8,'[1]27'!$J$31:$ED$31)</f>
        <v>5.0000000000000001E-3</v>
      </c>
      <c r="K73" s="7">
        <f>_xlfn.XLOOKUP($A73,'[1]27'!$J$8:$ED$8,'[1]27'!$J$32:$ED$32)</f>
        <v>8.9444999999999997</v>
      </c>
      <c r="L73" s="7">
        <f>_xlfn.XLOOKUP($A73,'[1]27'!$J$8:$ED$8,'[1]27'!$J$34:$ED$34)</f>
        <v>4.8605609999999997</v>
      </c>
      <c r="M73" s="7">
        <f>Gold[[#This Row],[Sinapore Exports]]+Gold[[#This Row],[UK Exports]]+Gold[[#This Row],[Hongkong Exports]]+Gold[[#This Row],[Chine Exports]]+Gold[[#This Row],[Australia Exports (volumn Tn)]]</f>
        <v>131.57777300000001</v>
      </c>
      <c r="N73" s="17">
        <v>123</v>
      </c>
      <c r="O73" s="7">
        <f>(Gold[[#This Row],[Exploration Expenditure(m$)]]/Gold[[#This Row],[Australia Exports by values(m$)]])*100</f>
        <v>4.0291025681761825</v>
      </c>
    </row>
    <row r="74" spans="1:15" x14ac:dyDescent="0.25">
      <c r="A74" s="6">
        <v>39326</v>
      </c>
      <c r="B74" s="7">
        <f>_xlfn.XLOOKUP($A74,'[1]27'!$J$8:$ED$8,'[1]27'!$J$43:$ED$43)</f>
        <v>681.11977272727302</v>
      </c>
      <c r="C74" s="7">
        <f>_xlfn.XLOOKUP($A74,'[1]27'!$J$8:$ED$8,'[1]27'!$J$44:$ED$44)</f>
        <v>805.72964198966599</v>
      </c>
      <c r="D74" s="7">
        <f>_xlfn.XLOOKUP($A74,'[1]27'!$J$8:$ED$8,'[1]27'!$J$27:$ED$27)</f>
        <v>84.076031</v>
      </c>
      <c r="E74" s="7">
        <f>_xlfn.XLOOKUP($A74,'[1]27'!$J$8:$ED$8,'[1]16'!$H$18:$EB$18)</f>
        <v>107.83721</v>
      </c>
      <c r="F74" s="7">
        <f t="shared" si="1"/>
        <v>90.41587475</v>
      </c>
      <c r="G74" s="7">
        <f>_xlfn.XLOOKUP($A74,'[1]27'!$J$8:$ED$8,'[1]17'!$G$21:$EA$21)</f>
        <v>2905.2040000000002</v>
      </c>
      <c r="H74" s="7">
        <f>_xlfn.XLOOKUP($A74,'[1]27'!$J$8:$ED$8,'[1]19'!$H$20:$EB$20)</f>
        <v>1881.8588199999999</v>
      </c>
      <c r="I74" s="7">
        <f>_xlfn.XLOOKUP($A74,'[1]27'!$J$8:$ED$8,'[1]27'!$J$33:$ED$33)</f>
        <v>0</v>
      </c>
      <c r="J74" s="7">
        <f>_xlfn.XLOOKUP($A74,'[1]27'!$J$8:$ED$8,'[1]27'!$J$31:$ED$31)</f>
        <v>2.0010000000000002E-3</v>
      </c>
      <c r="K74" s="7">
        <f>_xlfn.XLOOKUP($A74,'[1]27'!$J$8:$ED$8,'[1]27'!$J$32:$ED$32)</f>
        <v>15.257956</v>
      </c>
      <c r="L74" s="7">
        <f>_xlfn.XLOOKUP($A74,'[1]27'!$J$8:$ED$8,'[1]27'!$J$34:$ED$34)</f>
        <v>7.1083999999999994E-2</v>
      </c>
      <c r="M74" s="7">
        <f>Gold[[#This Row],[Sinapore Exports]]+Gold[[#This Row],[UK Exports]]+Gold[[#This Row],[Hongkong Exports]]+Gold[[#This Row],[Chine Exports]]+Gold[[#This Row],[Australia Exports (volumn Tn)]]</f>
        <v>123.168251</v>
      </c>
      <c r="N74" s="17">
        <v>129.6</v>
      </c>
      <c r="O74" s="7">
        <f>(Gold[[#This Row],[Exploration Expenditure(m$)]]/Gold[[#This Row],[Australia Exports by values(m$)]])*100</f>
        <v>4.4609604007154049</v>
      </c>
    </row>
    <row r="75" spans="1:15" x14ac:dyDescent="0.25">
      <c r="A75" s="6">
        <v>39417</v>
      </c>
      <c r="B75" s="7">
        <f>_xlfn.XLOOKUP($A75,'[1]27'!$J$8:$ED$8,'[1]27'!$J$43:$ED$43)</f>
        <v>788.01833875842794</v>
      </c>
      <c r="C75" s="7">
        <f>_xlfn.XLOOKUP($A75,'[1]27'!$J$8:$ED$8,'[1]27'!$J$44:$ED$44)</f>
        <v>888.70950946339406</v>
      </c>
      <c r="D75" s="7">
        <f>_xlfn.XLOOKUP($A75,'[1]27'!$J$8:$ED$8,'[1]27'!$J$27:$ED$27)</f>
        <v>99.837980000000002</v>
      </c>
      <c r="E75" s="7">
        <f>_xlfn.XLOOKUP($A75,'[1]27'!$J$8:$ED$8,'[1]16'!$H$18:$EB$18)</f>
        <v>89.399760999999998</v>
      </c>
      <c r="F75" s="7">
        <f t="shared" si="1"/>
        <v>93.713841000000002</v>
      </c>
      <c r="G75" s="7">
        <f>_xlfn.XLOOKUP($A75,'[1]27'!$J$8:$ED$8,'[1]17'!$G$21:$EA$21)</f>
        <v>2847.0010000000002</v>
      </c>
      <c r="H75" s="7">
        <f>_xlfn.XLOOKUP($A75,'[1]27'!$J$8:$ED$8,'[1]19'!$H$20:$EB$20)</f>
        <v>1413.61194</v>
      </c>
      <c r="I75" s="7">
        <f>_xlfn.XLOOKUP($A75,'[1]27'!$J$8:$ED$8,'[1]27'!$J$33:$ED$33)</f>
        <v>0.1603</v>
      </c>
      <c r="J75" s="7">
        <f>_xlfn.XLOOKUP($A75,'[1]27'!$J$8:$ED$8,'[1]27'!$J$31:$ED$31)</f>
        <v>5.9400000000000002E-4</v>
      </c>
      <c r="K75" s="7">
        <f>_xlfn.XLOOKUP($A75,'[1]27'!$J$8:$ED$8,'[1]27'!$J$32:$ED$32)</f>
        <v>57.431643999999999</v>
      </c>
      <c r="L75" s="7">
        <f>_xlfn.XLOOKUP($A75,'[1]27'!$J$8:$ED$8,'[1]27'!$J$34:$ED$34)</f>
        <v>1.8221000000000001E-2</v>
      </c>
      <c r="M75" s="7">
        <f>Gold[[#This Row],[Sinapore Exports]]+Gold[[#This Row],[UK Exports]]+Gold[[#This Row],[Hongkong Exports]]+Gold[[#This Row],[Chine Exports]]+Gold[[#This Row],[Australia Exports (volumn Tn)]]</f>
        <v>147.01051999999999</v>
      </c>
      <c r="N75" s="17">
        <v>146.69999999999999</v>
      </c>
      <c r="O75" s="7">
        <f>(Gold[[#This Row],[Exploration Expenditure(m$)]]/Gold[[#This Row],[Australia Exports by values(m$)]])*100</f>
        <v>5.1527906031645223</v>
      </c>
    </row>
    <row r="76" spans="1:15" x14ac:dyDescent="0.25">
      <c r="A76" s="6">
        <v>39508</v>
      </c>
      <c r="B76" s="7">
        <f>_xlfn.XLOOKUP($A76,'[1]27'!$J$8:$ED$8,'[1]27'!$J$43:$ED$43)</f>
        <v>926.77576137312997</v>
      </c>
      <c r="C76" s="7">
        <f>_xlfn.XLOOKUP($A76,'[1]27'!$J$8:$ED$8,'[1]27'!$J$44:$ED$44)</f>
        <v>1022.6023139415501</v>
      </c>
      <c r="D76" s="7">
        <f>_xlfn.XLOOKUP($A76,'[1]27'!$J$8:$ED$8,'[1]27'!$J$27:$ED$27)</f>
        <v>98.580912999999995</v>
      </c>
      <c r="E76" s="7">
        <f>_xlfn.XLOOKUP($A76,'[1]27'!$J$8:$ED$8,'[1]16'!$H$18:$EB$18)</f>
        <v>89.461055000000002</v>
      </c>
      <c r="F76" s="7">
        <f t="shared" si="1"/>
        <v>95.414713750000004</v>
      </c>
      <c r="G76" s="7">
        <f>_xlfn.XLOOKUP($A76,'[1]27'!$J$8:$ED$8,'[1]17'!$G$21:$EA$21)</f>
        <v>3292.7080000000001</v>
      </c>
      <c r="H76" s="7">
        <f>_xlfn.XLOOKUP($A76,'[1]27'!$J$8:$ED$8,'[1]19'!$H$20:$EB$20)</f>
        <v>1905.42581</v>
      </c>
      <c r="I76" s="7">
        <f>_xlfn.XLOOKUP($A76,'[1]27'!$J$8:$ED$8,'[1]27'!$J$33:$ED$33)</f>
        <v>0</v>
      </c>
      <c r="J76" s="7">
        <f>_xlfn.XLOOKUP($A76,'[1]27'!$J$8:$ED$8,'[1]27'!$J$31:$ED$31)</f>
        <v>7.2830000000000004E-3</v>
      </c>
      <c r="K76" s="7">
        <f>_xlfn.XLOOKUP($A76,'[1]27'!$J$8:$ED$8,'[1]27'!$J$32:$ED$32)</f>
        <v>45.860201000000004</v>
      </c>
      <c r="L76" s="7">
        <f>_xlfn.XLOOKUP($A76,'[1]27'!$J$8:$ED$8,'[1]27'!$J$34:$ED$34)</f>
        <v>3.705E-2</v>
      </c>
      <c r="M76" s="7">
        <f>Gold[[#This Row],[Sinapore Exports]]+Gold[[#This Row],[UK Exports]]+Gold[[#This Row],[Hongkong Exports]]+Gold[[#This Row],[Chine Exports]]+Gold[[#This Row],[Australia Exports (volumn Tn)]]</f>
        <v>135.365589</v>
      </c>
      <c r="N76" s="17">
        <v>142.4</v>
      </c>
      <c r="O76" s="7">
        <f>(Gold[[#This Row],[Exploration Expenditure(m$)]]/Gold[[#This Row],[Australia Exports by values(m$)]])*100</f>
        <v>4.324707808891648</v>
      </c>
    </row>
    <row r="77" spans="1:15" x14ac:dyDescent="0.25">
      <c r="A77" s="6">
        <v>39600</v>
      </c>
      <c r="B77" s="7">
        <f>_xlfn.XLOOKUP($A77,'[1]27'!$J$8:$ED$8,'[1]27'!$J$43:$ED$43)</f>
        <v>895.95171356421395</v>
      </c>
      <c r="C77" s="7">
        <f>_xlfn.XLOOKUP($A77,'[1]27'!$J$8:$ED$8,'[1]27'!$J$44:$ED$44)</f>
        <v>952.49644665457799</v>
      </c>
      <c r="D77" s="7">
        <f>_xlfn.XLOOKUP($A77,'[1]27'!$J$8:$ED$8,'[1]27'!$J$27:$ED$27)</f>
        <v>81.070875999999998</v>
      </c>
      <c r="E77" s="7">
        <f>_xlfn.XLOOKUP($A77,'[1]27'!$J$8:$ED$8,'[1]16'!$H$18:$EB$18)</f>
        <v>94.878209549999994</v>
      </c>
      <c r="F77" s="7">
        <f t="shared" si="1"/>
        <v>90.891450000000006</v>
      </c>
      <c r="G77" s="7">
        <f>_xlfn.XLOOKUP($A77,'[1]27'!$J$8:$ED$8,'[1]17'!$G$21:$EA$21)</f>
        <v>3000.9749999999999</v>
      </c>
      <c r="H77" s="7">
        <f>_xlfn.XLOOKUP($A77,'[1]27'!$J$8:$ED$8,'[1]19'!$H$20:$EB$20)</f>
        <v>2109.9764</v>
      </c>
      <c r="I77" s="7">
        <f>_xlfn.XLOOKUP($A77,'[1]27'!$J$8:$ED$8,'[1]27'!$J$33:$ED$33)</f>
        <v>0</v>
      </c>
      <c r="J77" s="7">
        <f>_xlfn.XLOOKUP($A77,'[1]27'!$J$8:$ED$8,'[1]27'!$J$31:$ED$31)</f>
        <v>0.85028300000000001</v>
      </c>
      <c r="K77" s="7">
        <f>_xlfn.XLOOKUP($A77,'[1]27'!$J$8:$ED$8,'[1]27'!$J$32:$ED$32)</f>
        <v>21.312766</v>
      </c>
      <c r="L77" s="7">
        <f>_xlfn.XLOOKUP($A77,'[1]27'!$J$8:$ED$8,'[1]27'!$J$34:$ED$34)</f>
        <v>2.02379</v>
      </c>
      <c r="M77" s="7">
        <f>Gold[[#This Row],[Sinapore Exports]]+Gold[[#This Row],[UK Exports]]+Gold[[#This Row],[Hongkong Exports]]+Gold[[#This Row],[Chine Exports]]+Gold[[#This Row],[Australia Exports (volumn Tn)]]</f>
        <v>119.06504855</v>
      </c>
      <c r="N77" s="17">
        <v>173.9</v>
      </c>
      <c r="O77" s="7">
        <f>(Gold[[#This Row],[Exploration Expenditure(m$)]]/Gold[[#This Row],[Australia Exports by values(m$)]])*100</f>
        <v>5.7947833620739928</v>
      </c>
    </row>
    <row r="78" spans="1:15" x14ac:dyDescent="0.25">
      <c r="A78" s="6">
        <v>39692</v>
      </c>
      <c r="B78" s="7">
        <f>_xlfn.XLOOKUP($A78,'[1]27'!$J$8:$ED$8,'[1]27'!$J$43:$ED$43)</f>
        <v>869.57618577075095</v>
      </c>
      <c r="C78" s="7">
        <f>_xlfn.XLOOKUP($A78,'[1]27'!$J$8:$ED$8,'[1]27'!$J$44:$ED$44)</f>
        <v>977.66643138289203</v>
      </c>
      <c r="D78" s="7">
        <f>_xlfn.XLOOKUP($A78,'[1]27'!$J$8:$ED$8,'[1]27'!$J$27:$ED$27)</f>
        <v>92.403764699999996</v>
      </c>
      <c r="E78" s="7">
        <f>_xlfn.XLOOKUP($A78,'[1]27'!$J$8:$ED$8,'[1]16'!$H$18:$EB$18)</f>
        <v>124.9547189</v>
      </c>
      <c r="F78" s="7">
        <f t="shared" si="1"/>
        <v>92.973383425000009</v>
      </c>
      <c r="G78" s="7">
        <f>_xlfn.XLOOKUP($A78,'[1]27'!$J$8:$ED$8,'[1]17'!$G$21:$EA$21)</f>
        <v>3961.9319999999998</v>
      </c>
      <c r="H78" s="7">
        <f>_xlfn.XLOOKUP($A78,'[1]27'!$J$8:$ED$8,'[1]19'!$H$20:$EB$20)</f>
        <v>2662.1262299999999</v>
      </c>
      <c r="I78" s="7">
        <f>_xlfn.XLOOKUP($A78,'[1]27'!$J$8:$ED$8,'[1]27'!$J$33:$ED$33)</f>
        <v>0</v>
      </c>
      <c r="J78" s="7">
        <f>_xlfn.XLOOKUP($A78,'[1]27'!$J$8:$ED$8,'[1]27'!$J$31:$ED$31)</f>
        <v>0</v>
      </c>
      <c r="K78" s="7">
        <f>_xlfn.XLOOKUP($A78,'[1]27'!$J$8:$ED$8,'[1]27'!$J$32:$ED$32)</f>
        <v>39.798999999999999</v>
      </c>
      <c r="L78" s="7">
        <f>_xlfn.XLOOKUP($A78,'[1]27'!$J$8:$ED$8,'[1]27'!$J$34:$ED$34)</f>
        <v>3.7462</v>
      </c>
      <c r="M78" s="7">
        <f>Gold[[#This Row],[Sinapore Exports]]+Gold[[#This Row],[UK Exports]]+Gold[[#This Row],[Hongkong Exports]]+Gold[[#This Row],[Chine Exports]]+Gold[[#This Row],[Australia Exports (volumn Tn)]]</f>
        <v>168.49991890000001</v>
      </c>
      <c r="N78" s="17">
        <v>133.19999999999999</v>
      </c>
      <c r="O78" s="7">
        <f>(Gold[[#This Row],[Exploration Expenditure(m$)]]/Gold[[#This Row],[Australia Exports by values(m$)]])*100</f>
        <v>3.3619961170459263</v>
      </c>
    </row>
    <row r="79" spans="1:15" x14ac:dyDescent="0.25">
      <c r="A79" s="6">
        <v>39783</v>
      </c>
      <c r="B79" s="7">
        <f>_xlfn.XLOOKUP($A79,'[1]27'!$J$8:$ED$8,'[1]27'!$J$43:$ED$43)</f>
        <v>794.52472349351603</v>
      </c>
      <c r="C79" s="7">
        <f>_xlfn.XLOOKUP($A79,'[1]27'!$J$8:$ED$8,'[1]27'!$J$44:$ED$44)</f>
        <v>1184.1587689842199</v>
      </c>
      <c r="D79" s="7">
        <f>_xlfn.XLOOKUP($A79,'[1]27'!$J$8:$ED$8,'[1]27'!$J$27:$ED$27)</f>
        <v>88.843014100000005</v>
      </c>
      <c r="E79" s="7">
        <f>_xlfn.XLOOKUP($A79,'[1]27'!$J$8:$ED$8,'[1]16'!$H$18:$EB$18)</f>
        <v>105.87926950000001</v>
      </c>
      <c r="F79" s="7">
        <f t="shared" si="1"/>
        <v>90.224641950000006</v>
      </c>
      <c r="G79" s="7">
        <f>_xlfn.XLOOKUP($A79,'[1]27'!$J$8:$ED$8,'[1]17'!$G$21:$EA$21)</f>
        <v>4044.46</v>
      </c>
      <c r="H79" s="7">
        <f>_xlfn.XLOOKUP($A79,'[1]27'!$J$8:$ED$8,'[1]19'!$H$20:$EB$20)</f>
        <v>3054.1816899999999</v>
      </c>
      <c r="I79" s="7">
        <f>_xlfn.XLOOKUP($A79,'[1]27'!$J$8:$ED$8,'[1]27'!$J$33:$ED$33)</f>
        <v>0</v>
      </c>
      <c r="J79" s="7">
        <f>_xlfn.XLOOKUP($A79,'[1]27'!$J$8:$ED$8,'[1]27'!$J$31:$ED$31)</f>
        <v>1.07986</v>
      </c>
      <c r="K79" s="7">
        <f>_xlfn.XLOOKUP($A79,'[1]27'!$J$8:$ED$8,'[1]27'!$J$32:$ED$32)</f>
        <v>39.568333000000003</v>
      </c>
      <c r="L79" s="7">
        <f>_xlfn.XLOOKUP($A79,'[1]27'!$J$8:$ED$8,'[1]27'!$J$34:$ED$34)</f>
        <v>2.1640060000000001</v>
      </c>
      <c r="M79" s="7">
        <f>Gold[[#This Row],[Sinapore Exports]]+Gold[[#This Row],[UK Exports]]+Gold[[#This Row],[Hongkong Exports]]+Gold[[#This Row],[Chine Exports]]+Gold[[#This Row],[Australia Exports (volumn Tn)]]</f>
        <v>148.69146850000001</v>
      </c>
      <c r="N79" s="17">
        <v>120.4</v>
      </c>
      <c r="O79" s="7">
        <f>(Gold[[#This Row],[Exploration Expenditure(m$)]]/Gold[[#This Row],[Australia Exports by values(m$)]])*100</f>
        <v>2.9769116272629721</v>
      </c>
    </row>
    <row r="80" spans="1:15" x14ac:dyDescent="0.25">
      <c r="A80" s="6">
        <v>39873</v>
      </c>
      <c r="B80" s="7">
        <f>_xlfn.XLOOKUP($A80,'[1]27'!$J$8:$ED$8,'[1]27'!$J$43:$ED$43)</f>
        <v>908.70856782106796</v>
      </c>
      <c r="C80" s="7">
        <f>_xlfn.XLOOKUP($A80,'[1]27'!$J$8:$ED$8,'[1]27'!$J$44:$ED$44)</f>
        <v>1368.8391226169499</v>
      </c>
      <c r="D80" s="7">
        <f>_xlfn.XLOOKUP($A80,'[1]27'!$J$8:$ED$8,'[1]27'!$J$27:$ED$27)</f>
        <v>129.16733689424601</v>
      </c>
      <c r="E80" s="7">
        <f>_xlfn.XLOOKUP($A80,'[1]27'!$J$8:$ED$8,'[1]16'!$H$18:$EB$18)</f>
        <v>124.4363444</v>
      </c>
      <c r="F80" s="7">
        <f t="shared" si="1"/>
        <v>97.871247923561498</v>
      </c>
      <c r="G80" s="7">
        <f>_xlfn.XLOOKUP($A80,'[1]27'!$J$8:$ED$8,'[1]17'!$G$21:$EA$21)</f>
        <v>5566.0129999999999</v>
      </c>
      <c r="H80" s="7">
        <f>_xlfn.XLOOKUP($A80,'[1]27'!$J$8:$ED$8,'[1]19'!$H$20:$EB$20)</f>
        <v>3897.8108999999999</v>
      </c>
      <c r="I80" s="7">
        <f>_xlfn.XLOOKUP($A80,'[1]27'!$J$8:$ED$8,'[1]27'!$J$33:$ED$33)</f>
        <v>2.2000000000000001E-6</v>
      </c>
      <c r="J80" s="7">
        <f>_xlfn.XLOOKUP($A80,'[1]27'!$J$8:$ED$8,'[1]27'!$J$31:$ED$31)</f>
        <v>1.0725129</v>
      </c>
      <c r="K80" s="7">
        <f>_xlfn.XLOOKUP($A80,'[1]27'!$J$8:$ED$8,'[1]27'!$J$32:$ED$32)</f>
        <v>86.685717999999994</v>
      </c>
      <c r="L80" s="7">
        <f>_xlfn.XLOOKUP($A80,'[1]27'!$J$8:$ED$8,'[1]27'!$J$34:$ED$34)</f>
        <v>0.76770000000000005</v>
      </c>
      <c r="M80" s="7">
        <f>Gold[[#This Row],[Sinapore Exports]]+Gold[[#This Row],[UK Exports]]+Gold[[#This Row],[Hongkong Exports]]+Gold[[#This Row],[Chine Exports]]+Gold[[#This Row],[Australia Exports (volumn Tn)]]</f>
        <v>212.9622775</v>
      </c>
      <c r="N80" s="17">
        <v>85.6</v>
      </c>
      <c r="O80" s="7">
        <f>(Gold[[#This Row],[Exploration Expenditure(m$)]]/Gold[[#This Row],[Australia Exports by values(m$)]])*100</f>
        <v>1.537905139639451</v>
      </c>
    </row>
    <row r="81" spans="1:15" x14ac:dyDescent="0.25">
      <c r="A81" s="6">
        <v>39965</v>
      </c>
      <c r="B81" s="7">
        <f>_xlfn.XLOOKUP($A81,'[1]27'!$J$8:$ED$8,'[1]27'!$J$43:$ED$43)</f>
        <v>921.50506379585295</v>
      </c>
      <c r="C81" s="7">
        <f>_xlfn.XLOOKUP($A81,'[1]27'!$J$8:$ED$8,'[1]27'!$J$44:$ED$44)</f>
        <v>1214.6219774476299</v>
      </c>
      <c r="D81" s="7">
        <f>_xlfn.XLOOKUP($A81,'[1]27'!$J$8:$ED$8,'[1]27'!$J$27:$ED$27)</f>
        <v>75.894294130637604</v>
      </c>
      <c r="E81" s="7">
        <f>_xlfn.XLOOKUP($A81,'[1]27'!$J$8:$ED$8,'[1]16'!$H$18:$EB$18)</f>
        <v>81.98311545</v>
      </c>
      <c r="F81" s="7">
        <f t="shared" si="1"/>
        <v>96.577102456220899</v>
      </c>
      <c r="G81" s="7">
        <f>_xlfn.XLOOKUP($A81,'[1]27'!$J$8:$ED$8,'[1]17'!$G$21:$EA$21)</f>
        <v>3320.3760000000002</v>
      </c>
      <c r="H81" s="7">
        <f>_xlfn.XLOOKUP($A81,'[1]27'!$J$8:$ED$8,'[1]19'!$H$20:$EB$20)</f>
        <v>1636.1488939999999</v>
      </c>
      <c r="I81" s="7">
        <f>_xlfn.XLOOKUP($A81,'[1]27'!$J$8:$ED$8,'[1]27'!$J$33:$ED$33)</f>
        <v>0</v>
      </c>
      <c r="J81" s="7">
        <f>_xlfn.XLOOKUP($A81,'[1]27'!$J$8:$ED$8,'[1]27'!$J$31:$ED$31)</f>
        <v>0</v>
      </c>
      <c r="K81" s="7">
        <f>_xlfn.XLOOKUP($A81,'[1]27'!$J$8:$ED$8,'[1]27'!$J$32:$ED$32)</f>
        <v>12.01549</v>
      </c>
      <c r="L81" s="7">
        <f>_xlfn.XLOOKUP($A81,'[1]27'!$J$8:$ED$8,'[1]27'!$J$34:$ED$34)</f>
        <v>2.5865390000000001</v>
      </c>
      <c r="M81" s="7">
        <f>Gold[[#This Row],[Sinapore Exports]]+Gold[[#This Row],[UK Exports]]+Gold[[#This Row],[Hongkong Exports]]+Gold[[#This Row],[Chine Exports]]+Gold[[#This Row],[Australia Exports (volumn Tn)]]</f>
        <v>96.585144450000001</v>
      </c>
      <c r="N81" s="17">
        <v>98.8</v>
      </c>
      <c r="O81" s="7">
        <f>(Gold[[#This Row],[Exploration Expenditure(m$)]]/Gold[[#This Row],[Australia Exports by values(m$)]])*100</f>
        <v>2.9755666225752742</v>
      </c>
    </row>
    <row r="82" spans="1:15" x14ac:dyDescent="0.25">
      <c r="A82" s="6">
        <v>40057</v>
      </c>
      <c r="B82" s="7">
        <f>_xlfn.XLOOKUP($A82,'[1]27'!$J$8:$ED$8,'[1]27'!$J$43:$ED$43)</f>
        <v>960.06472332015801</v>
      </c>
      <c r="C82" s="7">
        <f>_xlfn.XLOOKUP($A82,'[1]27'!$J$8:$ED$8,'[1]27'!$J$44:$ED$44)</f>
        <v>1153.2383217546401</v>
      </c>
      <c r="D82" s="7">
        <f>_xlfn.XLOOKUP($A82,'[1]27'!$J$8:$ED$8,'[1]27'!$J$27:$ED$27)</f>
        <v>86.849955684027606</v>
      </c>
      <c r="E82" s="7">
        <f>_xlfn.XLOOKUP($A82,'[1]27'!$J$8:$ED$8,'[1]16'!$H$18:$EB$18)</f>
        <v>74.568720970000001</v>
      </c>
      <c r="F82" s="7">
        <f t="shared" si="1"/>
        <v>95.188650202227791</v>
      </c>
      <c r="G82" s="7">
        <f>_xlfn.XLOOKUP($A82,'[1]27'!$J$8:$ED$8,'[1]17'!$G$21:$EA$21)</f>
        <v>2937.683</v>
      </c>
      <c r="H82" s="7">
        <f>_xlfn.XLOOKUP($A82,'[1]27'!$J$8:$ED$8,'[1]19'!$H$20:$EB$20)</f>
        <v>1677.1952719999999</v>
      </c>
      <c r="I82" s="7">
        <f>_xlfn.XLOOKUP($A82,'[1]27'!$J$8:$ED$8,'[1]27'!$J$33:$ED$33)</f>
        <v>0</v>
      </c>
      <c r="J82" s="7">
        <f>_xlfn.XLOOKUP($A82,'[1]27'!$J$8:$ED$8,'[1]27'!$J$31:$ED$31)</f>
        <v>0</v>
      </c>
      <c r="K82" s="7">
        <f>_xlfn.XLOOKUP($A82,'[1]27'!$J$8:$ED$8,'[1]27'!$J$32:$ED$32)</f>
        <v>17.523</v>
      </c>
      <c r="L82" s="7">
        <f>_xlfn.XLOOKUP($A82,'[1]27'!$J$8:$ED$8,'[1]27'!$J$34:$ED$34)</f>
        <v>2.0761034999999999</v>
      </c>
      <c r="M82" s="7">
        <f>Gold[[#This Row],[Sinapore Exports]]+Gold[[#This Row],[UK Exports]]+Gold[[#This Row],[Hongkong Exports]]+Gold[[#This Row],[Chine Exports]]+Gold[[#This Row],[Australia Exports (volumn Tn)]]</f>
        <v>94.167824469999999</v>
      </c>
      <c r="N82" s="17">
        <v>133.4</v>
      </c>
      <c r="O82" s="7">
        <f>(Gold[[#This Row],[Exploration Expenditure(m$)]]/Gold[[#This Row],[Australia Exports by values(m$)]])*100</f>
        <v>4.540993701498766</v>
      </c>
    </row>
    <row r="83" spans="1:15" x14ac:dyDescent="0.25">
      <c r="A83" s="6">
        <v>40148</v>
      </c>
      <c r="B83" s="7">
        <f>_xlfn.XLOOKUP($A83,'[1]27'!$J$8:$ED$8,'[1]27'!$J$43:$ED$43)</f>
        <v>1101.63262056657</v>
      </c>
      <c r="C83" s="7">
        <f>_xlfn.XLOOKUP($A83,'[1]27'!$J$8:$ED$8,'[1]27'!$J$44:$ED$44)</f>
        <v>1208.9586398393899</v>
      </c>
      <c r="D83" s="7">
        <f>_xlfn.XLOOKUP($A83,'[1]27'!$J$8:$ED$8,'[1]27'!$J$27:$ED$27)</f>
        <v>87.353667892050098</v>
      </c>
      <c r="E83" s="7">
        <f>_xlfn.XLOOKUP($A83,'[1]27'!$J$8:$ED$8,'[1]16'!$H$18:$EB$18)</f>
        <v>80.704392690000006</v>
      </c>
      <c r="F83" s="7">
        <f t="shared" si="1"/>
        <v>94.816313650240332</v>
      </c>
      <c r="G83" s="7">
        <f>_xlfn.XLOOKUP($A83,'[1]27'!$J$8:$ED$8,'[1]17'!$G$21:$EA$21)</f>
        <v>3226.3510000000001</v>
      </c>
      <c r="H83" s="7">
        <f>_xlfn.XLOOKUP($A83,'[1]27'!$J$8:$ED$8,'[1]19'!$H$20:$EB$20)</f>
        <v>1984.452622</v>
      </c>
      <c r="I83" s="7">
        <f>_xlfn.XLOOKUP($A83,'[1]27'!$J$8:$ED$8,'[1]27'!$J$33:$ED$33)</f>
        <v>0</v>
      </c>
      <c r="J83" s="7">
        <f>_xlfn.XLOOKUP($A83,'[1]27'!$J$8:$ED$8,'[1]27'!$J$31:$ED$31)</f>
        <v>7.5000000000000002E-4</v>
      </c>
      <c r="K83" s="7">
        <f>_xlfn.XLOOKUP($A83,'[1]27'!$J$8:$ED$8,'[1]27'!$J$32:$ED$32)</f>
        <v>17.313598299999999</v>
      </c>
      <c r="L83" s="7">
        <f>_xlfn.XLOOKUP($A83,'[1]27'!$J$8:$ED$8,'[1]27'!$J$34:$ED$34)</f>
        <v>0.55280227000000004</v>
      </c>
      <c r="M83" s="7">
        <f>Gold[[#This Row],[Sinapore Exports]]+Gold[[#This Row],[UK Exports]]+Gold[[#This Row],[Hongkong Exports]]+Gold[[#This Row],[Chine Exports]]+Gold[[#This Row],[Australia Exports (volumn Tn)]]</f>
        <v>98.571543259999999</v>
      </c>
      <c r="N83" s="17">
        <v>145.5</v>
      </c>
      <c r="O83" s="7">
        <f>(Gold[[#This Row],[Exploration Expenditure(m$)]]/Gold[[#This Row],[Australia Exports by values(m$)]])*100</f>
        <v>4.509738711008195</v>
      </c>
    </row>
    <row r="84" spans="1:15" x14ac:dyDescent="0.25">
      <c r="A84" s="6">
        <v>40238</v>
      </c>
      <c r="B84" s="7">
        <f>_xlfn.XLOOKUP($A84,'[1]27'!$J$8:$ED$8,'[1]27'!$J$43:$ED$43)</f>
        <v>1108.9039855072499</v>
      </c>
      <c r="C84" s="7">
        <f>_xlfn.XLOOKUP($A84,'[1]27'!$J$8:$ED$8,'[1]27'!$J$44:$ED$44)</f>
        <v>1227.3971302915099</v>
      </c>
      <c r="D84" s="7">
        <f>_xlfn.XLOOKUP($A84,'[1]27'!$J$8:$ED$8,'[1]27'!$J$27:$ED$27)</f>
        <v>77.261580150145306</v>
      </c>
      <c r="E84" s="7">
        <f>_xlfn.XLOOKUP($A84,'[1]27'!$J$8:$ED$8,'[1]16'!$H$18:$EB$18)</f>
        <v>81.002700309999994</v>
      </c>
      <c r="F84" s="7">
        <f t="shared" si="1"/>
        <v>81.839874464215143</v>
      </c>
      <c r="G84" s="7">
        <f>_xlfn.XLOOKUP($A84,'[1]27'!$J$8:$ED$8,'[1]17'!$G$21:$EA$21)</f>
        <v>3262.0990000000002</v>
      </c>
      <c r="H84" s="7">
        <f>_xlfn.XLOOKUP($A84,'[1]27'!$J$8:$ED$8,'[1]19'!$H$20:$EB$20)</f>
        <v>1585.0719650000001</v>
      </c>
      <c r="I84" s="7">
        <f>_xlfn.XLOOKUP($A84,'[1]27'!$J$8:$ED$8,'[1]27'!$J$33:$ED$33)</f>
        <v>0</v>
      </c>
      <c r="J84" s="7">
        <f>_xlfn.XLOOKUP($A84,'[1]27'!$J$8:$ED$8,'[1]27'!$J$31:$ED$31)</f>
        <v>1.0000009999999999</v>
      </c>
      <c r="K84" s="7">
        <f>_xlfn.XLOOKUP($A84,'[1]27'!$J$8:$ED$8,'[1]27'!$J$32:$ED$32)</f>
        <v>3.2613813999999999</v>
      </c>
      <c r="L84" s="7">
        <f>_xlfn.XLOOKUP($A84,'[1]27'!$J$8:$ED$8,'[1]27'!$J$34:$ED$34)</f>
        <v>1.3577828000000001</v>
      </c>
      <c r="M84" s="7">
        <f>Gold[[#This Row],[Sinapore Exports]]+Gold[[#This Row],[UK Exports]]+Gold[[#This Row],[Hongkong Exports]]+Gold[[#This Row],[Chine Exports]]+Gold[[#This Row],[Australia Exports (volumn Tn)]]</f>
        <v>86.621865509999992</v>
      </c>
      <c r="N84" s="17">
        <v>130.80000000000001</v>
      </c>
      <c r="O84" s="7">
        <f>(Gold[[#This Row],[Exploration Expenditure(m$)]]/Gold[[#This Row],[Australia Exports by values(m$)]])*100</f>
        <v>4.0096882406082708</v>
      </c>
    </row>
    <row r="85" spans="1:15" x14ac:dyDescent="0.25">
      <c r="A85" s="6">
        <v>40330</v>
      </c>
      <c r="B85" s="7">
        <f>_xlfn.XLOOKUP($A85,'[1]27'!$J$8:$ED$8,'[1]27'!$J$43:$ED$43)</f>
        <v>1195.68072169059</v>
      </c>
      <c r="C85" s="7">
        <f>_xlfn.XLOOKUP($A85,'[1]27'!$J$8:$ED$8,'[1]27'!$J$44:$ED$44)</f>
        <v>1356.33362176474</v>
      </c>
      <c r="D85" s="7">
        <f>_xlfn.XLOOKUP($A85,'[1]27'!$J$8:$ED$8,'[1]27'!$J$27:$ED$27)</f>
        <v>104.296943138179</v>
      </c>
      <c r="E85" s="7">
        <f>_xlfn.XLOOKUP($A85,'[1]27'!$J$8:$ED$8,'[1]16'!$H$18:$EB$18)</f>
        <v>98.686983510000005</v>
      </c>
      <c r="F85" s="7">
        <f t="shared" si="1"/>
        <v>88.940536716100496</v>
      </c>
      <c r="G85" s="7">
        <f>_xlfn.XLOOKUP($A85,'[1]27'!$J$8:$ED$8,'[1]17'!$G$21:$EA$21)</f>
        <v>4371.3360000000002</v>
      </c>
      <c r="H85" s="7">
        <f>_xlfn.XLOOKUP($A85,'[1]27'!$J$8:$ED$8,'[1]19'!$H$20:$EB$20)</f>
        <v>2491.8326969999998</v>
      </c>
      <c r="I85" s="7">
        <f>_xlfn.XLOOKUP($A85,'[1]27'!$J$8:$ED$8,'[1]27'!$J$33:$ED$33)</f>
        <v>5.6528000000000002E-2</v>
      </c>
      <c r="J85" s="7">
        <f>_xlfn.XLOOKUP($A85,'[1]27'!$J$8:$ED$8,'[1]27'!$J$31:$ED$31)</f>
        <v>1.8504999999999999E-3</v>
      </c>
      <c r="K85" s="7">
        <f>_xlfn.XLOOKUP($A85,'[1]27'!$J$8:$ED$8,'[1]27'!$J$32:$ED$32)</f>
        <v>62.900196399999999</v>
      </c>
      <c r="L85" s="7">
        <f>_xlfn.XLOOKUP($A85,'[1]27'!$J$8:$ED$8,'[1]27'!$J$34:$ED$34)</f>
        <v>0.58002699999999996</v>
      </c>
      <c r="M85" s="7">
        <f>Gold[[#This Row],[Sinapore Exports]]+Gold[[#This Row],[UK Exports]]+Gold[[#This Row],[Hongkong Exports]]+Gold[[#This Row],[Chine Exports]]+Gold[[#This Row],[Australia Exports (volumn Tn)]]</f>
        <v>162.22558541000001</v>
      </c>
      <c r="N85" s="17">
        <v>165.7</v>
      </c>
      <c r="O85" s="7">
        <f>(Gold[[#This Row],[Exploration Expenditure(m$)]]/Gold[[#This Row],[Australia Exports by values(m$)]])*100</f>
        <v>3.7906031474130559</v>
      </c>
    </row>
    <row r="86" spans="1:15" x14ac:dyDescent="0.25">
      <c r="A86" s="6">
        <v>40422</v>
      </c>
      <c r="B86" s="7">
        <f>_xlfn.XLOOKUP($A86,'[1]27'!$J$8:$ED$8,'[1]27'!$J$43:$ED$43)</f>
        <v>1226.58423520923</v>
      </c>
      <c r="C86" s="7">
        <f>_xlfn.XLOOKUP($A86,'[1]27'!$J$8:$ED$8,'[1]27'!$J$44:$ED$44)</f>
        <v>1359.85609078168</v>
      </c>
      <c r="D86" s="7">
        <f>_xlfn.XLOOKUP($A86,'[1]27'!$J$8:$ED$8,'[1]27'!$J$27:$ED$27)</f>
        <v>78.603283210587804</v>
      </c>
      <c r="E86" s="7">
        <f>_xlfn.XLOOKUP($A86,'[1]27'!$J$8:$ED$8,'[1]16'!$H$18:$EB$18)</f>
        <v>68.604540650000004</v>
      </c>
      <c r="F86" s="7">
        <f t="shared" si="1"/>
        <v>86.878868597740549</v>
      </c>
      <c r="G86" s="7">
        <f>_xlfn.XLOOKUP($A86,'[1]27'!$J$8:$ED$8,'[1]17'!$G$21:$EA$21)</f>
        <v>3062.1930000000002</v>
      </c>
      <c r="H86" s="7">
        <f>_xlfn.XLOOKUP($A86,'[1]27'!$J$8:$ED$8,'[1]19'!$H$20:$EB$20)</f>
        <v>1291.9817029999999</v>
      </c>
      <c r="I86" s="7">
        <f>_xlfn.XLOOKUP($A86,'[1]27'!$J$8:$ED$8,'[1]27'!$J$33:$ED$33)</f>
        <v>0</v>
      </c>
      <c r="J86" s="7">
        <f>_xlfn.XLOOKUP($A86,'[1]27'!$J$8:$ED$8,'[1]27'!$J$31:$ED$31)</f>
        <v>5.0941789399999999</v>
      </c>
      <c r="K86" s="7">
        <f>_xlfn.XLOOKUP($A86,'[1]27'!$J$8:$ED$8,'[1]27'!$J$32:$ED$32)</f>
        <v>15.5660098</v>
      </c>
      <c r="L86" s="7">
        <f>_xlfn.XLOOKUP($A86,'[1]27'!$J$8:$ED$8,'[1]27'!$J$34:$ED$34)</f>
        <v>12.0019106</v>
      </c>
      <c r="M86" s="7">
        <f>Gold[[#This Row],[Sinapore Exports]]+Gold[[#This Row],[UK Exports]]+Gold[[#This Row],[Hongkong Exports]]+Gold[[#This Row],[Chine Exports]]+Gold[[#This Row],[Australia Exports (volumn Tn)]]</f>
        <v>101.26663999</v>
      </c>
      <c r="N86" s="17">
        <v>160.30000000000001</v>
      </c>
      <c r="O86" s="7">
        <f>(Gold[[#This Row],[Exploration Expenditure(m$)]]/Gold[[#This Row],[Australia Exports by values(m$)]])*100</f>
        <v>5.2348104773278497</v>
      </c>
    </row>
    <row r="87" spans="1:15" x14ac:dyDescent="0.25">
      <c r="A87" s="6">
        <v>40513</v>
      </c>
      <c r="B87" s="7">
        <f>_xlfn.XLOOKUP($A87,'[1]27'!$J$8:$ED$8,'[1]27'!$J$43:$ED$43)</f>
        <v>1367.4876015797099</v>
      </c>
      <c r="C87" s="7">
        <f>_xlfn.XLOOKUP($A87,'[1]27'!$J$8:$ED$8,'[1]27'!$J$44:$ED$44)</f>
        <v>1390.69868587259</v>
      </c>
      <c r="D87" s="7">
        <f>_xlfn.XLOOKUP($A87,'[1]27'!$J$8:$ED$8,'[1]27'!$J$27:$ED$27)</f>
        <v>90.202048709207105</v>
      </c>
      <c r="E87" s="7">
        <f>_xlfn.XLOOKUP($A87,'[1]27'!$J$8:$ED$8,'[1]16'!$H$18:$EB$18)</f>
        <v>83.171163289999996</v>
      </c>
      <c r="F87" s="7">
        <f t="shared" si="1"/>
        <v>87.59096380202979</v>
      </c>
      <c r="G87" s="7">
        <f>_xlfn.XLOOKUP($A87,'[1]27'!$J$8:$ED$8,'[1]17'!$G$21:$EA$21)</f>
        <v>3742.4340000000002</v>
      </c>
      <c r="H87" s="7">
        <f>_xlfn.XLOOKUP($A87,'[1]27'!$J$8:$ED$8,'[1]19'!$H$20:$EB$20)</f>
        <v>1676.527454</v>
      </c>
      <c r="I87" s="7">
        <f>_xlfn.XLOOKUP($A87,'[1]27'!$J$8:$ED$8,'[1]27'!$J$33:$ED$33)</f>
        <v>5</v>
      </c>
      <c r="J87" s="7">
        <f>_xlfn.XLOOKUP($A87,'[1]27'!$J$8:$ED$8,'[1]27'!$J$31:$ED$31)</f>
        <v>5.5474733599999997</v>
      </c>
      <c r="K87" s="7">
        <f>_xlfn.XLOOKUP($A87,'[1]27'!$J$8:$ED$8,'[1]27'!$J$32:$ED$32)</f>
        <v>37.596747239999999</v>
      </c>
      <c r="L87" s="7">
        <f>_xlfn.XLOOKUP($A87,'[1]27'!$J$8:$ED$8,'[1]27'!$J$34:$ED$34)</f>
        <v>1.12574358</v>
      </c>
      <c r="M87" s="7">
        <f>Gold[[#This Row],[Sinapore Exports]]+Gold[[#This Row],[UK Exports]]+Gold[[#This Row],[Hongkong Exports]]+Gold[[#This Row],[Chine Exports]]+Gold[[#This Row],[Australia Exports (volumn Tn)]]</f>
        <v>132.44112747</v>
      </c>
      <c r="N87" s="17">
        <v>167.3</v>
      </c>
      <c r="O87" s="7">
        <f>(Gold[[#This Row],[Exploration Expenditure(m$)]]/Gold[[#This Row],[Australia Exports by values(m$)]])*100</f>
        <v>4.4703527169751025</v>
      </c>
    </row>
    <row r="88" spans="1:15" x14ac:dyDescent="0.25">
      <c r="A88" s="6">
        <v>40603</v>
      </c>
      <c r="B88" s="7">
        <f>_xlfn.XLOOKUP($A88,'[1]27'!$J$8:$ED$8,'[1]27'!$J$43:$ED$43)</f>
        <v>1384.37028985507</v>
      </c>
      <c r="C88" s="7">
        <f>_xlfn.XLOOKUP($A88,'[1]27'!$J$8:$ED$8,'[1]27'!$J$44:$ED$44)</f>
        <v>1382.0455813185299</v>
      </c>
      <c r="D88" s="7">
        <f>_xlfn.XLOOKUP($A88,'[1]27'!$J$8:$ED$8,'[1]27'!$J$27:$ED$27)</f>
        <v>77.5739729644162</v>
      </c>
      <c r="E88" s="7">
        <f>_xlfn.XLOOKUP($A88,'[1]27'!$J$8:$ED$8,'[1]16'!$H$18:$EB$18)</f>
        <v>77.778464810000003</v>
      </c>
      <c r="F88" s="7">
        <f t="shared" si="1"/>
        <v>87.669062005597524</v>
      </c>
      <c r="G88" s="7">
        <f>_xlfn.XLOOKUP($A88,'[1]27'!$J$8:$ED$8,'[1]17'!$G$21:$EA$21)</f>
        <v>3524.8110000000001</v>
      </c>
      <c r="H88" s="7">
        <f>_xlfn.XLOOKUP($A88,'[1]27'!$J$8:$ED$8,'[1]19'!$H$20:$EB$20)</f>
        <v>1182.4362550000001</v>
      </c>
      <c r="I88" s="7">
        <f>_xlfn.XLOOKUP($A88,'[1]27'!$J$8:$ED$8,'[1]27'!$J$33:$ED$33)</f>
        <v>9</v>
      </c>
      <c r="J88" s="7">
        <f>_xlfn.XLOOKUP($A88,'[1]27'!$J$8:$ED$8,'[1]27'!$J$31:$ED$31)</f>
        <v>0.55121659999999995</v>
      </c>
      <c r="K88" s="7">
        <f>_xlfn.XLOOKUP($A88,'[1]27'!$J$8:$ED$8,'[1]27'!$J$32:$ED$32)</f>
        <v>7.024</v>
      </c>
      <c r="L88" s="7">
        <f>_xlfn.XLOOKUP($A88,'[1]27'!$J$8:$ED$8,'[1]27'!$J$34:$ED$34)</f>
        <v>4.7739117000000002</v>
      </c>
      <c r="M88" s="7">
        <f>Gold[[#This Row],[Sinapore Exports]]+Gold[[#This Row],[UK Exports]]+Gold[[#This Row],[Hongkong Exports]]+Gold[[#This Row],[Chine Exports]]+Gold[[#This Row],[Australia Exports (volumn Tn)]]</f>
        <v>99.127593110000007</v>
      </c>
      <c r="N88" s="17">
        <v>146.4</v>
      </c>
      <c r="O88" s="7">
        <f>(Gold[[#This Row],[Exploration Expenditure(m$)]]/Gold[[#This Row],[Australia Exports by values(m$)]])*100</f>
        <v>4.1534141830583255</v>
      </c>
    </row>
    <row r="89" spans="1:15" x14ac:dyDescent="0.25">
      <c r="A89" s="6">
        <v>40695</v>
      </c>
      <c r="B89" s="7">
        <f>_xlfn.XLOOKUP($A89,'[1]27'!$J$8:$ED$8,'[1]27'!$J$43:$ED$43)</f>
        <v>1504.29524410774</v>
      </c>
      <c r="C89" s="7">
        <f>_xlfn.XLOOKUP($A89,'[1]27'!$J$8:$ED$8,'[1]27'!$J$44:$ED$44)</f>
        <v>1425.68354793771</v>
      </c>
      <c r="D89" s="7">
        <f>_xlfn.XLOOKUP($A89,'[1]27'!$J$8:$ED$8,'[1]27'!$J$27:$ED$27)</f>
        <v>74.687495371391194</v>
      </c>
      <c r="E89" s="7">
        <f>_xlfn.XLOOKUP($A89,'[1]27'!$J$8:$ED$8,'[1]16'!$H$18:$EB$18)</f>
        <v>71.050624139999996</v>
      </c>
      <c r="F89" s="7">
        <f t="shared" si="1"/>
        <v>80.266700063900586</v>
      </c>
      <c r="G89" s="7">
        <f>_xlfn.XLOOKUP($A89,'[1]27'!$J$8:$ED$8,'[1]17'!$G$21:$EA$21)</f>
        <v>3278.2449999999999</v>
      </c>
      <c r="H89" s="7">
        <f>_xlfn.XLOOKUP($A89,'[1]27'!$J$8:$ED$8,'[1]19'!$H$20:$EB$20)</f>
        <v>1275.1752799999999</v>
      </c>
      <c r="I89" s="7">
        <f>_xlfn.XLOOKUP($A89,'[1]27'!$J$8:$ED$8,'[1]27'!$J$33:$ED$33)</f>
        <v>0</v>
      </c>
      <c r="J89" s="7">
        <f>_xlfn.XLOOKUP($A89,'[1]27'!$J$8:$ED$8,'[1]27'!$J$31:$ED$31)</f>
        <v>3.0390141800000001</v>
      </c>
      <c r="K89" s="7">
        <f>_xlfn.XLOOKUP($A89,'[1]27'!$J$8:$ED$8,'[1]27'!$J$32:$ED$32)</f>
        <v>19.90813</v>
      </c>
      <c r="L89" s="7">
        <f>_xlfn.XLOOKUP($A89,'[1]27'!$J$8:$ED$8,'[1]27'!$J$34:$ED$34)</f>
        <v>7.5434141800000001</v>
      </c>
      <c r="M89" s="7">
        <f>Gold[[#This Row],[Sinapore Exports]]+Gold[[#This Row],[UK Exports]]+Gold[[#This Row],[Hongkong Exports]]+Gold[[#This Row],[Chine Exports]]+Gold[[#This Row],[Australia Exports (volumn Tn)]]</f>
        <v>101.54118249999999</v>
      </c>
      <c r="N89" s="17">
        <v>178.2</v>
      </c>
      <c r="O89" s="7">
        <f>(Gold[[#This Row],[Exploration Expenditure(m$)]]/Gold[[#This Row],[Australia Exports by values(m$)]])*100</f>
        <v>5.4358353326246212</v>
      </c>
    </row>
    <row r="90" spans="1:15" x14ac:dyDescent="0.25">
      <c r="A90" s="6">
        <v>40787</v>
      </c>
      <c r="B90" s="7">
        <f>_xlfn.XLOOKUP($A90,'[1]27'!$J$8:$ED$8,'[1]27'!$J$43:$ED$43)</f>
        <v>1699.1486291486301</v>
      </c>
      <c r="C90" s="7">
        <f>_xlfn.XLOOKUP($A90,'[1]27'!$J$8:$ED$8,'[1]27'!$J$44:$ED$44)</f>
        <v>1624.1742678509499</v>
      </c>
      <c r="D90" s="7">
        <f>_xlfn.XLOOKUP($A90,'[1]27'!$J$8:$ED$8,'[1]27'!$J$27:$ED$27)</f>
        <v>80.620094736460601</v>
      </c>
      <c r="E90" s="7">
        <f>_xlfn.XLOOKUP($A90,'[1]27'!$J$8:$ED$8,'[1]16'!$H$18:$EB$18)</f>
        <v>78.071784030000003</v>
      </c>
      <c r="F90" s="7">
        <f t="shared" si="1"/>
        <v>80.770902945368775</v>
      </c>
      <c r="G90" s="7">
        <f>_xlfn.XLOOKUP($A90,'[1]27'!$J$8:$ED$8,'[1]17'!$G$21:$EA$21)</f>
        <v>3976.96</v>
      </c>
      <c r="H90" s="7">
        <f>_xlfn.XLOOKUP($A90,'[1]27'!$J$8:$ED$8,'[1]19'!$H$20:$EB$20)</f>
        <v>1822.2627110000001</v>
      </c>
      <c r="I90" s="7">
        <f>_xlfn.XLOOKUP($A90,'[1]27'!$J$8:$ED$8,'[1]27'!$J$33:$ED$33)</f>
        <v>0.50000100000000003</v>
      </c>
      <c r="J90" s="7">
        <f>_xlfn.XLOOKUP($A90,'[1]27'!$J$8:$ED$8,'[1]27'!$J$31:$ED$31)</f>
        <v>1.7262718100000001</v>
      </c>
      <c r="K90" s="7">
        <f>_xlfn.XLOOKUP($A90,'[1]27'!$J$8:$ED$8,'[1]27'!$J$32:$ED$32)</f>
        <v>25.333288</v>
      </c>
      <c r="L90" s="7">
        <f>_xlfn.XLOOKUP($A90,'[1]27'!$J$8:$ED$8,'[1]27'!$J$34:$ED$34)</f>
        <v>9.5807668600000007</v>
      </c>
      <c r="M90" s="7">
        <f>Gold[[#This Row],[Sinapore Exports]]+Gold[[#This Row],[UK Exports]]+Gold[[#This Row],[Hongkong Exports]]+Gold[[#This Row],[Chine Exports]]+Gold[[#This Row],[Australia Exports (volumn Tn)]]</f>
        <v>115.21211170000001</v>
      </c>
      <c r="N90" s="17">
        <v>184.2</v>
      </c>
      <c r="O90" s="7">
        <f>(Gold[[#This Row],[Exploration Expenditure(m$)]]/Gold[[#This Row],[Australia Exports by values(m$)]])*100</f>
        <v>4.6316784679755392</v>
      </c>
    </row>
    <row r="91" spans="1:15" x14ac:dyDescent="0.25">
      <c r="A91" s="6">
        <v>40878</v>
      </c>
      <c r="B91" s="7">
        <f>_xlfn.XLOOKUP($A91,'[1]27'!$J$8:$ED$8,'[1]27'!$J$43:$ED$43)</f>
        <v>1652.2009001924</v>
      </c>
      <c r="C91" s="7">
        <f>_xlfn.XLOOKUP($A91,'[1]27'!$J$8:$ED$8,'[1]27'!$J$44:$ED$44)</f>
        <v>1665.52536514813</v>
      </c>
      <c r="D91" s="7">
        <f>_xlfn.XLOOKUP($A91,'[1]27'!$J$8:$ED$8,'[1]27'!$J$27:$ED$27)</f>
        <v>86.307271723560504</v>
      </c>
      <c r="E91" s="7">
        <f>_xlfn.XLOOKUP($A91,'[1]27'!$J$8:$ED$8,'[1]16'!$H$18:$EB$18)</f>
        <v>80.714468879999998</v>
      </c>
      <c r="F91" s="7">
        <f t="shared" si="1"/>
        <v>79.797208698957121</v>
      </c>
      <c r="G91" s="7">
        <f>_xlfn.XLOOKUP($A91,'[1]27'!$J$8:$ED$8,'[1]17'!$G$21:$EA$21)</f>
        <v>4296.9430000000002</v>
      </c>
      <c r="H91" s="7">
        <f>_xlfn.XLOOKUP($A91,'[1]27'!$J$8:$ED$8,'[1]19'!$H$20:$EB$20)</f>
        <v>2042.7393950000001</v>
      </c>
      <c r="I91" s="7">
        <f>_xlfn.XLOOKUP($A91,'[1]27'!$J$8:$ED$8,'[1]27'!$J$33:$ED$33)</f>
        <v>16.0012635</v>
      </c>
      <c r="J91" s="7">
        <f>_xlfn.XLOOKUP($A91,'[1]27'!$J$8:$ED$8,'[1]27'!$J$31:$ED$31)</f>
        <v>0.39923359000000003</v>
      </c>
      <c r="K91" s="7">
        <f>_xlfn.XLOOKUP($A91,'[1]27'!$J$8:$ED$8,'[1]27'!$J$32:$ED$32)</f>
        <v>34.841085049999997</v>
      </c>
      <c r="L91" s="7">
        <f>_xlfn.XLOOKUP($A91,'[1]27'!$J$8:$ED$8,'[1]27'!$J$34:$ED$34)</f>
        <v>2.6598571999999998</v>
      </c>
      <c r="M91" s="7">
        <f>Gold[[#This Row],[Sinapore Exports]]+Gold[[#This Row],[UK Exports]]+Gold[[#This Row],[Hongkong Exports]]+Gold[[#This Row],[Chine Exports]]+Gold[[#This Row],[Australia Exports (volumn Tn)]]</f>
        <v>134.61590821999999</v>
      </c>
      <c r="N91" s="17">
        <v>200</v>
      </c>
      <c r="O91" s="7">
        <f>(Gold[[#This Row],[Exploration Expenditure(m$)]]/Gold[[#This Row],[Australia Exports by values(m$)]])*100</f>
        <v>4.654471795413623</v>
      </c>
    </row>
    <row r="92" spans="1:15" x14ac:dyDescent="0.25">
      <c r="A92" s="6">
        <v>40969</v>
      </c>
      <c r="B92" s="7">
        <f>_xlfn.XLOOKUP($A92,'[1]27'!$J$8:$ED$8,'[1]27'!$J$43:$ED$43)</f>
        <v>1690.8369408369399</v>
      </c>
      <c r="C92" s="7">
        <f>_xlfn.XLOOKUP($A92,'[1]27'!$J$8:$ED$8,'[1]27'!$J$44:$ED$44)</f>
        <v>1603.02644960881</v>
      </c>
      <c r="D92" s="7">
        <f>_xlfn.XLOOKUP($A92,'[1]27'!$J$8:$ED$8,'[1]27'!$J$27:$ED$27)</f>
        <v>77.450687910227899</v>
      </c>
      <c r="E92" s="7">
        <f>_xlfn.XLOOKUP($A92,'[1]27'!$J$8:$ED$8,'[1]16'!$H$18:$EB$18)</f>
        <v>61.932191199999998</v>
      </c>
      <c r="F92" s="7">
        <f t="shared" si="1"/>
        <v>79.766387435410053</v>
      </c>
      <c r="G92" s="7">
        <f>_xlfn.XLOOKUP($A92,'[1]27'!$J$8:$ED$8,'[1]17'!$G$21:$EA$21)</f>
        <v>3219.0419999999999</v>
      </c>
      <c r="H92" s="7">
        <f>_xlfn.XLOOKUP($A92,'[1]27'!$J$8:$ED$8,'[1]19'!$H$20:$EB$20)</f>
        <v>1507.178326</v>
      </c>
      <c r="I92" s="7">
        <f>_xlfn.XLOOKUP($A92,'[1]27'!$J$8:$ED$8,'[1]27'!$J$33:$ED$33)</f>
        <v>17.286977390000001</v>
      </c>
      <c r="J92" s="7">
        <f>_xlfn.XLOOKUP($A92,'[1]27'!$J$8:$ED$8,'[1]27'!$J$31:$ED$31)</f>
        <v>0.50928691000000004</v>
      </c>
      <c r="K92" s="7">
        <f>_xlfn.XLOOKUP($A92,'[1]27'!$J$8:$ED$8,'[1]27'!$J$32:$ED$32)</f>
        <v>13.55419025</v>
      </c>
      <c r="L92" s="7">
        <f>_xlfn.XLOOKUP($A92,'[1]27'!$J$8:$ED$8,'[1]27'!$J$34:$ED$34)</f>
        <v>4.4489058000000004</v>
      </c>
      <c r="M92" s="7">
        <f>Gold[[#This Row],[Sinapore Exports]]+Gold[[#This Row],[UK Exports]]+Gold[[#This Row],[Hongkong Exports]]+Gold[[#This Row],[Chine Exports]]+Gold[[#This Row],[Australia Exports (volumn Tn)]]</f>
        <v>97.731551550000006</v>
      </c>
      <c r="N92" s="17">
        <v>168.8</v>
      </c>
      <c r="O92" s="7">
        <f>(Gold[[#This Row],[Exploration Expenditure(m$)]]/Gold[[#This Row],[Australia Exports by values(m$)]])*100</f>
        <v>5.2437961356204736</v>
      </c>
    </row>
    <row r="93" spans="1:15" x14ac:dyDescent="0.25">
      <c r="A93" s="6">
        <v>41061</v>
      </c>
      <c r="B93" s="7">
        <f>_xlfn.XLOOKUP($A93,'[1]27'!$J$8:$ED$8,'[1]27'!$J$43:$ED$43)</f>
        <v>1610.7559011164301</v>
      </c>
      <c r="C93" s="7">
        <f>_xlfn.XLOOKUP($A93,'[1]27'!$J$8:$ED$8,'[1]27'!$J$44:$ED$44)</f>
        <v>1596.0750355047901</v>
      </c>
      <c r="D93" s="7">
        <f>_xlfn.XLOOKUP($A93,'[1]27'!$J$8:$ED$8,'[1]27'!$J$27:$ED$27)</f>
        <v>77.073005160397997</v>
      </c>
      <c r="E93" s="7">
        <f>_xlfn.XLOOKUP($A93,'[1]27'!$J$8:$ED$8,'[1]16'!$H$18:$EB$18)</f>
        <v>82.970430109999995</v>
      </c>
      <c r="F93" s="7">
        <f t="shared" si="1"/>
        <v>80.36276488266175</v>
      </c>
      <c r="G93" s="7">
        <f>_xlfn.XLOOKUP($A93,'[1]27'!$J$8:$ED$8,'[1]17'!$G$21:$EA$21)</f>
        <v>4321.3900000000003</v>
      </c>
      <c r="H93" s="7">
        <f>_xlfn.XLOOKUP($A93,'[1]27'!$J$8:$ED$8,'[1]19'!$H$20:$EB$20)</f>
        <v>1441.7363933300001</v>
      </c>
      <c r="I93" s="7">
        <f>_xlfn.XLOOKUP($A93,'[1]27'!$J$8:$ED$8,'[1]27'!$J$33:$ED$33)</f>
        <v>49.172916499999999</v>
      </c>
      <c r="J93" s="7">
        <f>_xlfn.XLOOKUP($A93,'[1]27'!$J$8:$ED$8,'[1]27'!$J$31:$ED$31)</f>
        <v>0.69021222999999998</v>
      </c>
      <c r="K93" s="7">
        <f>_xlfn.XLOOKUP($A93,'[1]27'!$J$8:$ED$8,'[1]27'!$J$32:$ED$32)</f>
        <v>15.909000000000001</v>
      </c>
      <c r="L93" s="7">
        <f>_xlfn.XLOOKUP($A93,'[1]27'!$J$8:$ED$8,'[1]27'!$J$34:$ED$34)</f>
        <v>5.3226994300000001</v>
      </c>
      <c r="M93" s="7">
        <f>Gold[[#This Row],[Sinapore Exports]]+Gold[[#This Row],[UK Exports]]+Gold[[#This Row],[Hongkong Exports]]+Gold[[#This Row],[Chine Exports]]+Gold[[#This Row],[Australia Exports (volumn Tn)]]</f>
        <v>154.06525826999999</v>
      </c>
      <c r="N93" s="17">
        <v>215</v>
      </c>
      <c r="O93" s="7">
        <f>(Gold[[#This Row],[Exploration Expenditure(m$)]]/Gold[[#This Row],[Australia Exports by values(m$)]])*100</f>
        <v>4.9752510187694234</v>
      </c>
    </row>
    <row r="94" spans="1:15" x14ac:dyDescent="0.25">
      <c r="A94" s="6">
        <v>41153</v>
      </c>
      <c r="B94" s="7">
        <f>_xlfn.XLOOKUP($A94,'[1]27'!$J$8:$ED$8,'[1]27'!$J$43:$ED$43)</f>
        <v>1654.7977272727301</v>
      </c>
      <c r="C94" s="7">
        <f>_xlfn.XLOOKUP($A94,'[1]27'!$J$8:$ED$8,'[1]27'!$J$44:$ED$44)</f>
        <v>1595.0094523855601</v>
      </c>
      <c r="D94" s="7">
        <f>_xlfn.XLOOKUP($A94,'[1]27'!$J$8:$ED$8,'[1]27'!$J$27:$ED$27)</f>
        <v>78.4090718155894</v>
      </c>
      <c r="E94" s="7">
        <f>_xlfn.XLOOKUP($A94,'[1]27'!$J$8:$ED$8,'[1]16'!$H$18:$EB$18)</f>
        <v>69.390238850000003</v>
      </c>
      <c r="F94" s="7">
        <f t="shared" si="1"/>
        <v>79.810009152443953</v>
      </c>
      <c r="G94" s="7">
        <f>_xlfn.XLOOKUP($A94,'[1]27'!$J$8:$ED$8,'[1]17'!$G$21:$EA$21)</f>
        <v>3853.1179999999999</v>
      </c>
      <c r="H94" s="7">
        <f>_xlfn.XLOOKUP($A94,'[1]27'!$J$8:$ED$8,'[1]19'!$H$20:$EB$20)</f>
        <v>1563.97385532</v>
      </c>
      <c r="I94" s="7">
        <f>_xlfn.XLOOKUP($A94,'[1]27'!$J$8:$ED$8,'[1]27'!$J$33:$ED$33)</f>
        <v>23.396000000000001</v>
      </c>
      <c r="J94" s="7">
        <f>_xlfn.XLOOKUP($A94,'[1]27'!$J$8:$ED$8,'[1]27'!$J$31:$ED$31)</f>
        <v>0.50861818999999997</v>
      </c>
      <c r="K94" s="7">
        <f>_xlfn.XLOOKUP($A94,'[1]27'!$J$8:$ED$8,'[1]27'!$J$32:$ED$32)</f>
        <v>17.832883500000001</v>
      </c>
      <c r="L94" s="7">
        <f>_xlfn.XLOOKUP($A94,'[1]27'!$J$8:$ED$8,'[1]27'!$J$34:$ED$34)</f>
        <v>11.601565580000001</v>
      </c>
      <c r="M94" s="7">
        <f>Gold[[#This Row],[Sinapore Exports]]+Gold[[#This Row],[UK Exports]]+Gold[[#This Row],[Hongkong Exports]]+Gold[[#This Row],[Chine Exports]]+Gold[[#This Row],[Australia Exports (volumn Tn)]]</f>
        <v>122.72930612</v>
      </c>
      <c r="N94" s="17">
        <v>194.4</v>
      </c>
      <c r="O94" s="7">
        <f>(Gold[[#This Row],[Exploration Expenditure(m$)]]/Gold[[#This Row],[Australia Exports by values(m$)]])*100</f>
        <v>5.0452646402212444</v>
      </c>
    </row>
    <row r="95" spans="1:15" x14ac:dyDescent="0.25">
      <c r="A95" s="6">
        <v>41244</v>
      </c>
      <c r="B95" s="7">
        <f>_xlfn.XLOOKUP($A95,'[1]27'!$J$8:$ED$8,'[1]27'!$J$43:$ED$43)</f>
        <v>1718.8922149887601</v>
      </c>
      <c r="C95" s="7">
        <f>_xlfn.XLOOKUP($A95,'[1]27'!$J$8:$ED$8,'[1]27'!$J$44:$ED$44)</f>
        <v>1653.3095458161999</v>
      </c>
      <c r="D95" s="7">
        <f>_xlfn.XLOOKUP($A95,'[1]27'!$J$8:$ED$8,'[1]27'!$J$27:$ED$27)</f>
        <v>75.546377910672405</v>
      </c>
      <c r="E95" s="7">
        <f>_xlfn.XLOOKUP($A95,'[1]27'!$J$8:$ED$8,'[1]16'!$H$18:$EB$18)</f>
        <v>67.772989539999998</v>
      </c>
      <c r="F95" s="7">
        <f t="shared" si="1"/>
        <v>77.119785699221922</v>
      </c>
      <c r="G95" s="7">
        <f>_xlfn.XLOOKUP($A95,'[1]27'!$J$8:$ED$8,'[1]17'!$G$21:$EA$21)</f>
        <v>4132.1109999999999</v>
      </c>
      <c r="H95" s="7">
        <f>_xlfn.XLOOKUP($A95,'[1]27'!$J$8:$ED$8,'[1]19'!$H$20:$EB$20)</f>
        <v>1222.9664229</v>
      </c>
      <c r="I95" s="7">
        <f>_xlfn.XLOOKUP($A95,'[1]27'!$J$8:$ED$8,'[1]27'!$J$33:$ED$33)</f>
        <v>18.356999999999999</v>
      </c>
      <c r="J95" s="7">
        <f>_xlfn.XLOOKUP($A95,'[1]27'!$J$8:$ED$8,'[1]27'!$J$31:$ED$31)</f>
        <v>0.52668910000000002</v>
      </c>
      <c r="K95" s="7">
        <f>_xlfn.XLOOKUP($A95,'[1]27'!$J$8:$ED$8,'[1]27'!$J$32:$ED$32)</f>
        <v>24.255400999999999</v>
      </c>
      <c r="L95" s="7">
        <f>_xlfn.XLOOKUP($A95,'[1]27'!$J$8:$ED$8,'[1]27'!$J$34:$ED$34)</f>
        <v>4.9749535600000003</v>
      </c>
      <c r="M95" s="7">
        <f>Gold[[#This Row],[Sinapore Exports]]+Gold[[#This Row],[UK Exports]]+Gold[[#This Row],[Hongkong Exports]]+Gold[[#This Row],[Chine Exports]]+Gold[[#This Row],[Australia Exports (volumn Tn)]]</f>
        <v>115.88703319999999</v>
      </c>
      <c r="N95" s="17">
        <v>162.69999999999999</v>
      </c>
      <c r="O95" s="7">
        <f>(Gold[[#This Row],[Exploration Expenditure(m$)]]/Gold[[#This Row],[Australia Exports by values(m$)]])*100</f>
        <v>3.9374547295559092</v>
      </c>
    </row>
    <row r="96" spans="1:15" x14ac:dyDescent="0.25">
      <c r="A96" s="6">
        <v>41334</v>
      </c>
      <c r="B96" s="7">
        <f>_xlfn.XLOOKUP($A96,'[1]27'!$J$8:$ED$8,'[1]27'!$J$43:$ED$43)</f>
        <v>1630.46818181818</v>
      </c>
      <c r="C96" s="7">
        <f>_xlfn.XLOOKUP($A96,'[1]27'!$J$8:$ED$8,'[1]27'!$J$44:$ED$44)</f>
        <v>1570.0248280957201</v>
      </c>
      <c r="D96" s="7">
        <f>_xlfn.XLOOKUP($A96,'[1]27'!$J$8:$ED$8,'[1]27'!$J$27:$ED$27)</f>
        <v>71.691283260335894</v>
      </c>
      <c r="E96" s="7">
        <f>_xlfn.XLOOKUP($A96,'[1]27'!$J$8:$ED$8,'[1]16'!$H$18:$EB$18)</f>
        <v>67.736363109999999</v>
      </c>
      <c r="F96" s="7">
        <f t="shared" si="1"/>
        <v>75.679934536748931</v>
      </c>
      <c r="G96" s="7">
        <f>_xlfn.XLOOKUP($A96,'[1]27'!$J$8:$ED$8,'[1]17'!$G$21:$EA$21)</f>
        <v>3683.5709999999999</v>
      </c>
      <c r="H96" s="7">
        <f>_xlfn.XLOOKUP($A96,'[1]27'!$J$8:$ED$8,'[1]19'!$H$20:$EB$20)</f>
        <v>978.91213497000001</v>
      </c>
      <c r="I96" s="7">
        <f>_xlfn.XLOOKUP($A96,'[1]27'!$J$8:$ED$8,'[1]27'!$J$33:$ED$33)</f>
        <v>36.354833599999999</v>
      </c>
      <c r="J96" s="7">
        <f>_xlfn.XLOOKUP($A96,'[1]27'!$J$8:$ED$8,'[1]27'!$J$31:$ED$31)</f>
        <v>0.5626061</v>
      </c>
      <c r="K96" s="7">
        <f>_xlfn.XLOOKUP($A96,'[1]27'!$J$8:$ED$8,'[1]27'!$J$32:$ED$32)</f>
        <v>2.6855003000000002</v>
      </c>
      <c r="L96" s="7">
        <f>_xlfn.XLOOKUP($A96,'[1]27'!$J$8:$ED$8,'[1]27'!$J$34:$ED$34)</f>
        <v>1.5304271</v>
      </c>
      <c r="M96" s="7">
        <f>Gold[[#This Row],[Sinapore Exports]]+Gold[[#This Row],[UK Exports]]+Gold[[#This Row],[Hongkong Exports]]+Gold[[#This Row],[Chine Exports]]+Gold[[#This Row],[Australia Exports (volumn Tn)]]</f>
        <v>108.86973021</v>
      </c>
      <c r="N96" s="17">
        <v>154.69999999999999</v>
      </c>
      <c r="O96" s="7">
        <f>(Gold[[#This Row],[Exploration Expenditure(m$)]]/Gold[[#This Row],[Australia Exports by values(m$)]])*100</f>
        <v>4.1997290129605211</v>
      </c>
    </row>
    <row r="97" spans="1:15" x14ac:dyDescent="0.25">
      <c r="A97" s="6">
        <v>41426</v>
      </c>
      <c r="B97" s="7">
        <f>_xlfn.XLOOKUP($A97,'[1]27'!$J$8:$ED$8,'[1]27'!$J$43:$ED$43)</f>
        <v>1413.6486111111101</v>
      </c>
      <c r="C97" s="7">
        <f>_xlfn.XLOOKUP($A97,'[1]27'!$J$8:$ED$8,'[1]27'!$J$44:$ED$44)</f>
        <v>1425.1865067647</v>
      </c>
      <c r="D97" s="7">
        <f>_xlfn.XLOOKUP($A97,'[1]27'!$J$8:$ED$8,'[1]27'!$J$27:$ED$27)</f>
        <v>76.232865372189096</v>
      </c>
      <c r="E97" s="7">
        <f>_xlfn.XLOOKUP($A97,'[1]27'!$J$8:$ED$8,'[1]16'!$H$18:$EB$18)</f>
        <v>75.577609249999995</v>
      </c>
      <c r="F97" s="7">
        <f t="shared" si="1"/>
        <v>75.469899589696695</v>
      </c>
      <c r="G97" s="7">
        <f>_xlfn.XLOOKUP($A97,'[1]27'!$J$8:$ED$8,'[1]17'!$G$21:$EA$21)</f>
        <v>3631.029</v>
      </c>
      <c r="H97" s="7">
        <f>_xlfn.XLOOKUP($A97,'[1]27'!$J$8:$ED$8,'[1]19'!$H$20:$EB$20)</f>
        <v>1118.9818360100001</v>
      </c>
      <c r="I97" s="7">
        <f>_xlfn.XLOOKUP($A97,'[1]27'!$J$8:$ED$8,'[1]27'!$J$33:$ED$33)</f>
        <v>43.679000000000002</v>
      </c>
      <c r="J97" s="7">
        <f>_xlfn.XLOOKUP($A97,'[1]27'!$J$8:$ED$8,'[1]27'!$J$31:$ED$31)</f>
        <v>0.81243235000000003</v>
      </c>
      <c r="K97" s="7">
        <f>_xlfn.XLOOKUP($A97,'[1]27'!$J$8:$ED$8,'[1]27'!$J$32:$ED$32)</f>
        <v>5.3124500000000001</v>
      </c>
      <c r="L97" s="7">
        <f>_xlfn.XLOOKUP($A97,'[1]27'!$J$8:$ED$8,'[1]27'!$J$34:$ED$34)</f>
        <v>0.57593307000000005</v>
      </c>
      <c r="M97" s="7">
        <f>Gold[[#This Row],[Sinapore Exports]]+Gold[[#This Row],[UK Exports]]+Gold[[#This Row],[Hongkong Exports]]+Gold[[#This Row],[Chine Exports]]+Gold[[#This Row],[Australia Exports (volumn Tn)]]</f>
        <v>125.95742466999999</v>
      </c>
      <c r="N97" s="17">
        <v>150</v>
      </c>
      <c r="O97" s="7">
        <f>(Gold[[#This Row],[Exploration Expenditure(m$)]]/Gold[[#This Row],[Australia Exports by values(m$)]])*100</f>
        <v>4.131060368837594</v>
      </c>
    </row>
    <row r="98" spans="1:15" x14ac:dyDescent="0.25">
      <c r="A98" s="6">
        <v>41518</v>
      </c>
      <c r="B98" s="7">
        <f>_xlfn.XLOOKUP($A98,'[1]27'!$J$8:$ED$8,'[1]27'!$J$43:$ED$43)</f>
        <v>1327.53892339545</v>
      </c>
      <c r="C98" s="7">
        <f>_xlfn.XLOOKUP($A98,'[1]27'!$J$8:$ED$8,'[1]27'!$J$44:$ED$44)</f>
        <v>1452.8803734113999</v>
      </c>
      <c r="D98" s="7">
        <f>_xlfn.XLOOKUP($A98,'[1]27'!$J$8:$ED$8,'[1]27'!$J$27:$ED$27)</f>
        <v>77.296991969080594</v>
      </c>
      <c r="E98" s="7">
        <f>_xlfn.XLOOKUP($A98,'[1]27'!$J$8:$ED$8,'[1]16'!$H$18:$EB$18)</f>
        <v>64.789276749999999</v>
      </c>
      <c r="F98" s="7">
        <f t="shared" si="1"/>
        <v>75.191879628069501</v>
      </c>
      <c r="G98" s="7">
        <f>_xlfn.XLOOKUP($A98,'[1]27'!$J$8:$ED$8,'[1]17'!$G$21:$EA$21)</f>
        <v>3175.9340000000002</v>
      </c>
      <c r="H98" s="7">
        <f>_xlfn.XLOOKUP($A98,'[1]27'!$J$8:$ED$8,'[1]19'!$H$20:$EB$20)</f>
        <v>1450.9850092500001</v>
      </c>
      <c r="I98" s="7">
        <f>_xlfn.XLOOKUP($A98,'[1]27'!$J$8:$ED$8,'[1]27'!$J$33:$ED$33)</f>
        <v>42.332000000000001</v>
      </c>
      <c r="J98" s="7">
        <f>_xlfn.XLOOKUP($A98,'[1]27'!$J$8:$ED$8,'[1]27'!$J$31:$ED$31)</f>
        <v>1.0141637699999999</v>
      </c>
      <c r="K98" s="7">
        <f>_xlfn.XLOOKUP($A98,'[1]27'!$J$8:$ED$8,'[1]27'!$J$32:$ED$32)</f>
        <v>1.8740000000000001</v>
      </c>
      <c r="L98" s="7">
        <f>_xlfn.XLOOKUP($A98,'[1]27'!$J$8:$ED$8,'[1]27'!$J$34:$ED$34)</f>
        <v>9.0319920400000004</v>
      </c>
      <c r="M98" s="7">
        <f>Gold[[#This Row],[Sinapore Exports]]+Gold[[#This Row],[UK Exports]]+Gold[[#This Row],[Hongkong Exports]]+Gold[[#This Row],[Chine Exports]]+Gold[[#This Row],[Australia Exports (volumn Tn)]]</f>
        <v>119.04143256</v>
      </c>
      <c r="N98" s="17">
        <v>132.19999999999999</v>
      </c>
      <c r="O98" s="7">
        <f>(Gold[[#This Row],[Exploration Expenditure(m$)]]/Gold[[#This Row],[Australia Exports by values(m$)]])*100</f>
        <v>4.1625550153120301</v>
      </c>
    </row>
    <row r="99" spans="1:15" x14ac:dyDescent="0.25">
      <c r="A99" s="6">
        <v>41609</v>
      </c>
      <c r="B99" s="7">
        <f>_xlfn.XLOOKUP($A99,'[1]27'!$J$8:$ED$8,'[1]27'!$J$43:$ED$43)</f>
        <v>1272.46966298597</v>
      </c>
      <c r="C99" s="7">
        <f>_xlfn.XLOOKUP($A99,'[1]27'!$J$8:$ED$8,'[1]27'!$J$44:$ED$44)</f>
        <v>1370.08878473764</v>
      </c>
      <c r="D99" s="7">
        <f>_xlfn.XLOOKUP($A99,'[1]27'!$J$8:$ED$8,'[1]27'!$J$27:$ED$27)</f>
        <v>81.323724396614494</v>
      </c>
      <c r="E99" s="7">
        <f>_xlfn.XLOOKUP($A99,'[1]27'!$J$8:$ED$8,'[1]16'!$H$18:$EB$18)</f>
        <v>73.389690880000003</v>
      </c>
      <c r="F99" s="7">
        <f t="shared" si="1"/>
        <v>76.636216249555019</v>
      </c>
      <c r="G99" s="7">
        <f>_xlfn.XLOOKUP($A99,'[1]27'!$J$8:$ED$8,'[1]17'!$G$21:$EA$21)</f>
        <v>3407.1080000000002</v>
      </c>
      <c r="H99" s="7">
        <f>_xlfn.XLOOKUP($A99,'[1]27'!$J$8:$ED$8,'[1]19'!$H$20:$EB$20)</f>
        <v>1000.01591132</v>
      </c>
      <c r="I99" s="7">
        <f>_xlfn.XLOOKUP($A99,'[1]27'!$J$8:$ED$8,'[1]27'!$J$33:$ED$33)</f>
        <v>50.462830019999998</v>
      </c>
      <c r="J99" s="7">
        <f>_xlfn.XLOOKUP($A99,'[1]27'!$J$8:$ED$8,'[1]27'!$J$31:$ED$31)</f>
        <v>0.47544199999999998</v>
      </c>
      <c r="K99" s="7">
        <f>_xlfn.XLOOKUP($A99,'[1]27'!$J$8:$ED$8,'[1]27'!$J$32:$ED$32)</f>
        <v>4.2448214499999999</v>
      </c>
      <c r="L99" s="7">
        <f>_xlfn.XLOOKUP($A99,'[1]27'!$J$8:$ED$8,'[1]27'!$J$34:$ED$34)</f>
        <v>8.4776806699999998</v>
      </c>
      <c r="M99" s="7">
        <f>Gold[[#This Row],[Sinapore Exports]]+Gold[[#This Row],[UK Exports]]+Gold[[#This Row],[Hongkong Exports]]+Gold[[#This Row],[Chine Exports]]+Gold[[#This Row],[Australia Exports (volumn Tn)]]</f>
        <v>137.05046501999999</v>
      </c>
      <c r="N99" s="17">
        <v>116.5</v>
      </c>
      <c r="O99" s="7">
        <f>(Gold[[#This Row],[Exploration Expenditure(m$)]]/Gold[[#This Row],[Australia Exports by values(m$)]])*100</f>
        <v>3.4193221934849145</v>
      </c>
    </row>
    <row r="100" spans="1:15" x14ac:dyDescent="0.25">
      <c r="A100" s="6">
        <v>41699</v>
      </c>
      <c r="B100" s="7">
        <f>_xlfn.XLOOKUP($A100,'[1]27'!$J$8:$ED$8,'[1]27'!$J$43:$ED$43)</f>
        <v>1293.9512626262599</v>
      </c>
      <c r="C100" s="7">
        <f>_xlfn.XLOOKUP($A100,'[1]27'!$J$8:$ED$8,'[1]27'!$J$44:$ED$44)</f>
        <v>1443.6526603575501</v>
      </c>
      <c r="D100" s="7">
        <f>_xlfn.XLOOKUP($A100,'[1]27'!$J$8:$ED$8,'[1]27'!$J$27:$ED$27)</f>
        <v>75.866556540784799</v>
      </c>
      <c r="E100" s="7">
        <f>_xlfn.XLOOKUP($A100,'[1]27'!$J$8:$ED$8,'[1]16'!$H$18:$EB$18)</f>
        <v>77.845469629999997</v>
      </c>
      <c r="F100" s="7">
        <f t="shared" si="1"/>
        <v>77.680034569667242</v>
      </c>
      <c r="G100" s="7">
        <f>_xlfn.XLOOKUP($A100,'[1]27'!$J$8:$ED$8,'[1]17'!$G$21:$EA$21)</f>
        <v>3672.616</v>
      </c>
      <c r="H100" s="7">
        <f>_xlfn.XLOOKUP($A100,'[1]27'!$J$8:$ED$8,'[1]19'!$H$20:$EB$20)</f>
        <v>1175.1997893</v>
      </c>
      <c r="I100" s="7">
        <f>_xlfn.XLOOKUP($A100,'[1]27'!$J$8:$ED$8,'[1]27'!$J$33:$ED$33)</f>
        <v>46.142061499999997</v>
      </c>
      <c r="J100" s="7">
        <f>_xlfn.XLOOKUP($A100,'[1]27'!$J$8:$ED$8,'[1]27'!$J$31:$ED$31)</f>
        <v>0.86988363000000002</v>
      </c>
      <c r="K100" s="7">
        <f>_xlfn.XLOOKUP($A100,'[1]27'!$J$8:$ED$8,'[1]27'!$J$32:$ED$32)</f>
        <v>4.84842773</v>
      </c>
      <c r="L100" s="7">
        <f>_xlfn.XLOOKUP($A100,'[1]27'!$J$8:$ED$8,'[1]27'!$J$34:$ED$34)</f>
        <v>23.220640840000002</v>
      </c>
      <c r="M100" s="7">
        <f>Gold[[#This Row],[Sinapore Exports]]+Gold[[#This Row],[UK Exports]]+Gold[[#This Row],[Hongkong Exports]]+Gold[[#This Row],[Chine Exports]]+Gold[[#This Row],[Australia Exports (volumn Tn)]]</f>
        <v>152.92648333</v>
      </c>
      <c r="N100" s="17">
        <v>81.7</v>
      </c>
      <c r="O100" s="7">
        <f>(Gold[[#This Row],[Exploration Expenditure(m$)]]/Gold[[#This Row],[Australia Exports by values(m$)]])*100</f>
        <v>2.2245723484295663</v>
      </c>
    </row>
    <row r="101" spans="1:15" x14ac:dyDescent="0.25">
      <c r="A101" s="6">
        <v>41791</v>
      </c>
      <c r="B101" s="7">
        <f>_xlfn.XLOOKUP($A101,'[1]27'!$J$8:$ED$8,'[1]27'!$J$43:$ED$43)</f>
        <v>1288.5400793650799</v>
      </c>
      <c r="C101" s="7">
        <f>_xlfn.XLOOKUP($A101,'[1]27'!$J$8:$ED$8,'[1]27'!$J$44:$ED$44)</f>
        <v>1382.8328512062999</v>
      </c>
      <c r="D101" s="7">
        <f>_xlfn.XLOOKUP($A101,'[1]27'!$J$8:$ED$8,'[1]27'!$J$27:$ED$27)</f>
        <v>74.368145347689094</v>
      </c>
      <c r="E101" s="7">
        <f>_xlfn.XLOOKUP($A101,'[1]27'!$J$8:$ED$8,'[1]16'!$H$18:$EB$18)</f>
        <v>63.084705319999998</v>
      </c>
      <c r="F101" s="7">
        <f t="shared" si="1"/>
        <v>77.213854563542256</v>
      </c>
      <c r="G101" s="7">
        <f>_xlfn.XLOOKUP($A101,'[1]27'!$J$8:$ED$8,'[1]17'!$G$21:$EA$21)</f>
        <v>3005.683</v>
      </c>
      <c r="H101" s="7">
        <f>_xlfn.XLOOKUP($A101,'[1]27'!$J$8:$ED$8,'[1]19'!$H$20:$EB$20)</f>
        <v>962.90536333</v>
      </c>
      <c r="I101" s="7">
        <f>_xlfn.XLOOKUP($A101,'[1]27'!$J$8:$ED$8,'[1]27'!$J$33:$ED$33)</f>
        <v>38.765391989999998</v>
      </c>
      <c r="J101" s="7">
        <f>_xlfn.XLOOKUP($A101,'[1]27'!$J$8:$ED$8,'[1]27'!$J$31:$ED$31)</f>
        <v>1.32924905</v>
      </c>
      <c r="K101" s="7">
        <f>_xlfn.XLOOKUP($A101,'[1]27'!$J$8:$ED$8,'[1]27'!$J$32:$ED$32)</f>
        <v>2.4053344800000001</v>
      </c>
      <c r="L101" s="7">
        <f>_xlfn.XLOOKUP($A101,'[1]27'!$J$8:$ED$8,'[1]27'!$J$34:$ED$34)</f>
        <v>9.4001336999999996</v>
      </c>
      <c r="M101" s="7">
        <f>Gold[[#This Row],[Sinapore Exports]]+Gold[[#This Row],[UK Exports]]+Gold[[#This Row],[Hongkong Exports]]+Gold[[#This Row],[Chine Exports]]+Gold[[#This Row],[Australia Exports (volumn Tn)]]</f>
        <v>114.98481454</v>
      </c>
      <c r="N101" s="17">
        <v>103.9</v>
      </c>
      <c r="O101" s="7">
        <f>(Gold[[#This Row],[Exploration Expenditure(m$)]]/Gold[[#This Row],[Australia Exports by values(m$)]])*100</f>
        <v>3.4567850302244114</v>
      </c>
    </row>
    <row r="102" spans="1:15" x14ac:dyDescent="0.25">
      <c r="A102" s="6">
        <v>41883</v>
      </c>
      <c r="B102" s="7">
        <f>_xlfn.XLOOKUP($A102,'[1]27'!$J$8:$ED$8,'[1]27'!$J$43:$ED$43)</f>
        <v>1281.9243577075099</v>
      </c>
      <c r="C102" s="7">
        <f>_xlfn.XLOOKUP($A102,'[1]27'!$J$8:$ED$8,'[1]27'!$J$44:$ED$44)</f>
        <v>1385.2256077900399</v>
      </c>
      <c r="D102" s="7">
        <f>_xlfn.XLOOKUP($A102,'[1]27'!$J$8:$ED$8,'[1]27'!$J$27:$ED$27)</f>
        <v>74.739439969556003</v>
      </c>
      <c r="E102" s="7">
        <f>_xlfn.XLOOKUP($A102,'[1]27'!$J$8:$ED$8,'[1]16'!$H$18:$EB$18)</f>
        <v>78.003212860000005</v>
      </c>
      <c r="F102" s="7">
        <f t="shared" si="1"/>
        <v>76.574466563661105</v>
      </c>
      <c r="G102" s="7">
        <f>_xlfn.XLOOKUP($A102,'[1]27'!$J$8:$ED$8,'[1]17'!$G$21:$EA$21)</f>
        <v>3541.9960000000001</v>
      </c>
      <c r="H102" s="7">
        <f>_xlfn.XLOOKUP($A102,'[1]27'!$J$8:$ED$8,'[1]19'!$H$20:$EB$20)</f>
        <v>850.03771426000003</v>
      </c>
      <c r="I102" s="7">
        <f>_xlfn.XLOOKUP($A102,'[1]27'!$J$8:$ED$8,'[1]27'!$J$33:$ED$33)</f>
        <v>29.15177143</v>
      </c>
      <c r="J102" s="7">
        <f>_xlfn.XLOOKUP($A102,'[1]27'!$J$8:$ED$8,'[1]27'!$J$31:$ED$31)</f>
        <v>0.52774874999999999</v>
      </c>
      <c r="K102" s="7">
        <f>_xlfn.XLOOKUP($A102,'[1]27'!$J$8:$ED$8,'[1]27'!$J$32:$ED$32)</f>
        <v>11.089574600000001</v>
      </c>
      <c r="L102" s="7">
        <f>_xlfn.XLOOKUP($A102,'[1]27'!$J$8:$ED$8,'[1]27'!$J$34:$ED$34)</f>
        <v>21.334820350000001</v>
      </c>
      <c r="M102" s="7">
        <f>Gold[[#This Row],[Sinapore Exports]]+Gold[[#This Row],[UK Exports]]+Gold[[#This Row],[Hongkong Exports]]+Gold[[#This Row],[Chine Exports]]+Gold[[#This Row],[Australia Exports (volumn Tn)]]</f>
        <v>140.10712799000001</v>
      </c>
      <c r="N102" s="17">
        <v>90</v>
      </c>
      <c r="O102" s="7">
        <f>(Gold[[#This Row],[Exploration Expenditure(m$)]]/Gold[[#This Row],[Australia Exports by values(m$)]])*100</f>
        <v>2.5409401930436961</v>
      </c>
    </row>
    <row r="103" spans="1:15" x14ac:dyDescent="0.25">
      <c r="A103" s="6">
        <v>41974</v>
      </c>
      <c r="B103" s="7">
        <f>_xlfn.XLOOKUP($A103,'[1]27'!$J$8:$ED$8,'[1]27'!$J$43:$ED$43)</f>
        <v>1200.3595347063299</v>
      </c>
      <c r="C103" s="7">
        <f>_xlfn.XLOOKUP($A103,'[1]27'!$J$8:$ED$8,'[1]27'!$J$44:$ED$44)</f>
        <v>1402.3102281351601</v>
      </c>
      <c r="D103" s="7">
        <f>_xlfn.XLOOKUP($A103,'[1]27'!$J$8:$ED$8,'[1]27'!$J$27:$ED$27)</f>
        <v>78.525939685442594</v>
      </c>
      <c r="E103" s="7">
        <f>_xlfn.XLOOKUP($A103,'[1]27'!$J$8:$ED$8,'[1]16'!$H$18:$EB$18)</f>
        <v>70.248365269999994</v>
      </c>
      <c r="F103" s="7">
        <f t="shared" si="1"/>
        <v>75.875020385868126</v>
      </c>
      <c r="G103" s="7">
        <f>_xlfn.XLOOKUP($A103,'[1]27'!$J$8:$ED$8,'[1]17'!$G$21:$EA$21)</f>
        <v>3239.7130000000002</v>
      </c>
      <c r="H103" s="7">
        <f>_xlfn.XLOOKUP($A103,'[1]27'!$J$8:$ED$8,'[1]19'!$H$20:$EB$20)</f>
        <v>823.67882168000006</v>
      </c>
      <c r="I103" s="7">
        <f>_xlfn.XLOOKUP($A103,'[1]27'!$J$8:$ED$8,'[1]27'!$J$33:$ED$33)</f>
        <v>41.612000049999999</v>
      </c>
      <c r="J103" s="7">
        <f>_xlfn.XLOOKUP($A103,'[1]27'!$J$8:$ED$8,'[1]27'!$J$31:$ED$31)</f>
        <v>0.84986607999999997</v>
      </c>
      <c r="K103" s="7">
        <f>_xlfn.XLOOKUP($A103,'[1]27'!$J$8:$ED$8,'[1]27'!$J$32:$ED$32)</f>
        <v>0.78041269000000002</v>
      </c>
      <c r="L103" s="7">
        <f>_xlfn.XLOOKUP($A103,'[1]27'!$J$8:$ED$8,'[1]27'!$J$34:$ED$34)</f>
        <v>16.913458909999999</v>
      </c>
      <c r="M103" s="7">
        <f>Gold[[#This Row],[Sinapore Exports]]+Gold[[#This Row],[UK Exports]]+Gold[[#This Row],[Hongkong Exports]]+Gold[[#This Row],[Chine Exports]]+Gold[[#This Row],[Australia Exports (volumn Tn)]]</f>
        <v>130.40410299999999</v>
      </c>
      <c r="N103" s="17">
        <v>101.7</v>
      </c>
      <c r="O103" s="7">
        <f>(Gold[[#This Row],[Exploration Expenditure(m$)]]/Gold[[#This Row],[Australia Exports by values(m$)]])*100</f>
        <v>3.1391669570730496</v>
      </c>
    </row>
    <row r="104" spans="1:15" x14ac:dyDescent="0.25">
      <c r="A104" s="6">
        <v>42064</v>
      </c>
      <c r="B104" s="7">
        <f>_xlfn.XLOOKUP($A104,'[1]27'!$J$8:$ED$8,'[1]27'!$J$43:$ED$43)</f>
        <v>1219.22076118326</v>
      </c>
      <c r="C104" s="7">
        <f>_xlfn.XLOOKUP($A104,'[1]27'!$J$8:$ED$8,'[1]27'!$J$44:$ED$44)</f>
        <v>1551.26412100587</v>
      </c>
      <c r="D104" s="7">
        <f>_xlfn.XLOOKUP($A104,'[1]27'!$J$8:$ED$8,'[1]27'!$J$27:$ED$27)</f>
        <v>71.317863133546297</v>
      </c>
      <c r="E104" s="7">
        <f>_xlfn.XLOOKUP($A104,'[1]27'!$J$8:$ED$8,'[1]16'!$H$18:$EB$18)</f>
        <v>77.259815639999999</v>
      </c>
      <c r="F104" s="7">
        <f t="shared" si="1"/>
        <v>74.73784703405849</v>
      </c>
      <c r="G104" s="7">
        <f>_xlfn.XLOOKUP($A104,'[1]27'!$J$8:$ED$8,'[1]17'!$G$21:$EA$21)</f>
        <v>3948.2750000000001</v>
      </c>
      <c r="H104" s="7">
        <f>_xlfn.XLOOKUP($A104,'[1]27'!$J$8:$ED$8,'[1]19'!$H$20:$EB$20)</f>
        <v>944.63181157999998</v>
      </c>
      <c r="I104" s="7">
        <f>_xlfn.XLOOKUP($A104,'[1]27'!$J$8:$ED$8,'[1]27'!$J$33:$ED$33)</f>
        <v>37.743262000000001</v>
      </c>
      <c r="J104" s="7">
        <f>_xlfn.XLOOKUP($A104,'[1]27'!$J$8:$ED$8,'[1]27'!$J$31:$ED$31)</f>
        <v>1.6572597099999999</v>
      </c>
      <c r="K104" s="7">
        <f>_xlfn.XLOOKUP($A104,'[1]27'!$J$8:$ED$8,'[1]27'!$J$32:$ED$32)</f>
        <v>0.47372439</v>
      </c>
      <c r="L104" s="7">
        <f>_xlfn.XLOOKUP($A104,'[1]27'!$J$8:$ED$8,'[1]27'!$J$34:$ED$34)</f>
        <v>23.66195325</v>
      </c>
      <c r="M104" s="7">
        <f>Gold[[#This Row],[Sinapore Exports]]+Gold[[#This Row],[UK Exports]]+Gold[[#This Row],[Hongkong Exports]]+Gold[[#This Row],[Chine Exports]]+Gold[[#This Row],[Australia Exports (volumn Tn)]]</f>
        <v>140.79601499</v>
      </c>
      <c r="N104" s="17">
        <v>91.6</v>
      </c>
      <c r="O104" s="7">
        <f>(Gold[[#This Row],[Exploration Expenditure(m$)]]/Gold[[#This Row],[Australia Exports by values(m$)]])*100</f>
        <v>2.3200005065503286</v>
      </c>
    </row>
    <row r="105" spans="1:15" x14ac:dyDescent="0.25">
      <c r="A105" s="6">
        <v>42156</v>
      </c>
      <c r="B105" s="7">
        <f>_xlfn.XLOOKUP($A105,'[1]27'!$J$8:$ED$8,'[1]27'!$J$43:$ED$43)</f>
        <v>1192.8223923445</v>
      </c>
      <c r="C105" s="7">
        <f>_xlfn.XLOOKUP($A105,'[1]27'!$J$8:$ED$8,'[1]27'!$J$44:$ED$44)</f>
        <v>1533.9341770936001</v>
      </c>
      <c r="D105" s="7">
        <f>_xlfn.XLOOKUP($A105,'[1]27'!$J$8:$ED$8,'[1]27'!$J$27:$ED$27)</f>
        <v>75.810409614038704</v>
      </c>
      <c r="E105" s="7">
        <f>_xlfn.XLOOKUP($A105,'[1]27'!$J$8:$ED$8,'[1]16'!$H$18:$EB$18)</f>
        <v>52.86155814</v>
      </c>
      <c r="F105" s="7">
        <f t="shared" si="1"/>
        <v>75.098413100645899</v>
      </c>
      <c r="G105" s="7">
        <f>_xlfn.XLOOKUP($A105,'[1]27'!$J$8:$ED$8,'[1]17'!$G$21:$EA$21)</f>
        <v>2775.86</v>
      </c>
      <c r="H105" s="7">
        <f>_xlfn.XLOOKUP($A105,'[1]27'!$J$8:$ED$8,'[1]19'!$H$20:$EB$20)</f>
        <v>861.89105892999999</v>
      </c>
      <c r="I105" s="7">
        <f>_xlfn.XLOOKUP($A105,'[1]27'!$J$8:$ED$8,'[1]27'!$J$33:$ED$33)</f>
        <v>39.032761999999998</v>
      </c>
      <c r="J105" s="7">
        <f>_xlfn.XLOOKUP($A105,'[1]27'!$J$8:$ED$8,'[1]27'!$J$31:$ED$31)</f>
        <v>1.17764508</v>
      </c>
      <c r="K105" s="7">
        <f>_xlfn.XLOOKUP($A105,'[1]27'!$J$8:$ED$8,'[1]27'!$J$32:$ED$32)</f>
        <v>0.62502800999999997</v>
      </c>
      <c r="L105" s="7">
        <f>_xlfn.XLOOKUP($A105,'[1]27'!$J$8:$ED$8,'[1]27'!$J$34:$ED$34)</f>
        <v>5.1161707500000002</v>
      </c>
      <c r="M105" s="7">
        <f>Gold[[#This Row],[Sinapore Exports]]+Gold[[#This Row],[UK Exports]]+Gold[[#This Row],[Hongkong Exports]]+Gold[[#This Row],[Chine Exports]]+Gold[[#This Row],[Australia Exports (volumn Tn)]]</f>
        <v>98.813163979999999</v>
      </c>
      <c r="N105" s="17">
        <v>112.4</v>
      </c>
      <c r="O105" s="7">
        <f>(Gold[[#This Row],[Exploration Expenditure(m$)]]/Gold[[#This Row],[Australia Exports by values(m$)]])*100</f>
        <v>4.0491955646178122</v>
      </c>
    </row>
    <row r="106" spans="1:15" x14ac:dyDescent="0.25">
      <c r="A106" s="6">
        <v>42248</v>
      </c>
      <c r="B106" s="7">
        <f>_xlfn.XLOOKUP($A106,'[1]27'!$J$8:$ED$8,'[1]27'!$J$43:$ED$43)</f>
        <v>1124.0145915678499</v>
      </c>
      <c r="C106" s="7">
        <f>_xlfn.XLOOKUP($A106,'[1]27'!$J$8:$ED$8,'[1]27'!$J$44:$ED$44)</f>
        <v>1551.21813318302</v>
      </c>
      <c r="D106" s="7">
        <f>_xlfn.XLOOKUP($A106,'[1]27'!$J$8:$ED$8,'[1]27'!$J$27:$ED$27)</f>
        <v>76.374837837127203</v>
      </c>
      <c r="E106" s="7">
        <f>_xlfn.XLOOKUP($A106,'[1]27'!$J$8:$ED$8,'[1]16'!$H$18:$EB$18)</f>
        <v>83.686983560000002</v>
      </c>
      <c r="F106" s="7">
        <f t="shared" si="1"/>
        <v>75.507262567538689</v>
      </c>
      <c r="G106" s="7">
        <f>_xlfn.XLOOKUP($A106,'[1]27'!$J$8:$ED$8,'[1]17'!$G$21:$EA$21)</f>
        <v>4260.7870000000003</v>
      </c>
      <c r="H106" s="7">
        <f>_xlfn.XLOOKUP($A106,'[1]27'!$J$8:$ED$8,'[1]19'!$H$20:$EB$20)</f>
        <v>1114.9437532500001</v>
      </c>
      <c r="I106" s="7">
        <f>_xlfn.XLOOKUP($A106,'[1]27'!$J$8:$ED$8,'[1]27'!$J$33:$ED$33)</f>
        <v>54.460995019999999</v>
      </c>
      <c r="J106" s="7">
        <f>_xlfn.XLOOKUP($A106,'[1]27'!$J$8:$ED$8,'[1]27'!$J$31:$ED$31)</f>
        <v>2.0008903299999998</v>
      </c>
      <c r="K106" s="7">
        <f>_xlfn.XLOOKUP($A106,'[1]27'!$J$8:$ED$8,'[1]27'!$J$32:$ED$32)</f>
        <v>5.2804733800000001</v>
      </c>
      <c r="L106" s="7">
        <f>_xlfn.XLOOKUP($A106,'[1]27'!$J$8:$ED$8,'[1]27'!$J$34:$ED$34)</f>
        <v>5.9609536500000004</v>
      </c>
      <c r="M106" s="7">
        <f>Gold[[#This Row],[Sinapore Exports]]+Gold[[#This Row],[UK Exports]]+Gold[[#This Row],[Hongkong Exports]]+Gold[[#This Row],[Chine Exports]]+Gold[[#This Row],[Australia Exports (volumn Tn)]]</f>
        <v>151.39029593999999</v>
      </c>
      <c r="N106" s="17">
        <v>133.69999999999999</v>
      </c>
      <c r="O106" s="7">
        <f>(Gold[[#This Row],[Exploration Expenditure(m$)]]/Gold[[#This Row],[Australia Exports by values(m$)]])*100</f>
        <v>3.1379179480222779</v>
      </c>
    </row>
    <row r="107" spans="1:15" x14ac:dyDescent="0.25">
      <c r="A107" s="6">
        <v>42339</v>
      </c>
      <c r="B107" s="7">
        <f>_xlfn.XLOOKUP($A107,'[1]27'!$J$8:$ED$8,'[1]27'!$J$43:$ED$43)</f>
        <v>1104.5446001367</v>
      </c>
      <c r="C107" s="7">
        <f>_xlfn.XLOOKUP($A107,'[1]27'!$J$8:$ED$8,'[1]27'!$J$44:$ED$44)</f>
        <v>1532.61734833329</v>
      </c>
      <c r="D107" s="7">
        <f>_xlfn.XLOOKUP($A107,'[1]27'!$J$8:$ED$8,'[1]27'!$J$27:$ED$27)</f>
        <v>78.768271534764295</v>
      </c>
      <c r="E107" s="7">
        <f>_xlfn.XLOOKUP($A107,'[1]27'!$J$8:$ED$8,'[1]16'!$H$18:$EB$18)</f>
        <v>68.310312460000006</v>
      </c>
      <c r="F107" s="7">
        <f t="shared" si="1"/>
        <v>75.567845529869118</v>
      </c>
      <c r="G107" s="7">
        <f>_xlfn.XLOOKUP($A107,'[1]27'!$J$8:$ED$8,'[1]17'!$G$21:$EA$21)</f>
        <v>3519.1060000000002</v>
      </c>
      <c r="H107" s="7">
        <f>_xlfn.XLOOKUP($A107,'[1]27'!$J$8:$ED$8,'[1]19'!$H$20:$EB$20)</f>
        <v>972.50513000000001</v>
      </c>
      <c r="I107" s="7">
        <f>_xlfn.XLOOKUP($A107,'[1]27'!$J$8:$ED$8,'[1]27'!$J$33:$ED$33)</f>
        <v>49.688000000000002</v>
      </c>
      <c r="J107" s="7">
        <f>_xlfn.XLOOKUP($A107,'[1]27'!$J$8:$ED$8,'[1]27'!$J$31:$ED$31)</f>
        <v>2.7051864600000002</v>
      </c>
      <c r="K107" s="7">
        <f>_xlfn.XLOOKUP($A107,'[1]27'!$J$8:$ED$8,'[1]27'!$J$32:$ED$32)</f>
        <v>2.0729983999999999</v>
      </c>
      <c r="L107" s="7">
        <f>_xlfn.XLOOKUP($A107,'[1]27'!$J$8:$ED$8,'[1]27'!$J$34:$ED$34)</f>
        <v>6.7964203000000003</v>
      </c>
      <c r="M107" s="7">
        <f>Gold[[#This Row],[Sinapore Exports]]+Gold[[#This Row],[UK Exports]]+Gold[[#This Row],[Hongkong Exports]]+Gold[[#This Row],[Chine Exports]]+Gold[[#This Row],[Australia Exports (volumn Tn)]]</f>
        <v>129.57291762</v>
      </c>
      <c r="N107" s="17">
        <v>138.19999999999999</v>
      </c>
      <c r="O107" s="7">
        <f>(Gold[[#This Row],[Exploration Expenditure(m$)]]/Gold[[#This Row],[Australia Exports by values(m$)]])*100</f>
        <v>3.9271337663599781</v>
      </c>
    </row>
    <row r="108" spans="1:15" x14ac:dyDescent="0.25">
      <c r="A108" s="6">
        <v>42430</v>
      </c>
      <c r="B108" s="7">
        <f>_xlfn.XLOOKUP($A108,'[1]27'!$J$8:$ED$8,'[1]27'!$J$43:$ED$43)</f>
        <v>1180.9552631578899</v>
      </c>
      <c r="C108" s="7">
        <f>_xlfn.XLOOKUP($A108,'[1]27'!$J$8:$ED$8,'[1]27'!$J$44:$ED$44)</f>
        <v>1638.9799318313301</v>
      </c>
      <c r="D108" s="7">
        <f>_xlfn.XLOOKUP($A108,'[1]27'!$J$8:$ED$8,'[1]27'!$J$27:$ED$27)</f>
        <v>84.234091000000006</v>
      </c>
      <c r="E108" s="7">
        <f>_xlfn.XLOOKUP($A108,'[1]27'!$J$8:$ED$8,'[1]16'!$H$18:$EB$18)</f>
        <v>69.487323119999999</v>
      </c>
      <c r="F108" s="7">
        <f t="shared" si="1"/>
        <v>78.796902496482545</v>
      </c>
      <c r="G108" s="7">
        <f>_xlfn.XLOOKUP($A108,'[1]27'!$J$8:$ED$8,'[1]17'!$G$21:$EA$21)</f>
        <v>3845.2930000000001</v>
      </c>
      <c r="H108" s="7">
        <f>_xlfn.XLOOKUP($A108,'[1]27'!$J$8:$ED$8,'[1]19'!$H$20:$EB$20)</f>
        <v>1448.65301249</v>
      </c>
      <c r="I108" s="7">
        <f>_xlfn.XLOOKUP($A108,'[1]27'!$J$8:$ED$8,'[1]27'!$J$33:$ED$33)</f>
        <v>21.153600000000001</v>
      </c>
      <c r="J108" s="7">
        <f>_xlfn.XLOOKUP($A108,'[1]27'!$J$8:$ED$8,'[1]27'!$J$31:$ED$31)</f>
        <v>16.070186700000001</v>
      </c>
      <c r="K108" s="7">
        <f>_xlfn.XLOOKUP($A108,'[1]27'!$J$8:$ED$8,'[1]27'!$J$32:$ED$32)</f>
        <v>21.056118869999999</v>
      </c>
      <c r="L108" s="7">
        <f>_xlfn.XLOOKUP($A108,'[1]27'!$J$8:$ED$8,'[1]27'!$J$34:$ED$34)</f>
        <v>5.6186895000000003</v>
      </c>
      <c r="M108" s="7">
        <f>Gold[[#This Row],[Sinapore Exports]]+Gold[[#This Row],[UK Exports]]+Gold[[#This Row],[Hongkong Exports]]+Gold[[#This Row],[Chine Exports]]+Gold[[#This Row],[Australia Exports (volumn Tn)]]</f>
        <v>133.38591818999998</v>
      </c>
      <c r="N108" s="17">
        <v>119.3</v>
      </c>
      <c r="O108" s="7">
        <f>(Gold[[#This Row],[Exploration Expenditure(m$)]]/Gold[[#This Row],[Australia Exports by values(m$)]])*100</f>
        <v>3.1024944002966746</v>
      </c>
    </row>
    <row r="109" spans="1:15" x14ac:dyDescent="0.25">
      <c r="A109" s="6">
        <v>42522</v>
      </c>
      <c r="B109" s="7">
        <f>_xlfn.XLOOKUP($A109,'[1]27'!$J$8:$ED$8,'[1]27'!$J$43:$ED$43)</f>
        <v>1259.35465007215</v>
      </c>
      <c r="C109" s="7">
        <f>_xlfn.XLOOKUP($A109,'[1]27'!$J$8:$ED$8,'[1]27'!$J$44:$ED$44)</f>
        <v>1687.2965010909199</v>
      </c>
      <c r="D109" s="7">
        <f>_xlfn.XLOOKUP($A109,'[1]27'!$J$8:$ED$8,'[1]27'!$J$27:$ED$27)</f>
        <v>86.687821999999997</v>
      </c>
      <c r="E109" s="7">
        <f>_xlfn.XLOOKUP($A109,'[1]27'!$J$8:$ED$8,'[1]16'!$H$18:$EB$18)</f>
        <v>85.119003590000005</v>
      </c>
      <c r="F109" s="7">
        <f t="shared" si="1"/>
        <v>81.516255592972882</v>
      </c>
      <c r="G109" s="7">
        <f>_xlfn.XLOOKUP($A109,'[1]27'!$J$8:$ED$8,'[1]17'!$G$21:$EA$21)</f>
        <v>4959.991</v>
      </c>
      <c r="H109" s="7">
        <f>_xlfn.XLOOKUP($A109,'[1]27'!$J$8:$ED$8,'[1]19'!$H$20:$EB$20)</f>
        <v>1567.9129061900001</v>
      </c>
      <c r="I109" s="7">
        <f>_xlfn.XLOOKUP($A109,'[1]27'!$J$8:$ED$8,'[1]27'!$J$33:$ED$33)</f>
        <v>6.0335000000000001</v>
      </c>
      <c r="J109" s="7">
        <f>_xlfn.XLOOKUP($A109,'[1]27'!$J$8:$ED$8,'[1]27'!$J$31:$ED$31)</f>
        <v>26.214663860000002</v>
      </c>
      <c r="K109" s="7">
        <f>_xlfn.XLOOKUP($A109,'[1]27'!$J$8:$ED$8,'[1]27'!$J$32:$ED$32)</f>
        <v>46.65808775</v>
      </c>
      <c r="L109" s="7">
        <f>_xlfn.XLOOKUP($A109,'[1]27'!$J$8:$ED$8,'[1]27'!$J$34:$ED$34)</f>
        <v>4.9390010000000002</v>
      </c>
      <c r="M109" s="7">
        <f>Gold[[#This Row],[Sinapore Exports]]+Gold[[#This Row],[UK Exports]]+Gold[[#This Row],[Hongkong Exports]]+Gold[[#This Row],[Chine Exports]]+Gold[[#This Row],[Australia Exports (volumn Tn)]]</f>
        <v>168.96425620000002</v>
      </c>
      <c r="N109" s="17">
        <v>156.9</v>
      </c>
      <c r="O109" s="7">
        <f>(Gold[[#This Row],[Exploration Expenditure(m$)]]/Gold[[#This Row],[Australia Exports by values(m$)]])*100</f>
        <v>3.1633121914938958</v>
      </c>
    </row>
    <row r="110" spans="1:15" x14ac:dyDescent="0.25">
      <c r="A110" s="6">
        <v>42614</v>
      </c>
      <c r="B110" s="7">
        <f>_xlfn.XLOOKUP($A110,'[1]27'!$J$8:$ED$8,'[1]27'!$J$43:$ED$43)</f>
        <v>1334.8147907647899</v>
      </c>
      <c r="C110" s="7">
        <f>_xlfn.XLOOKUP($A110,'[1]27'!$J$8:$ED$8,'[1]27'!$J$44:$ED$44)</f>
        <v>1760.81770930835</v>
      </c>
      <c r="D110" s="7">
        <f>_xlfn.XLOOKUP($A110,'[1]27'!$J$8:$ED$8,'[1]27'!$J$27:$ED$27)</f>
        <v>89.185367999999997</v>
      </c>
      <c r="E110" s="7">
        <f>_xlfn.XLOOKUP($A110,'[1]27'!$J$8:$ED$8,'[1]16'!$H$18:$EB$18)</f>
        <v>91.734227270000005</v>
      </c>
      <c r="F110" s="7">
        <f t="shared" si="1"/>
        <v>84.718888133691067</v>
      </c>
      <c r="G110" s="7">
        <f>_xlfn.XLOOKUP($A110,'[1]27'!$J$8:$ED$8,'[1]17'!$G$21:$EA$21)</f>
        <v>5463.1</v>
      </c>
      <c r="H110" s="7">
        <f>_xlfn.XLOOKUP($A110,'[1]27'!$J$8:$ED$8,'[1]19'!$H$20:$EB$20)</f>
        <v>1750.61560768</v>
      </c>
      <c r="I110" s="7">
        <f>_xlfn.XLOOKUP($A110,'[1]27'!$J$8:$ED$8,'[1]27'!$J$33:$ED$33)</f>
        <v>9.1085440000000002</v>
      </c>
      <c r="J110" s="7">
        <f>_xlfn.XLOOKUP($A110,'[1]27'!$J$8:$ED$8,'[1]27'!$J$31:$ED$31)</f>
        <v>32.161009589999999</v>
      </c>
      <c r="K110" s="7">
        <f>_xlfn.XLOOKUP($A110,'[1]27'!$J$8:$ED$8,'[1]27'!$J$32:$ED$32)</f>
        <v>48.29933827</v>
      </c>
      <c r="L110" s="7">
        <f>_xlfn.XLOOKUP($A110,'[1]27'!$J$8:$ED$8,'[1]27'!$J$34:$ED$34)</f>
        <v>0.15451666999999999</v>
      </c>
      <c r="M110" s="7">
        <f>Gold[[#This Row],[Sinapore Exports]]+Gold[[#This Row],[UK Exports]]+Gold[[#This Row],[Hongkong Exports]]+Gold[[#This Row],[Chine Exports]]+Gold[[#This Row],[Australia Exports (volumn Tn)]]</f>
        <v>181.45763579999999</v>
      </c>
      <c r="N110" s="17">
        <v>159.1</v>
      </c>
      <c r="O110" s="7">
        <f>(Gold[[#This Row],[Exploration Expenditure(m$)]]/Gold[[#This Row],[Australia Exports by values(m$)]])*100</f>
        <v>2.9122659296004096</v>
      </c>
    </row>
    <row r="111" spans="1:15" x14ac:dyDescent="0.25">
      <c r="A111" s="6">
        <v>42705</v>
      </c>
      <c r="B111" s="7">
        <f>_xlfn.XLOOKUP($A111,'[1]27'!$J$8:$ED$8,'[1]27'!$J$43:$ED$43)</f>
        <v>1217.9837902837901</v>
      </c>
      <c r="C111" s="7">
        <f>_xlfn.XLOOKUP($A111,'[1]27'!$J$8:$ED$8,'[1]27'!$J$44:$ED$44)</f>
        <v>1622.8109269934801</v>
      </c>
      <c r="D111" s="7">
        <f>_xlfn.XLOOKUP($A111,'[1]27'!$J$8:$ED$8,'[1]27'!$J$27:$ED$27)</f>
        <v>84.145224999999996</v>
      </c>
      <c r="E111" s="7">
        <f>_xlfn.XLOOKUP($A111,'[1]27'!$J$8:$ED$8,'[1]16'!$H$18:$EB$18)</f>
        <v>83.141958970000005</v>
      </c>
      <c r="F111" s="7">
        <f t="shared" si="1"/>
        <v>86.063126499999996</v>
      </c>
      <c r="G111" s="7">
        <f>_xlfn.XLOOKUP($A111,'[1]27'!$J$8:$ED$8,'[1]17'!$G$21:$EA$21)</f>
        <v>4588.2889999999998</v>
      </c>
      <c r="H111" s="7">
        <f>_xlfn.XLOOKUP($A111,'[1]27'!$J$8:$ED$8,'[1]19'!$H$20:$EB$20)</f>
        <v>1132.19950098</v>
      </c>
      <c r="I111" s="7">
        <f>_xlfn.XLOOKUP($A111,'[1]27'!$J$8:$ED$8,'[1]27'!$J$33:$ED$33)</f>
        <v>14.098877</v>
      </c>
      <c r="J111" s="7">
        <f>_xlfn.XLOOKUP($A111,'[1]27'!$J$8:$ED$8,'[1]27'!$J$31:$ED$31)</f>
        <v>40.932051690000002</v>
      </c>
      <c r="K111" s="7">
        <f>_xlfn.XLOOKUP($A111,'[1]27'!$J$8:$ED$8,'[1]27'!$J$32:$ED$32)</f>
        <v>12.654681630000001</v>
      </c>
      <c r="L111" s="7">
        <f>_xlfn.XLOOKUP($A111,'[1]27'!$J$8:$ED$8,'[1]27'!$J$34:$ED$34)</f>
        <v>2.5151724999999998</v>
      </c>
      <c r="M111" s="7">
        <f>Gold[[#This Row],[Sinapore Exports]]+Gold[[#This Row],[UK Exports]]+Gold[[#This Row],[Hongkong Exports]]+Gold[[#This Row],[Chine Exports]]+Gold[[#This Row],[Australia Exports (volumn Tn)]]</f>
        <v>153.34274178999999</v>
      </c>
      <c r="N111" s="17">
        <v>182.3</v>
      </c>
      <c r="O111" s="7">
        <f>(Gold[[#This Row],[Exploration Expenditure(m$)]]/Gold[[#This Row],[Australia Exports by values(m$)]])*100</f>
        <v>3.9731586218740804</v>
      </c>
    </row>
    <row r="112" spans="1:15" x14ac:dyDescent="0.25">
      <c r="A112" s="6">
        <v>42795</v>
      </c>
      <c r="B112" s="7">
        <f>_xlfn.XLOOKUP($A112,'[1]27'!$J$8:$ED$8,'[1]27'!$J$43:$ED$43)</f>
        <v>1219.5911594202901</v>
      </c>
      <c r="C112" s="7">
        <f>_xlfn.XLOOKUP($A112,'[1]27'!$J$8:$ED$8,'[1]27'!$J$44:$ED$44)</f>
        <v>1608.0858253517399</v>
      </c>
      <c r="D112" s="7">
        <f>_xlfn.XLOOKUP($A112,'[1]27'!$J$8:$ED$8,'[1]27'!$J$27:$ED$27)</f>
        <v>83.760461000000006</v>
      </c>
      <c r="E112" s="7">
        <f>_xlfn.XLOOKUP($A112,'[1]27'!$J$8:$ED$8,'[1]16'!$H$18:$EB$18)</f>
        <v>74.950560710000005</v>
      </c>
      <c r="F112" s="7">
        <f t="shared" si="1"/>
        <v>85.944719000000006</v>
      </c>
      <c r="G112" s="7">
        <f>_xlfn.XLOOKUP($A112,'[1]27'!$J$8:$ED$8,'[1]17'!$G$21:$EA$21)</f>
        <v>4121.4939999999997</v>
      </c>
      <c r="H112" s="7">
        <f>_xlfn.XLOOKUP($A112,'[1]27'!$J$8:$ED$8,'[1]19'!$H$20:$EB$20)</f>
        <v>1098.1247295799999</v>
      </c>
      <c r="I112" s="7">
        <f>_xlfn.XLOOKUP($A112,'[1]27'!$J$8:$ED$8,'[1]27'!$J$33:$ED$33)</f>
        <v>7.2009999999999996</v>
      </c>
      <c r="J112" s="7">
        <f>_xlfn.XLOOKUP($A112,'[1]27'!$J$8:$ED$8,'[1]27'!$J$31:$ED$31)</f>
        <v>50.410647390000001</v>
      </c>
      <c r="K112" s="7">
        <f>_xlfn.XLOOKUP($A112,'[1]27'!$J$8:$ED$8,'[1]27'!$J$32:$ED$32)</f>
        <v>6.9934198900000002</v>
      </c>
      <c r="L112" s="7">
        <f>_xlfn.XLOOKUP($A112,'[1]27'!$J$8:$ED$8,'[1]27'!$J$34:$ED$34)</f>
        <v>2.0995848499999998</v>
      </c>
      <c r="M112" s="7">
        <f>Gold[[#This Row],[Sinapore Exports]]+Gold[[#This Row],[UK Exports]]+Gold[[#This Row],[Hongkong Exports]]+Gold[[#This Row],[Chine Exports]]+Gold[[#This Row],[Australia Exports (volumn Tn)]]</f>
        <v>141.65521283999999</v>
      </c>
      <c r="N112" s="17">
        <v>155.19999999999999</v>
      </c>
      <c r="O112" s="7">
        <f>(Gold[[#This Row],[Exploration Expenditure(m$)]]/Gold[[#This Row],[Australia Exports by values(m$)]])*100</f>
        <v>3.7656247952805462</v>
      </c>
    </row>
    <row r="113" spans="1:15" x14ac:dyDescent="0.25">
      <c r="A113" s="6">
        <v>42887</v>
      </c>
      <c r="B113" s="7">
        <f>_xlfn.XLOOKUP($A113,'[1]27'!$J$8:$ED$8,'[1]27'!$J$43:$ED$43)</f>
        <v>1257.5510056707401</v>
      </c>
      <c r="C113" s="7">
        <f>_xlfn.XLOOKUP($A113,'[1]27'!$J$8:$ED$8,'[1]27'!$J$44:$ED$44)</f>
        <v>1677.1141730460899</v>
      </c>
      <c r="D113" s="7">
        <f>_xlfn.XLOOKUP($A113,'[1]27'!$J$8:$ED$8,'[1]27'!$J$27:$ED$27)</f>
        <v>80.014084999999994</v>
      </c>
      <c r="E113" s="7">
        <f>_xlfn.XLOOKUP($A113,'[1]27'!$J$8:$ED$8,'[1]16'!$H$18:$EB$18)</f>
        <v>84.265638839999994</v>
      </c>
      <c r="F113" s="7">
        <f t="shared" si="1"/>
        <v>84.276284750000002</v>
      </c>
      <c r="G113" s="7">
        <f>_xlfn.XLOOKUP($A113,'[1]27'!$J$8:$ED$8,'[1]17'!$G$21:$EA$21)</f>
        <v>4805.9359999999997</v>
      </c>
      <c r="H113" s="7">
        <f>_xlfn.XLOOKUP($A113,'[1]27'!$J$8:$ED$8,'[1]19'!$H$20:$EB$20)</f>
        <v>1687.19308108</v>
      </c>
      <c r="I113" s="7">
        <f>_xlfn.XLOOKUP($A113,'[1]27'!$J$8:$ED$8,'[1]27'!$J$33:$ED$33)</f>
        <v>13.462474</v>
      </c>
      <c r="J113" s="7">
        <f>_xlfn.XLOOKUP($A113,'[1]27'!$J$8:$ED$8,'[1]27'!$J$31:$ED$31)</f>
        <v>55.75732893</v>
      </c>
      <c r="K113" s="7">
        <f>_xlfn.XLOOKUP($A113,'[1]27'!$J$8:$ED$8,'[1]27'!$J$32:$ED$32)</f>
        <v>3.04309114</v>
      </c>
      <c r="L113" s="7">
        <f>_xlfn.XLOOKUP($A113,'[1]27'!$J$8:$ED$8,'[1]27'!$J$34:$ED$34)</f>
        <v>0.89204844000000005</v>
      </c>
      <c r="M113" s="7">
        <f>Gold[[#This Row],[Sinapore Exports]]+Gold[[#This Row],[UK Exports]]+Gold[[#This Row],[Hongkong Exports]]+Gold[[#This Row],[Chine Exports]]+Gold[[#This Row],[Australia Exports (volumn Tn)]]</f>
        <v>157.42058134999999</v>
      </c>
      <c r="N113" s="17">
        <v>192.6</v>
      </c>
      <c r="O113" s="7">
        <f>(Gold[[#This Row],[Exploration Expenditure(m$)]]/Gold[[#This Row],[Australia Exports by values(m$)]])*100</f>
        <v>4.0075440039151582</v>
      </c>
    </row>
    <row r="114" spans="1:15" x14ac:dyDescent="0.25">
      <c r="A114" s="6">
        <v>42979</v>
      </c>
      <c r="B114" s="7">
        <f>_xlfn.XLOOKUP($A114,'[1]27'!$J$8:$ED$8,'[1]27'!$J$43:$ED$43)</f>
        <v>1277.83863636364</v>
      </c>
      <c r="C114" s="7">
        <f>_xlfn.XLOOKUP($A114,'[1]27'!$J$8:$ED$8,'[1]27'!$J$44:$ED$44)</f>
        <v>1619.72863163391</v>
      </c>
      <c r="D114" s="7">
        <f>_xlfn.XLOOKUP($A114,'[1]27'!$J$8:$ED$8,'[1]27'!$J$27:$ED$27)</f>
        <v>80.347571000000002</v>
      </c>
      <c r="E114" s="7">
        <f>_xlfn.XLOOKUP($A114,'[1]27'!$J$8:$ED$8,'[1]16'!$H$18:$EB$18)</f>
        <v>77.568614120000007</v>
      </c>
      <c r="F114" s="7">
        <f t="shared" si="1"/>
        <v>82.066835499999996</v>
      </c>
      <c r="G114" s="7">
        <f>_xlfn.XLOOKUP($A114,'[1]27'!$J$8:$ED$8,'[1]17'!$G$21:$EA$21)</f>
        <v>4185.7160000000003</v>
      </c>
      <c r="H114" s="7">
        <f>_xlfn.XLOOKUP($A114,'[1]27'!$J$8:$ED$8,'[1]19'!$H$20:$EB$20)</f>
        <v>1450.2170613799999</v>
      </c>
      <c r="I114" s="7">
        <f>_xlfn.XLOOKUP($A114,'[1]27'!$J$8:$ED$8,'[1]27'!$J$33:$ED$33)</f>
        <v>0.13994799999999999</v>
      </c>
      <c r="J114" s="7">
        <f>_xlfn.XLOOKUP($A114,'[1]27'!$J$8:$ED$8,'[1]27'!$J$31:$ED$31)</f>
        <v>27.562280229999999</v>
      </c>
      <c r="K114" s="7">
        <f>_xlfn.XLOOKUP($A114,'[1]27'!$J$8:$ED$8,'[1]27'!$J$32:$ED$32)</f>
        <v>26.96825003</v>
      </c>
      <c r="L114" s="7">
        <f>_xlfn.XLOOKUP($A114,'[1]27'!$J$8:$ED$8,'[1]27'!$J$34:$ED$34)</f>
        <v>4.6476727100000002</v>
      </c>
      <c r="M114" s="7">
        <f>Gold[[#This Row],[Sinapore Exports]]+Gold[[#This Row],[UK Exports]]+Gold[[#This Row],[Hongkong Exports]]+Gold[[#This Row],[Chine Exports]]+Gold[[#This Row],[Australia Exports (volumn Tn)]]</f>
        <v>136.88676509000001</v>
      </c>
      <c r="N114" s="17">
        <v>192.9</v>
      </c>
      <c r="O114" s="7">
        <f>(Gold[[#This Row],[Exploration Expenditure(m$)]]/Gold[[#This Row],[Australia Exports by values(m$)]])*100</f>
        <v>4.6085305357554116</v>
      </c>
    </row>
    <row r="115" spans="1:15" x14ac:dyDescent="0.25">
      <c r="A115" s="6">
        <v>43070</v>
      </c>
      <c r="B115" s="7">
        <f>_xlfn.XLOOKUP($A115,'[1]27'!$J$8:$ED$8,'[1]27'!$J$43:$ED$43)</f>
        <v>1274.35120320856</v>
      </c>
      <c r="C115" s="7">
        <f>_xlfn.XLOOKUP($A115,'[1]27'!$J$8:$ED$8,'[1]27'!$J$44:$ED$44)</f>
        <v>1661.0282022613401</v>
      </c>
      <c r="D115" s="7">
        <f>_xlfn.XLOOKUP($A115,'[1]27'!$J$8:$ED$8,'[1]27'!$J$27:$ED$27)</f>
        <v>83.487351000000004</v>
      </c>
      <c r="E115" s="7">
        <f>_xlfn.XLOOKUP($A115,'[1]27'!$J$8:$ED$8,'[1]16'!$H$18:$EB$18)</f>
        <v>81.696391629999994</v>
      </c>
      <c r="F115" s="7">
        <f t="shared" si="1"/>
        <v>81.902366999999998</v>
      </c>
      <c r="G115" s="7">
        <f>_xlfn.XLOOKUP($A115,'[1]27'!$J$8:$ED$8,'[1]17'!$G$21:$EA$21)</f>
        <v>4506.4430000000002</v>
      </c>
      <c r="H115" s="7">
        <f>_xlfn.XLOOKUP($A115,'[1]27'!$J$8:$ED$8,'[1]19'!$H$20:$EB$20)</f>
        <v>1346.3690983500001</v>
      </c>
      <c r="I115" s="7">
        <f>_xlfn.XLOOKUP($A115,'[1]27'!$J$8:$ED$8,'[1]27'!$J$33:$ED$33)</f>
        <v>1</v>
      </c>
      <c r="J115" s="7">
        <f>_xlfn.XLOOKUP($A115,'[1]27'!$J$8:$ED$8,'[1]27'!$J$31:$ED$31)</f>
        <v>31.352411419999999</v>
      </c>
      <c r="K115" s="7">
        <f>_xlfn.XLOOKUP($A115,'[1]27'!$J$8:$ED$8,'[1]27'!$J$32:$ED$32)</f>
        <v>16.001382329999998</v>
      </c>
      <c r="L115" s="7">
        <f>_xlfn.XLOOKUP($A115,'[1]27'!$J$8:$ED$8,'[1]27'!$J$34:$ED$34)</f>
        <v>8.6282922699999993</v>
      </c>
      <c r="M115" s="7">
        <f>Gold[[#This Row],[Sinapore Exports]]+Gold[[#This Row],[UK Exports]]+Gold[[#This Row],[Hongkong Exports]]+Gold[[#This Row],[Chine Exports]]+Gold[[#This Row],[Australia Exports (volumn Tn)]]</f>
        <v>138.67847764999999</v>
      </c>
      <c r="N115" s="17">
        <v>208.9</v>
      </c>
      <c r="O115" s="7">
        <f>(Gold[[#This Row],[Exploration Expenditure(m$)]]/Gold[[#This Row],[Australia Exports by values(m$)]])*100</f>
        <v>4.6355850944969239</v>
      </c>
    </row>
    <row r="116" spans="1:15" x14ac:dyDescent="0.25">
      <c r="A116" s="6">
        <v>43160</v>
      </c>
      <c r="B116" s="7">
        <f>_xlfn.XLOOKUP($A116,'[1]27'!$J$8:$ED$8,'[1]27'!$J$43:$ED$43)</f>
        <v>1329.2826839826801</v>
      </c>
      <c r="C116" s="7">
        <f>_xlfn.XLOOKUP($A116,'[1]27'!$J$8:$ED$8,'[1]27'!$J$44:$ED$44)</f>
        <v>1692.1217859988601</v>
      </c>
      <c r="D116" s="7">
        <f>_xlfn.XLOOKUP($A116,'[1]27'!$J$8:$ED$8,'[1]27'!$J$27:$ED$27)</f>
        <v>87.309442000000004</v>
      </c>
      <c r="E116" s="7">
        <f>_xlfn.XLOOKUP($A116,'[1]27'!$J$8:$ED$8,'[1]16'!$H$18:$EB$18)</f>
        <v>98.928014809999993</v>
      </c>
      <c r="F116" s="7">
        <f t="shared" si="1"/>
        <v>82.78961224999999</v>
      </c>
      <c r="G116" s="7">
        <f>_xlfn.XLOOKUP($A116,'[1]27'!$J$8:$ED$8,'[1]17'!$G$21:$EA$21)</f>
        <v>5514.7330000000002</v>
      </c>
      <c r="H116" s="7">
        <f>_xlfn.XLOOKUP($A116,'[1]27'!$J$8:$ED$8,'[1]19'!$H$20:$EB$20)</f>
        <v>1623.66836309</v>
      </c>
      <c r="I116" s="7">
        <f>_xlfn.XLOOKUP($A116,'[1]27'!$J$8:$ED$8,'[1]27'!$J$33:$ED$33)</f>
        <v>21</v>
      </c>
      <c r="J116" s="7">
        <f>_xlfn.XLOOKUP($A116,'[1]27'!$J$8:$ED$8,'[1]27'!$J$31:$ED$31)</f>
        <v>44.793572509999997</v>
      </c>
      <c r="K116" s="7">
        <f>_xlfn.XLOOKUP($A116,'[1]27'!$J$8:$ED$8,'[1]27'!$J$32:$ED$32)</f>
        <v>17.416351649999999</v>
      </c>
      <c r="L116" s="7">
        <f>_xlfn.XLOOKUP($A116,'[1]27'!$J$8:$ED$8,'[1]27'!$J$34:$ED$34)</f>
        <v>4.3674731400000004</v>
      </c>
      <c r="M116" s="7">
        <f>Gold[[#This Row],[Sinapore Exports]]+Gold[[#This Row],[UK Exports]]+Gold[[#This Row],[Hongkong Exports]]+Gold[[#This Row],[Chine Exports]]+Gold[[#This Row],[Australia Exports (volumn Tn)]]</f>
        <v>186.50541211000001</v>
      </c>
      <c r="N116" s="17">
        <v>187.4</v>
      </c>
      <c r="O116" s="7">
        <f>(Gold[[#This Row],[Exploration Expenditure(m$)]]/Gold[[#This Row],[Australia Exports by values(m$)]])*100</f>
        <v>3.3981699567322656</v>
      </c>
    </row>
    <row r="117" spans="1:15" x14ac:dyDescent="0.25">
      <c r="A117" s="6">
        <v>43252</v>
      </c>
      <c r="B117" s="7">
        <f>_xlfn.XLOOKUP($A117,'[1]27'!$J$8:$ED$8,'[1]27'!$J$43:$ED$43)</f>
        <v>1306.4442857142899</v>
      </c>
      <c r="C117" s="7">
        <f>_xlfn.XLOOKUP($A117,'[1]27'!$J$8:$ED$8,'[1]27'!$J$44:$ED$44)</f>
        <v>1726.2358961336699</v>
      </c>
      <c r="D117" s="7">
        <f>_xlfn.XLOOKUP($A117,'[1]27'!$J$8:$ED$8,'[1]27'!$J$27:$ED$27)</f>
        <v>92.765941999999995</v>
      </c>
      <c r="E117" s="7">
        <f>_xlfn.XLOOKUP($A117,'[1]27'!$J$8:$ED$8,'[1]16'!$H$18:$EB$18)</f>
        <v>90.214320900000004</v>
      </c>
      <c r="F117" s="7">
        <f t="shared" si="1"/>
        <v>85.977576499999998</v>
      </c>
      <c r="G117" s="7">
        <f>_xlfn.XLOOKUP($A117,'[1]27'!$J$8:$ED$8,'[1]17'!$G$21:$EA$21)</f>
        <v>5085.7110000000002</v>
      </c>
      <c r="H117" s="7">
        <f>_xlfn.XLOOKUP($A117,'[1]27'!$J$8:$ED$8,'[1]19'!$H$20:$EB$20)</f>
        <v>1878.55923459</v>
      </c>
      <c r="I117" s="7">
        <f>_xlfn.XLOOKUP($A117,'[1]27'!$J$8:$ED$8,'[1]27'!$J$33:$ED$33)</f>
        <v>31</v>
      </c>
      <c r="J117" s="7">
        <f>_xlfn.XLOOKUP($A117,'[1]27'!$J$8:$ED$8,'[1]27'!$J$31:$ED$31)</f>
        <v>45.407263810000003</v>
      </c>
      <c r="K117" s="7">
        <f>_xlfn.XLOOKUP($A117,'[1]27'!$J$8:$ED$8,'[1]27'!$J$32:$ED$32)</f>
        <v>0.85959036</v>
      </c>
      <c r="L117" s="7">
        <f>_xlfn.XLOOKUP($A117,'[1]27'!$J$8:$ED$8,'[1]27'!$J$34:$ED$34)</f>
        <v>3.9449137699999999</v>
      </c>
      <c r="M117" s="7">
        <f>Gold[[#This Row],[Sinapore Exports]]+Gold[[#This Row],[UK Exports]]+Gold[[#This Row],[Hongkong Exports]]+Gold[[#This Row],[Chine Exports]]+Gold[[#This Row],[Australia Exports (volumn Tn)]]</f>
        <v>171.42608884000001</v>
      </c>
      <c r="N117" s="17">
        <v>220.9</v>
      </c>
      <c r="O117" s="7">
        <f>(Gold[[#This Row],[Exploration Expenditure(m$)]]/Gold[[#This Row],[Australia Exports by values(m$)]])*100</f>
        <v>4.3435421320637362</v>
      </c>
    </row>
    <row r="118" spans="1:15" x14ac:dyDescent="0.25">
      <c r="A118" s="6">
        <v>43344</v>
      </c>
      <c r="B118" s="7">
        <f>_xlfn.XLOOKUP($A118,'[1]27'!$J$8:$ED$8,'[1]27'!$J$43:$ED$43)</f>
        <v>1212.74765151515</v>
      </c>
      <c r="C118" s="7">
        <f>_xlfn.XLOOKUP($A118,'[1]27'!$J$8:$ED$8,'[1]27'!$J$44:$ED$44)</f>
        <v>1657.82809261796</v>
      </c>
      <c r="D118" s="7">
        <f>_xlfn.XLOOKUP($A118,'[1]27'!$J$8:$ED$8,'[1]27'!$J$27:$ED$27)</f>
        <v>85.859426999999997</v>
      </c>
      <c r="E118" s="7">
        <f>_xlfn.XLOOKUP($A118,'[1]27'!$J$8:$ED$8,'[1]16'!$H$18:$EB$18)</f>
        <v>89.609531129999993</v>
      </c>
      <c r="F118" s="7">
        <f t="shared" si="1"/>
        <v>87.355540499999989</v>
      </c>
      <c r="G118" s="7">
        <f>_xlfn.XLOOKUP($A118,'[1]27'!$J$8:$ED$8,'[1]17'!$G$21:$EA$21)</f>
        <v>5035.9629999999997</v>
      </c>
      <c r="H118" s="7">
        <f>_xlfn.XLOOKUP($A118,'[1]27'!$J$8:$ED$8,'[1]19'!$H$20:$EB$20)</f>
        <v>1414.25504707</v>
      </c>
      <c r="I118" s="7">
        <f>_xlfn.XLOOKUP($A118,'[1]27'!$J$8:$ED$8,'[1]27'!$J$33:$ED$33)</f>
        <v>21.074000000000002</v>
      </c>
      <c r="J118" s="7">
        <f>_xlfn.XLOOKUP($A118,'[1]27'!$J$8:$ED$8,'[1]27'!$J$31:$ED$31)</f>
        <v>29.64937033</v>
      </c>
      <c r="K118" s="7">
        <f>_xlfn.XLOOKUP($A118,'[1]27'!$J$8:$ED$8,'[1]27'!$J$32:$ED$32)</f>
        <v>6.5821459300000003</v>
      </c>
      <c r="L118" s="7">
        <f>_xlfn.XLOOKUP($A118,'[1]27'!$J$8:$ED$8,'[1]27'!$J$34:$ED$34)</f>
        <v>3.2945145299999998</v>
      </c>
      <c r="M118" s="7">
        <f>Gold[[#This Row],[Sinapore Exports]]+Gold[[#This Row],[UK Exports]]+Gold[[#This Row],[Hongkong Exports]]+Gold[[#This Row],[Chine Exports]]+Gold[[#This Row],[Australia Exports (volumn Tn)]]</f>
        <v>150.20956192</v>
      </c>
      <c r="N118" s="17">
        <v>239.7</v>
      </c>
      <c r="O118" s="7">
        <f>(Gold[[#This Row],[Exploration Expenditure(m$)]]/Gold[[#This Row],[Australia Exports by values(m$)]])*100</f>
        <v>4.7597649148732826</v>
      </c>
    </row>
    <row r="119" spans="1:15" x14ac:dyDescent="0.25">
      <c r="A119" s="6">
        <v>43435</v>
      </c>
      <c r="B119" s="7">
        <f>_xlfn.XLOOKUP($A119,'[1]27'!$J$8:$ED$8,'[1]27'!$J$43:$ED$43)</f>
        <v>1228.08748740603</v>
      </c>
      <c r="C119" s="7">
        <f>_xlfn.XLOOKUP($A119,'[1]27'!$J$8:$ED$8,'[1]27'!$J$44:$ED$44)</f>
        <v>1715.45573387384</v>
      </c>
      <c r="D119" s="7">
        <f>_xlfn.XLOOKUP($A119,'[1]27'!$J$8:$ED$8,'[1]27'!$J$27:$ED$27)</f>
        <v>76.771431000000007</v>
      </c>
      <c r="E119" s="7">
        <f>_xlfn.XLOOKUP($A119,'[1]27'!$J$8:$ED$8,'[1]16'!$H$18:$EB$18)</f>
        <v>62.323030729999999</v>
      </c>
      <c r="F119" s="7">
        <f t="shared" si="1"/>
        <v>85.676560499999994</v>
      </c>
      <c r="G119" s="7">
        <f>_xlfn.XLOOKUP($A119,'[1]27'!$J$8:$ED$8,'[1]17'!$G$21:$EA$21)</f>
        <v>3500.6840000000002</v>
      </c>
      <c r="H119" s="7">
        <f>_xlfn.XLOOKUP($A119,'[1]27'!$J$8:$ED$8,'[1]19'!$H$20:$EB$20)</f>
        <v>1202.0524202500001</v>
      </c>
      <c r="I119" s="7">
        <f>_xlfn.XLOOKUP($A119,'[1]27'!$J$8:$ED$8,'[1]27'!$J$33:$ED$33)</f>
        <v>32.700000000000003</v>
      </c>
      <c r="J119" s="7">
        <f>_xlfn.XLOOKUP($A119,'[1]27'!$J$8:$ED$8,'[1]27'!$J$31:$ED$31)</f>
        <v>7.1187638599999996</v>
      </c>
      <c r="K119" s="7">
        <f>_xlfn.XLOOKUP($A119,'[1]27'!$J$8:$ED$8,'[1]27'!$J$32:$ED$32)</f>
        <v>4.1589906900000004</v>
      </c>
      <c r="L119" s="7">
        <f>_xlfn.XLOOKUP($A119,'[1]27'!$J$8:$ED$8,'[1]27'!$J$34:$ED$34)</f>
        <v>8.9805883699999995</v>
      </c>
      <c r="M119" s="7">
        <f>Gold[[#This Row],[Sinapore Exports]]+Gold[[#This Row],[UK Exports]]+Gold[[#This Row],[Hongkong Exports]]+Gold[[#This Row],[Chine Exports]]+Gold[[#This Row],[Australia Exports (volumn Tn)]]</f>
        <v>115.28137365000001</v>
      </c>
      <c r="N119" s="17">
        <v>244.1</v>
      </c>
      <c r="O119" s="7">
        <f>(Gold[[#This Row],[Exploration Expenditure(m$)]]/Gold[[#This Row],[Australia Exports by values(m$)]])*100</f>
        <v>6.9729230059039891</v>
      </c>
    </row>
    <row r="120" spans="1:15" x14ac:dyDescent="0.25">
      <c r="A120" s="6">
        <v>43525</v>
      </c>
      <c r="B120" s="7">
        <f>_xlfn.XLOOKUP($A120,'[1]27'!$J$8:$ED$8,'[1]27'!$J$43:$ED$43)</f>
        <v>1304.2360245310199</v>
      </c>
      <c r="C120" s="7">
        <f>_xlfn.XLOOKUP($A120,'[1]27'!$J$8:$ED$8,'[1]27'!$J$44:$ED$44)</f>
        <v>1830.8237707958299</v>
      </c>
      <c r="D120" s="7">
        <f>_xlfn.XLOOKUP($A120,'[1]27'!$J$8:$ED$8,'[1]27'!$J$27:$ED$27)</f>
        <v>79.514539999999997</v>
      </c>
      <c r="E120" s="7">
        <f>_xlfn.XLOOKUP($A120,'[1]27'!$J$8:$ED$8,'[1]16'!$H$18:$EB$18)</f>
        <v>91.901059140000001</v>
      </c>
      <c r="F120" s="7">
        <f t="shared" si="1"/>
        <v>83.727834999999999</v>
      </c>
      <c r="G120" s="7">
        <f>_xlfn.XLOOKUP($A120,'[1]27'!$J$8:$ED$8,'[1]17'!$G$21:$EA$21)</f>
        <v>5422.5379999999996</v>
      </c>
      <c r="H120" s="7">
        <f>_xlfn.XLOOKUP($A120,'[1]27'!$J$8:$ED$8,'[1]19'!$H$20:$EB$20)</f>
        <v>1332.67229733</v>
      </c>
      <c r="I120" s="7">
        <f>_xlfn.XLOOKUP($A120,'[1]27'!$J$8:$ED$8,'[1]27'!$J$33:$ED$33)</f>
        <v>14.852</v>
      </c>
      <c r="J120" s="7">
        <f>_xlfn.XLOOKUP($A120,'[1]27'!$J$8:$ED$8,'[1]27'!$J$31:$ED$31)</f>
        <v>31.42487788</v>
      </c>
      <c r="K120" s="7">
        <f>_xlfn.XLOOKUP($A120,'[1]27'!$J$8:$ED$8,'[1]27'!$J$32:$ED$32)</f>
        <v>27.820047519999999</v>
      </c>
      <c r="L120" s="7">
        <f>_xlfn.XLOOKUP($A120,'[1]27'!$J$8:$ED$8,'[1]27'!$J$34:$ED$34)</f>
        <v>9.4834099900000002</v>
      </c>
      <c r="M120" s="7">
        <f>Gold[[#This Row],[Sinapore Exports]]+Gold[[#This Row],[UK Exports]]+Gold[[#This Row],[Hongkong Exports]]+Gold[[#This Row],[Chine Exports]]+Gold[[#This Row],[Australia Exports (volumn Tn)]]</f>
        <v>175.48139452999999</v>
      </c>
      <c r="N120" s="17">
        <v>223</v>
      </c>
      <c r="O120" s="7">
        <f>(Gold[[#This Row],[Exploration Expenditure(m$)]]/Gold[[#This Row],[Australia Exports by values(m$)]])*100</f>
        <v>4.1124654174853186</v>
      </c>
    </row>
    <row r="121" spans="1:15" x14ac:dyDescent="0.25">
      <c r="A121" s="6">
        <v>43617</v>
      </c>
      <c r="B121" s="7">
        <f>_xlfn.XLOOKUP($A121,'[1]27'!$J$8:$ED$8,'[1]27'!$J$43:$ED$43)</f>
        <v>1309.81170634921</v>
      </c>
      <c r="C121" s="7">
        <f>_xlfn.XLOOKUP($A121,'[1]27'!$J$8:$ED$8,'[1]27'!$J$44:$ED$44)</f>
        <v>1872.4402026487301</v>
      </c>
      <c r="D121" s="7">
        <f>_xlfn.XLOOKUP($A121,'[1]27'!$J$8:$ED$8,'[1]27'!$J$27:$ED$27)</f>
        <v>75.371050999999994</v>
      </c>
      <c r="E121" s="7">
        <f>_xlfn.XLOOKUP($A121,'[1]27'!$J$8:$ED$8,'[1]16'!$H$18:$EB$18)</f>
        <v>81.758112890000007</v>
      </c>
      <c r="F121" s="7">
        <f t="shared" si="1"/>
        <v>79.379112249999991</v>
      </c>
      <c r="G121" s="7">
        <f>_xlfn.XLOOKUP($A121,'[1]27'!$J$8:$ED$8,'[1]17'!$G$21:$EA$21)</f>
        <v>4907.7579999999998</v>
      </c>
      <c r="H121" s="7">
        <f>_xlfn.XLOOKUP($A121,'[1]27'!$J$8:$ED$8,'[1]19'!$H$20:$EB$20)</f>
        <v>1498.00620243</v>
      </c>
      <c r="I121" s="7">
        <f>_xlfn.XLOOKUP($A121,'[1]27'!$J$8:$ED$8,'[1]27'!$J$33:$ED$33)</f>
        <v>22</v>
      </c>
      <c r="J121" s="7">
        <f>_xlfn.XLOOKUP($A121,'[1]27'!$J$8:$ED$8,'[1]27'!$J$31:$ED$31)</f>
        <v>8.4963305899999995</v>
      </c>
      <c r="K121" s="7">
        <f>_xlfn.XLOOKUP($A121,'[1]27'!$J$8:$ED$8,'[1]27'!$J$32:$ED$32)</f>
        <v>34.77738695</v>
      </c>
      <c r="L121" s="7">
        <f>_xlfn.XLOOKUP($A121,'[1]27'!$J$8:$ED$8,'[1]27'!$J$34:$ED$34)</f>
        <v>5.4514807899999997</v>
      </c>
      <c r="M121" s="7">
        <f>Gold[[#This Row],[Sinapore Exports]]+Gold[[#This Row],[UK Exports]]+Gold[[#This Row],[Hongkong Exports]]+Gold[[#This Row],[Chine Exports]]+Gold[[#This Row],[Australia Exports (volumn Tn)]]</f>
        <v>152.48331122000002</v>
      </c>
      <c r="N121" s="17">
        <v>259.8</v>
      </c>
      <c r="O121" s="7">
        <f>(Gold[[#This Row],[Exploration Expenditure(m$)]]/Gold[[#This Row],[Australia Exports by values(m$)]])*100</f>
        <v>5.2936595488204601</v>
      </c>
    </row>
    <row r="122" spans="1:15" x14ac:dyDescent="0.25">
      <c r="A122" s="6">
        <v>43709</v>
      </c>
      <c r="B122" s="7">
        <f>_xlfn.XLOOKUP($A122,'[1]27'!$J$8:$ED$8,'[1]27'!$J$43:$ED$43)</f>
        <v>1474.3633885438301</v>
      </c>
      <c r="C122" s="7">
        <f>_xlfn.XLOOKUP($A122,'[1]27'!$J$8:$ED$8,'[1]27'!$J$44:$ED$44)</f>
        <v>2155.1977303171102</v>
      </c>
      <c r="D122" s="7">
        <f>_xlfn.XLOOKUP($A122,'[1]27'!$J$8:$ED$8,'[1]27'!$J$27:$ED$27)</f>
        <v>90.470446999999993</v>
      </c>
      <c r="E122" s="7">
        <f>_xlfn.XLOOKUP($A122,'[1]27'!$J$8:$ED$8,'[1]16'!$H$18:$EB$18)</f>
        <v>107.6288696</v>
      </c>
      <c r="F122" s="7">
        <f t="shared" si="1"/>
        <v>80.531867250000005</v>
      </c>
      <c r="G122" s="7">
        <f>_xlfn.XLOOKUP($A122,'[1]27'!$J$8:$ED$8,'[1]17'!$G$21:$EA$21)</f>
        <v>7330.232</v>
      </c>
      <c r="H122" s="7">
        <f>_xlfn.XLOOKUP($A122,'[1]27'!$J$8:$ED$8,'[1]19'!$H$20:$EB$20)</f>
        <v>2613.4122366800002</v>
      </c>
      <c r="I122" s="7">
        <f>_xlfn.XLOOKUP($A122,'[1]27'!$J$8:$ED$8,'[1]27'!$J$33:$ED$33)</f>
        <v>9.5</v>
      </c>
      <c r="J122" s="7">
        <f>_xlfn.XLOOKUP($A122,'[1]27'!$J$8:$ED$8,'[1]27'!$J$31:$ED$31)</f>
        <v>8.8569287699999997</v>
      </c>
      <c r="K122" s="7">
        <f>_xlfn.XLOOKUP($A122,'[1]27'!$J$8:$ED$8,'[1]27'!$J$32:$ED$32)</f>
        <v>77.73239409</v>
      </c>
      <c r="L122" s="7">
        <f>_xlfn.XLOOKUP($A122,'[1]27'!$J$8:$ED$8,'[1]27'!$J$34:$ED$34)</f>
        <v>4.5469703099999998</v>
      </c>
      <c r="M122" s="7">
        <f>Gold[[#This Row],[Sinapore Exports]]+Gold[[#This Row],[UK Exports]]+Gold[[#This Row],[Hongkong Exports]]+Gold[[#This Row],[Chine Exports]]+Gold[[#This Row],[Australia Exports (volumn Tn)]]</f>
        <v>208.26516277000002</v>
      </c>
      <c r="N122" s="17">
        <v>281.3</v>
      </c>
      <c r="O122" s="7">
        <f>(Gold[[#This Row],[Exploration Expenditure(m$)]]/Gold[[#This Row],[Australia Exports by values(m$)]])*100</f>
        <v>3.8375320180861943</v>
      </c>
    </row>
    <row r="123" spans="1:15" x14ac:dyDescent="0.25">
      <c r="A123" s="6">
        <v>43800</v>
      </c>
      <c r="B123" s="7">
        <f>_xlfn.XLOOKUP($A123,'[1]27'!$J$8:$ED$8,'[1]27'!$J$43:$ED$43)</f>
        <v>1480.2870370370399</v>
      </c>
      <c r="C123" s="7">
        <f>_xlfn.XLOOKUP($A123,'[1]27'!$J$8:$ED$8,'[1]27'!$J$44:$ED$44)</f>
        <v>2168.4941705044298</v>
      </c>
      <c r="D123" s="7">
        <f>_xlfn.XLOOKUP($A123,'[1]27'!$J$8:$ED$8,'[1]27'!$J$27:$ED$27)</f>
        <v>78.352406999999999</v>
      </c>
      <c r="E123" s="7">
        <f>_xlfn.XLOOKUP($A123,'[1]27'!$J$8:$ED$8,'[1]16'!$H$18:$EB$18)</f>
        <v>80.244234349999999</v>
      </c>
      <c r="F123" s="7">
        <f t="shared" si="1"/>
        <v>80.927111249999996</v>
      </c>
      <c r="G123" s="7">
        <f>_xlfn.XLOOKUP($A123,'[1]27'!$J$8:$ED$8,'[1]17'!$G$21:$EA$21)</f>
        <v>5711.6210000000001</v>
      </c>
      <c r="H123" s="7">
        <f>_xlfn.XLOOKUP($A123,'[1]27'!$J$8:$ED$8,'[1]19'!$H$20:$EB$20)</f>
        <v>1323.3875645600001</v>
      </c>
      <c r="I123" s="7">
        <f>_xlfn.XLOOKUP($A123,'[1]27'!$J$8:$ED$8,'[1]27'!$J$33:$ED$33)</f>
        <v>3</v>
      </c>
      <c r="J123" s="7">
        <f>_xlfn.XLOOKUP($A123,'[1]27'!$J$8:$ED$8,'[1]27'!$J$31:$ED$31)</f>
        <v>18.032346780000001</v>
      </c>
      <c r="K123" s="7">
        <f>_xlfn.XLOOKUP($A123,'[1]27'!$J$8:$ED$8,'[1]27'!$J$32:$ED$32)</f>
        <v>42.051500079999997</v>
      </c>
      <c r="L123" s="7">
        <f>_xlfn.XLOOKUP($A123,'[1]27'!$J$8:$ED$8,'[1]27'!$J$34:$ED$34)</f>
        <v>8.1780761500000008</v>
      </c>
      <c r="M123" s="7">
        <f>Gold[[#This Row],[Sinapore Exports]]+Gold[[#This Row],[UK Exports]]+Gold[[#This Row],[Hongkong Exports]]+Gold[[#This Row],[Chine Exports]]+Gold[[#This Row],[Australia Exports (volumn Tn)]]</f>
        <v>151.50615736</v>
      </c>
      <c r="N123" s="17">
        <v>303.89999999999998</v>
      </c>
      <c r="O123" s="7">
        <f>(Gold[[#This Row],[Exploration Expenditure(m$)]]/Gold[[#This Row],[Australia Exports by values(m$)]])*100</f>
        <v>5.3207311899721628</v>
      </c>
    </row>
    <row r="124" spans="1:15" x14ac:dyDescent="0.25">
      <c r="A124" s="6">
        <v>43891</v>
      </c>
      <c r="B124" s="7">
        <f>_xlfn.XLOOKUP($A124,'[1]27'!$J$8:$ED$8,'[1]27'!$J$43:$ED$43)</f>
        <v>1583.23416666667</v>
      </c>
      <c r="C124" s="7">
        <f>_xlfn.XLOOKUP($A124,'[1]27'!$J$8:$ED$8,'[1]27'!$J$44:$ED$44)</f>
        <v>2411.20731137044</v>
      </c>
      <c r="D124" s="7">
        <f>_xlfn.XLOOKUP($A124,'[1]27'!$J$8:$ED$8,'[1]27'!$J$27:$ED$27)</f>
        <v>78.120802999999995</v>
      </c>
      <c r="E124" s="7">
        <f>_xlfn.XLOOKUP($A124,'[1]27'!$J$8:$ED$8,'[1]16'!$H$18:$EB$18)</f>
        <v>71.983053470000002</v>
      </c>
      <c r="F124" s="7">
        <f>AVERAGE(D121:D124)</f>
        <v>80.578676999999999</v>
      </c>
      <c r="G124" s="7">
        <f>_xlfn.XLOOKUP($A124,'[1]27'!$J$8:$ED$8,'[1]17'!$G$21:$EA$21)</f>
        <v>5859.6167070000001</v>
      </c>
      <c r="H124" s="7">
        <f>_xlfn.XLOOKUP($A124,'[1]27'!$J$8:$ED$8,'[1]19'!$H$20:$EB$20)</f>
        <v>2217.22511859</v>
      </c>
      <c r="I124" s="7">
        <f>_xlfn.XLOOKUP($A124,'[1]27'!$J$8:$ED$8,'[1]27'!$J$33:$ED$33)</f>
        <v>0</v>
      </c>
      <c r="J124" s="7">
        <f>_xlfn.XLOOKUP($A124,'[1]27'!$J$8:$ED$8,'[1]27'!$J$31:$ED$31)</f>
        <v>20.331072020000001</v>
      </c>
      <c r="K124" s="7">
        <f>_xlfn.XLOOKUP($A124,'[1]27'!$J$8:$ED$8,'[1]27'!$J$32:$ED$32)</f>
        <v>32.077770819999998</v>
      </c>
      <c r="L124" s="7">
        <f>_xlfn.XLOOKUP($A124,'[1]27'!$J$8:$ED$8,'[1]27'!$J$34:$ED$34)</f>
        <v>6.3892418900000001</v>
      </c>
      <c r="M124" s="7">
        <f>Gold[[#This Row],[Sinapore Exports]]+Gold[[#This Row],[UK Exports]]+Gold[[#This Row],[Hongkong Exports]]+Gold[[#This Row],[Chine Exports]]+Gold[[#This Row],[Australia Exports (volumn Tn)]]</f>
        <v>130.78113819999999</v>
      </c>
      <c r="N124" s="17">
        <v>272.3</v>
      </c>
      <c r="O124" s="7">
        <f>(Gold[[#This Row],[Exploration Expenditure(m$)]]/Gold[[#This Row],[Australia Exports by values(m$)]])*100</f>
        <v>4.647061635869556</v>
      </c>
    </row>
    <row r="125" spans="1:15" x14ac:dyDescent="0.25">
      <c r="A125" s="6">
        <v>43983</v>
      </c>
      <c r="B125" s="7">
        <f>_xlfn.XLOOKUP($A125,'[1]27'!$J$8:$ED$8,'[1]27'!$J$43:$ED$43)</f>
        <v>1710.5099202551801</v>
      </c>
      <c r="C125" s="7">
        <f>_xlfn.XLOOKUP($A125,'[1]27'!$J$8:$ED$8,'[1]27'!$J$44:$ED$44)</f>
        <v>2617.9928888313102</v>
      </c>
      <c r="D125" s="7">
        <f>_xlfn.XLOOKUP($A125,'[1]27'!$J$8:$ED$8,'[1]27'!$J$27:$ED$27)</f>
        <v>81.103988000000001</v>
      </c>
      <c r="E125" s="7">
        <f>_xlfn.XLOOKUP($A125,'[1]27'!$J$8:$ED$8,'[1]16'!$H$18:$EB$18)</f>
        <v>89.889049150000005</v>
      </c>
      <c r="F125" s="7">
        <f t="shared" si="1"/>
        <v>82.011911249999997</v>
      </c>
      <c r="G125" s="7">
        <f>_xlfn.XLOOKUP($A125,'[1]27'!$J$8:$ED$8,'[1]17'!$G$21:$EA$21)</f>
        <v>5492.3735479999996</v>
      </c>
      <c r="H125" s="7">
        <f>_xlfn.XLOOKUP($A125,'[1]27'!$J$8:$ED$8,'[1]19'!$H$20:$EB$20)</f>
        <v>2653.8325342600001</v>
      </c>
      <c r="I125" s="7">
        <f>_xlfn.XLOOKUP($A125,'[1]27'!$J$8:$ED$8,'[1]27'!$J$33:$ED$33)</f>
        <v>0</v>
      </c>
      <c r="J125" s="7">
        <f>_xlfn.XLOOKUP($A125,'[1]27'!$J$8:$ED$8,'[1]27'!$J$31:$ED$31)</f>
        <v>0.51896719000000002</v>
      </c>
      <c r="K125" s="7">
        <f>_xlfn.XLOOKUP($A125,'[1]27'!$J$8:$ED$8,'[1]27'!$J$32:$ED$32)</f>
        <v>23.426917450000001</v>
      </c>
      <c r="L125" s="7">
        <f>_xlfn.XLOOKUP($A125,'[1]27'!$J$8:$ED$8,'[1]27'!$J$34:$ED$34)</f>
        <v>2.3663343999999999</v>
      </c>
      <c r="M125" s="7">
        <f>Gold[[#This Row],[Sinapore Exports]]+Gold[[#This Row],[UK Exports]]+Gold[[#This Row],[Hongkong Exports]]+Gold[[#This Row],[Chine Exports]]+Gold[[#This Row],[Australia Exports (volumn Tn)]]</f>
        <v>116.20126819000001</v>
      </c>
      <c r="N125" s="17">
        <v>304.39999999999998</v>
      </c>
      <c r="O125" s="7">
        <f>(Gold[[#This Row],[Exploration Expenditure(m$)]]/Gold[[#This Row],[Australia Exports by values(m$)]])*100</f>
        <v>5.5422304644745912</v>
      </c>
    </row>
    <row r="126" spans="1:15" x14ac:dyDescent="0.25">
      <c r="A126" s="6">
        <v>44075</v>
      </c>
      <c r="B126" s="7">
        <f>_xlfn.XLOOKUP($A126,'[1]27'!$J$8:$ED$8,'[1]27'!$J$43:$ED$43)</f>
        <v>1911.36389328063</v>
      </c>
      <c r="C126" s="7">
        <f>_xlfn.XLOOKUP($A126,'[1]27'!$J$8:$ED$8,'[1]27'!$J$44:$ED$44)</f>
        <v>2673.5653985031199</v>
      </c>
      <c r="D126" s="7">
        <f>_xlfn.XLOOKUP($A126,'[1]27'!$J$8:$ED$8,'[1]27'!$J$27:$ED$27)</f>
        <v>75.498591000000005</v>
      </c>
      <c r="E126" s="7">
        <f>_xlfn.XLOOKUP($A126,'[1]27'!$J$8:$ED$8,'[1]16'!$H$18:$EB$18)</f>
        <v>71.104466779999996</v>
      </c>
      <c r="F126" s="7">
        <f t="shared" si="1"/>
        <v>78.268947249999997</v>
      </c>
      <c r="G126" s="7">
        <f>_xlfn.XLOOKUP($A126,'[1]27'!$J$8:$ED$8,'[1]17'!$G$21:$EA$21)</f>
        <v>6968.9017510000003</v>
      </c>
      <c r="H126" s="7">
        <f>_xlfn.XLOOKUP($A126,'[1]27'!$J$8:$ED$8,'[1]19'!$H$20:$EB$20)</f>
        <v>2662.46670447</v>
      </c>
      <c r="I126" s="7">
        <f>_xlfn.XLOOKUP($A126,'[1]27'!$J$8:$ED$8,'[1]27'!$J$33:$ED$33)</f>
        <v>0</v>
      </c>
      <c r="J126" s="7">
        <f>_xlfn.XLOOKUP($A126,'[1]27'!$J$8:$ED$8,'[1]27'!$J$31:$ED$31)</f>
        <v>6.3042909999999994E-2</v>
      </c>
      <c r="K126" s="7">
        <f>_xlfn.XLOOKUP($A126,'[1]27'!$J$8:$ED$8,'[1]27'!$J$32:$ED$32)</f>
        <v>44.041842070000001</v>
      </c>
      <c r="L126" s="7">
        <f>_xlfn.XLOOKUP($A126,'[1]27'!$J$8:$ED$8,'[1]27'!$J$34:$ED$34)</f>
        <v>0.49084333000000002</v>
      </c>
      <c r="M126" s="7">
        <f>Gold[[#This Row],[Sinapore Exports]]+Gold[[#This Row],[UK Exports]]+Gold[[#This Row],[Hongkong Exports]]+Gold[[#This Row],[Chine Exports]]+Gold[[#This Row],[Australia Exports (volumn Tn)]]</f>
        <v>115.70019508999999</v>
      </c>
      <c r="N126" s="17">
        <v>356.1</v>
      </c>
      <c r="O126" s="7">
        <f>(Gold[[#This Row],[Exploration Expenditure(m$)]]/Gold[[#This Row],[Australia Exports by values(m$)]])*100</f>
        <v>5.1098438853568506</v>
      </c>
    </row>
    <row r="127" spans="1:15" x14ac:dyDescent="0.25">
      <c r="A127" s="6">
        <v>44166</v>
      </c>
      <c r="B127" s="7">
        <f>_xlfn.XLOOKUP($A127,'[1]27'!$J$8:$ED$8,'[1]27'!$J$43:$ED$43)</f>
        <v>1873.2410401002501</v>
      </c>
      <c r="C127" s="7">
        <f>_xlfn.XLOOKUP($A127,'[1]27'!$J$8:$ED$8,'[1]27'!$J$44:$ED$44)</f>
        <v>2566.8220958410702</v>
      </c>
      <c r="D127" s="7">
        <f>_xlfn.XLOOKUP($A127,'[1]27'!$J$8:$ED$8,'[1]27'!$J$27:$ED$27)</f>
        <v>69.192428000000007</v>
      </c>
      <c r="E127" s="7">
        <f>_xlfn.XLOOKUP($A127,'[1]27'!$J$8:$ED$8,'[1]16'!$H$18:$EB$18)</f>
        <v>74.044961409999999</v>
      </c>
      <c r="F127" s="7">
        <f t="shared" si="1"/>
        <v>75.978952499999991</v>
      </c>
      <c r="G127" s="7">
        <f>_xlfn.XLOOKUP($A127,'[1]27'!$J$8:$ED$8,'[1]17'!$G$21:$EA$21)</f>
        <v>7170.6648100000002</v>
      </c>
      <c r="H127" s="7">
        <f>_xlfn.XLOOKUP($A127,'[1]27'!$J$8:$ED$8,'[1]19'!$H$20:$EB$20)</f>
        <v>1556.5206499400001</v>
      </c>
      <c r="I127" s="7">
        <f>_xlfn.XLOOKUP($A127,'[1]27'!$J$8:$ED$8,'[1]27'!$J$33:$ED$33)</f>
        <v>0</v>
      </c>
      <c r="J127" s="7">
        <f>_xlfn.XLOOKUP($A127,'[1]27'!$J$8:$ED$8,'[1]27'!$J$31:$ED$31)</f>
        <v>2.86714E-2</v>
      </c>
      <c r="K127" s="7">
        <f>_xlfn.XLOOKUP($A127,'[1]27'!$J$8:$ED$8,'[1]27'!$J$32:$ED$32)</f>
        <v>45.374489070000003</v>
      </c>
      <c r="L127" s="7">
        <f>_xlfn.XLOOKUP($A127,'[1]27'!$J$8:$ED$8,'[1]27'!$J$34:$ED$34)</f>
        <v>6.6361277999999997</v>
      </c>
      <c r="M127" s="7">
        <f>Gold[[#This Row],[Sinapore Exports]]+Gold[[#This Row],[UK Exports]]+Gold[[#This Row],[Hongkong Exports]]+Gold[[#This Row],[Chine Exports]]+Gold[[#This Row],[Australia Exports (volumn Tn)]]</f>
        <v>126.08424968</v>
      </c>
      <c r="N127" s="17">
        <v>383.5</v>
      </c>
      <c r="O127" s="7">
        <f>(Gold[[#This Row],[Exploration Expenditure(m$)]]/Gold[[#This Row],[Australia Exports by values(m$)]])*100</f>
        <v>5.3481791460281629</v>
      </c>
    </row>
    <row r="128" spans="1:15" x14ac:dyDescent="0.25">
      <c r="A128" s="6">
        <v>44256</v>
      </c>
      <c r="B128" s="7">
        <f>_xlfn.XLOOKUP($A128,'[1]27'!$J$8:$ED$8,'[1]27'!$J$43:$ED$43)</f>
        <v>1797.79608695652</v>
      </c>
      <c r="C128" s="7">
        <f>_xlfn.XLOOKUP($A128,'[1]27'!$J$8:$ED$8,'[1]27'!$J$44:$ED$44)</f>
        <v>2328.5630885509599</v>
      </c>
      <c r="D128" s="7">
        <v>0</v>
      </c>
      <c r="E128" s="7">
        <f>_xlfn.XLOOKUP($A128,'[1]27'!$J$8:$ED$8,'[1]16'!$H$18:$EB$18)</f>
        <v>81.973145209999998</v>
      </c>
      <c r="F128" s="7">
        <f t="shared" si="1"/>
        <v>56.44875175</v>
      </c>
      <c r="G128" s="7">
        <f>_xlfn.XLOOKUP($A128,'[1]27'!$J$8:$ED$8,'[1]17'!$G$21:$EA$21)</f>
        <v>6873.6112599999997</v>
      </c>
      <c r="H128" s="7">
        <f>_xlfn.XLOOKUP($A128,'[1]27'!$J$8:$ED$8,'[1]19'!$H$20:$EB$20)</f>
        <v>1867.12479822</v>
      </c>
      <c r="I128" s="7">
        <f>_xlfn.XLOOKUP($A128,'[1]27'!$J$8:$ED$8,'[1]27'!$J$33:$ED$33)</f>
        <v>3</v>
      </c>
      <c r="J128" s="7">
        <f>_xlfn.XLOOKUP($A128,'[1]27'!$J$8:$ED$8,'[1]27'!$J$31:$ED$31)</f>
        <v>6.76542362</v>
      </c>
      <c r="K128" s="7">
        <f>_xlfn.XLOOKUP($A128,'[1]27'!$J$8:$ED$8,'[1]27'!$J$32:$ED$32)</f>
        <v>10.43669805</v>
      </c>
      <c r="L128" s="7">
        <f>_xlfn.XLOOKUP($A128,'[1]27'!$J$8:$ED$8,'[1]27'!$J$34:$ED$34)</f>
        <v>18.553600379999999</v>
      </c>
      <c r="M128" s="7">
        <f>Gold[[#This Row],[Sinapore Exports]]+Gold[[#This Row],[UK Exports]]+Gold[[#This Row],[Hongkong Exports]]+Gold[[#This Row],[Chine Exports]]+Gold[[#This Row],[Australia Exports (volumn Tn)]]</f>
        <v>120.72886726</v>
      </c>
      <c r="N128" s="17">
        <v>359</v>
      </c>
      <c r="O128" s="7">
        <f>(Gold[[#This Row],[Exploration Expenditure(m$)]]/Gold[[#This Row],[Australia Exports by values(m$)]])*100</f>
        <v>5.2228731946065858</v>
      </c>
    </row>
    <row r="129" spans="1:9" ht="24.6" x14ac:dyDescent="0.4">
      <c r="B129" s="4"/>
      <c r="C129" s="4"/>
      <c r="D129" s="104"/>
      <c r="E129" s="104"/>
      <c r="G129" s="4"/>
      <c r="H129" s="4"/>
    </row>
    <row r="130" spans="1:9" s="19" customFormat="1" x14ac:dyDescent="0.25"/>
    <row r="131" spans="1:9" x14ac:dyDescent="0.25">
      <c r="A131" s="14"/>
      <c r="E131" s="5"/>
      <c r="F131" s="5"/>
      <c r="H131" s="20"/>
      <c r="I131" s="20"/>
    </row>
    <row r="132" spans="1:9" x14ac:dyDescent="0.25">
      <c r="A132" s="14"/>
      <c r="E132" s="5"/>
      <c r="F132" s="5"/>
      <c r="H132" s="20"/>
    </row>
    <row r="133" spans="1:9" x14ac:dyDescent="0.25">
      <c r="A133" s="14"/>
      <c r="E133" s="5"/>
      <c r="F133" s="5"/>
      <c r="H133" s="20"/>
    </row>
    <row r="134" spans="1:9" x14ac:dyDescent="0.25">
      <c r="A134" s="14"/>
      <c r="E134" s="5"/>
      <c r="F134" s="5"/>
      <c r="H134" s="20"/>
    </row>
    <row r="135" spans="1:9" x14ac:dyDescent="0.25">
      <c r="A135" s="14"/>
      <c r="E135" s="5"/>
      <c r="F135" s="5"/>
      <c r="H135" s="20"/>
    </row>
    <row r="136" spans="1:9" x14ac:dyDescent="0.25">
      <c r="A136" s="14"/>
      <c r="E136" s="5"/>
      <c r="F136" s="5"/>
      <c r="H136" s="20"/>
    </row>
    <row r="137" spans="1:9" x14ac:dyDescent="0.25">
      <c r="A137" s="14"/>
      <c r="E137" s="5"/>
      <c r="F137" s="5"/>
      <c r="H137" s="20"/>
    </row>
    <row r="138" spans="1:9" x14ac:dyDescent="0.25">
      <c r="A138" s="14"/>
      <c r="E138" s="5"/>
      <c r="F138" s="5"/>
      <c r="H138" s="20"/>
    </row>
    <row r="139" spans="1:9" x14ac:dyDescent="0.25">
      <c r="A139" s="14"/>
      <c r="E139" s="5"/>
      <c r="F139" s="5"/>
      <c r="H139" s="20"/>
    </row>
    <row r="140" spans="1:9" x14ac:dyDescent="0.25">
      <c r="A140" s="14"/>
      <c r="E140" s="5"/>
      <c r="F140" s="5"/>
      <c r="H140" s="20"/>
    </row>
    <row r="141" spans="1:9" x14ac:dyDescent="0.25">
      <c r="A141" s="14"/>
      <c r="E141" s="5"/>
      <c r="F141" s="5"/>
      <c r="H141" s="20"/>
    </row>
    <row r="142" spans="1:9" x14ac:dyDescent="0.25">
      <c r="A142" s="14"/>
      <c r="E142" s="5"/>
      <c r="F142" s="5"/>
      <c r="H142" s="20"/>
    </row>
    <row r="143" spans="1:9" x14ac:dyDescent="0.25">
      <c r="A143" s="14"/>
      <c r="E143" s="5"/>
      <c r="F143" s="5"/>
      <c r="H143" s="20"/>
    </row>
    <row r="144" spans="1:9" x14ac:dyDescent="0.25">
      <c r="A144" s="14"/>
      <c r="E144" s="5"/>
      <c r="F144" s="5"/>
      <c r="H144" s="20"/>
    </row>
    <row r="145" spans="1:8" x14ac:dyDescent="0.25">
      <c r="A145" s="14"/>
      <c r="E145" s="5"/>
      <c r="F145" s="5"/>
      <c r="H145" s="20"/>
    </row>
    <row r="146" spans="1:8" x14ac:dyDescent="0.25">
      <c r="A146" s="14"/>
      <c r="E146" s="5"/>
      <c r="F146" s="5"/>
      <c r="H146" s="20"/>
    </row>
    <row r="147" spans="1:8" x14ac:dyDescent="0.25">
      <c r="A147" s="14"/>
      <c r="E147" s="5"/>
      <c r="F147" s="5"/>
      <c r="H147" s="20"/>
    </row>
    <row r="148" spans="1:8" x14ac:dyDescent="0.25">
      <c r="A148" s="14"/>
      <c r="E148" s="5"/>
      <c r="F148" s="5"/>
      <c r="H148" s="20"/>
    </row>
    <row r="149" spans="1:8" x14ac:dyDescent="0.25">
      <c r="A149" s="14"/>
      <c r="E149" s="5"/>
      <c r="F149" s="5"/>
      <c r="H149" s="20"/>
    </row>
    <row r="150" spans="1:8" x14ac:dyDescent="0.25">
      <c r="A150" s="14"/>
      <c r="E150" s="5"/>
      <c r="F150" s="5"/>
      <c r="H150" s="20"/>
    </row>
    <row r="151" spans="1:8" x14ac:dyDescent="0.25">
      <c r="A151" s="14"/>
      <c r="E151" s="5"/>
      <c r="F151" s="5"/>
      <c r="H151" s="20"/>
    </row>
    <row r="152" spans="1:8" x14ac:dyDescent="0.25">
      <c r="A152" s="14"/>
      <c r="E152" s="5"/>
      <c r="F152" s="5"/>
      <c r="H152" s="20"/>
    </row>
    <row r="153" spans="1:8" x14ac:dyDescent="0.25">
      <c r="A153" s="14"/>
      <c r="E153" s="5"/>
      <c r="F153" s="5"/>
      <c r="H153" s="20"/>
    </row>
    <row r="154" spans="1:8" x14ac:dyDescent="0.25">
      <c r="A154" s="14"/>
      <c r="E154" s="5"/>
      <c r="F154" s="5"/>
      <c r="H154" s="20"/>
    </row>
    <row r="155" spans="1:8" x14ac:dyDescent="0.25">
      <c r="A155" s="14"/>
      <c r="E155" s="5"/>
      <c r="F155" s="5"/>
      <c r="H155" s="20"/>
    </row>
    <row r="156" spans="1:8" x14ac:dyDescent="0.25">
      <c r="A156" s="14"/>
      <c r="E156" s="5"/>
      <c r="F156" s="5"/>
      <c r="H156" s="20"/>
    </row>
    <row r="157" spans="1:8" x14ac:dyDescent="0.25">
      <c r="A157" s="14"/>
      <c r="E157" s="5"/>
      <c r="F157" s="5"/>
      <c r="H157" s="20"/>
    </row>
    <row r="158" spans="1:8" x14ac:dyDescent="0.25">
      <c r="A158" s="14"/>
      <c r="E158" s="5"/>
      <c r="F158" s="5"/>
      <c r="H158" s="20"/>
    </row>
    <row r="159" spans="1:8" x14ac:dyDescent="0.25">
      <c r="A159" s="14"/>
      <c r="E159" s="5"/>
      <c r="F159" s="5"/>
      <c r="H159" s="20"/>
    </row>
    <row r="160" spans="1:8" x14ac:dyDescent="0.25">
      <c r="A160" s="14"/>
      <c r="E160" s="5"/>
      <c r="F160" s="5"/>
      <c r="H160" s="20"/>
    </row>
    <row r="161" spans="1:8" x14ac:dyDescent="0.25">
      <c r="A161" s="14"/>
      <c r="E161" s="5"/>
      <c r="F161" s="5"/>
      <c r="H161" s="20"/>
    </row>
    <row r="162" spans="1:8" x14ac:dyDescent="0.25">
      <c r="A162" s="14"/>
      <c r="E162" s="5"/>
      <c r="F162" s="5"/>
      <c r="H162" s="20"/>
    </row>
    <row r="163" spans="1:8" x14ac:dyDescent="0.25">
      <c r="A163" s="14"/>
      <c r="E163" s="5"/>
      <c r="F163" s="5"/>
      <c r="H163" s="20"/>
    </row>
    <row r="164" spans="1:8" x14ac:dyDescent="0.25">
      <c r="A164" s="14"/>
      <c r="E164" s="5"/>
      <c r="F164" s="5"/>
      <c r="H164" s="20"/>
    </row>
    <row r="165" spans="1:8" x14ac:dyDescent="0.25">
      <c r="A165" s="14"/>
      <c r="E165" s="5"/>
      <c r="F165" s="5"/>
      <c r="H165" s="20"/>
    </row>
    <row r="166" spans="1:8" x14ac:dyDescent="0.25">
      <c r="A166" s="14"/>
      <c r="E166" s="5"/>
      <c r="F166" s="5"/>
      <c r="H166" s="20"/>
    </row>
    <row r="167" spans="1:8" x14ac:dyDescent="0.25">
      <c r="A167" s="14"/>
      <c r="E167" s="5"/>
      <c r="F167" s="5"/>
      <c r="H167" s="20"/>
    </row>
    <row r="168" spans="1:8" x14ac:dyDescent="0.25">
      <c r="A168" s="14"/>
      <c r="E168" s="5"/>
      <c r="F168" s="5"/>
      <c r="H168" s="20"/>
    </row>
    <row r="169" spans="1:8" x14ac:dyDescent="0.25">
      <c r="A169" s="14"/>
      <c r="E169" s="5"/>
      <c r="F169" s="5"/>
      <c r="H169" s="20"/>
    </row>
    <row r="170" spans="1:8" x14ac:dyDescent="0.25">
      <c r="A170" s="14"/>
      <c r="E170" s="5"/>
      <c r="F170" s="5"/>
      <c r="H170" s="20"/>
    </row>
    <row r="171" spans="1:8" x14ac:dyDescent="0.25">
      <c r="A171" s="14"/>
      <c r="E171" s="5"/>
      <c r="F171" s="5"/>
      <c r="H171" s="20"/>
    </row>
    <row r="172" spans="1:8" x14ac:dyDescent="0.25">
      <c r="A172" s="14"/>
      <c r="E172" s="5"/>
      <c r="F172" s="5"/>
      <c r="H172" s="20"/>
    </row>
    <row r="173" spans="1:8" x14ac:dyDescent="0.25">
      <c r="A173" s="14"/>
      <c r="E173" s="5"/>
      <c r="F173" s="5"/>
      <c r="H173" s="20"/>
    </row>
    <row r="174" spans="1:8" x14ac:dyDescent="0.25">
      <c r="A174" s="14"/>
      <c r="E174" s="5"/>
      <c r="F174" s="5"/>
      <c r="H174" s="20"/>
    </row>
    <row r="175" spans="1:8" x14ac:dyDescent="0.25">
      <c r="A175" s="14"/>
      <c r="E175" s="5"/>
      <c r="F175" s="5"/>
      <c r="H175" s="20"/>
    </row>
    <row r="176" spans="1:8" x14ac:dyDescent="0.25">
      <c r="A176" s="14"/>
      <c r="E176" s="5"/>
      <c r="F176" s="5"/>
      <c r="H176" s="20"/>
    </row>
    <row r="177" spans="1:8" x14ac:dyDescent="0.25">
      <c r="A177" s="14"/>
      <c r="E177" s="5"/>
      <c r="F177" s="5"/>
      <c r="H177" s="20"/>
    </row>
    <row r="178" spans="1:8" x14ac:dyDescent="0.25">
      <c r="A178" s="14"/>
      <c r="E178" s="5"/>
      <c r="F178" s="5"/>
      <c r="H178" s="20"/>
    </row>
    <row r="179" spans="1:8" x14ac:dyDescent="0.25">
      <c r="A179" s="14"/>
      <c r="E179" s="5"/>
      <c r="F179" s="5"/>
      <c r="H179" s="20"/>
    </row>
    <row r="180" spans="1:8" x14ac:dyDescent="0.25">
      <c r="A180" s="14"/>
      <c r="E180" s="5"/>
      <c r="F180" s="5"/>
      <c r="H180" s="20"/>
    </row>
    <row r="181" spans="1:8" x14ac:dyDescent="0.25">
      <c r="A181" s="14"/>
      <c r="E181" s="5"/>
      <c r="F181" s="5"/>
      <c r="H181" s="20"/>
    </row>
    <row r="182" spans="1:8" x14ac:dyDescent="0.25">
      <c r="A182" s="14"/>
      <c r="E182" s="5"/>
      <c r="F182" s="5"/>
      <c r="H182" s="20"/>
    </row>
    <row r="183" spans="1:8" x14ac:dyDescent="0.25">
      <c r="A183" s="14"/>
      <c r="E183" s="5"/>
      <c r="F183" s="5"/>
      <c r="H183" s="20"/>
    </row>
    <row r="184" spans="1:8" x14ac:dyDescent="0.25">
      <c r="A184" s="14"/>
      <c r="E184" s="5"/>
      <c r="F184" s="5"/>
      <c r="H184" s="20"/>
    </row>
    <row r="185" spans="1:8" x14ac:dyDescent="0.25">
      <c r="A185" s="14"/>
      <c r="E185" s="5"/>
      <c r="F185" s="5"/>
      <c r="H185" s="20"/>
    </row>
    <row r="186" spans="1:8" x14ac:dyDescent="0.25">
      <c r="A186" s="14"/>
      <c r="E186" s="5"/>
      <c r="F186" s="5"/>
      <c r="H186" s="20"/>
    </row>
    <row r="187" spans="1:8" x14ac:dyDescent="0.25">
      <c r="A187" s="14"/>
      <c r="E187" s="5"/>
      <c r="F187" s="5"/>
      <c r="H187" s="20"/>
    </row>
    <row r="188" spans="1:8" x14ac:dyDescent="0.25">
      <c r="A188" s="14"/>
      <c r="E188" s="5"/>
      <c r="F188" s="5"/>
      <c r="H188" s="20"/>
    </row>
    <row r="189" spans="1:8" x14ac:dyDescent="0.25">
      <c r="A189" s="14"/>
      <c r="E189" s="5"/>
      <c r="F189" s="5"/>
      <c r="H189" s="20"/>
    </row>
    <row r="190" spans="1:8" x14ac:dyDescent="0.25">
      <c r="A190" s="14"/>
      <c r="E190" s="5"/>
      <c r="F190" s="5"/>
      <c r="H190" s="20"/>
    </row>
    <row r="191" spans="1:8" x14ac:dyDescent="0.25">
      <c r="A191" s="14"/>
      <c r="E191" s="5"/>
      <c r="F191" s="5"/>
      <c r="H191" s="20"/>
    </row>
    <row r="192" spans="1:8" x14ac:dyDescent="0.25">
      <c r="A192" s="14"/>
      <c r="E192" s="5"/>
      <c r="F192" s="5"/>
      <c r="H192" s="20"/>
    </row>
    <row r="193" spans="1:8" x14ac:dyDescent="0.25">
      <c r="A193" s="14"/>
      <c r="E193" s="5"/>
      <c r="F193" s="5"/>
      <c r="H193" s="20"/>
    </row>
    <row r="194" spans="1:8" x14ac:dyDescent="0.25">
      <c r="A194" s="14"/>
      <c r="E194" s="5"/>
      <c r="F194" s="5"/>
      <c r="H194" s="20"/>
    </row>
    <row r="195" spans="1:8" x14ac:dyDescent="0.25">
      <c r="A195" s="14"/>
      <c r="E195" s="5"/>
      <c r="F195" s="5"/>
      <c r="H195" s="20"/>
    </row>
    <row r="196" spans="1:8" x14ac:dyDescent="0.25">
      <c r="A196" s="14"/>
      <c r="E196" s="5"/>
      <c r="F196" s="5"/>
      <c r="H196" s="20"/>
    </row>
    <row r="197" spans="1:8" x14ac:dyDescent="0.25">
      <c r="A197" s="14"/>
      <c r="E197" s="5"/>
      <c r="F197" s="5"/>
      <c r="H197" s="20"/>
    </row>
    <row r="198" spans="1:8" x14ac:dyDescent="0.25">
      <c r="A198" s="14"/>
      <c r="E198" s="5"/>
      <c r="F198" s="5"/>
      <c r="H198" s="20"/>
    </row>
    <row r="199" spans="1:8" x14ac:dyDescent="0.25">
      <c r="A199" s="14"/>
      <c r="E199" s="5"/>
      <c r="F199" s="5"/>
      <c r="H199" s="20"/>
    </row>
    <row r="200" spans="1:8" x14ac:dyDescent="0.25">
      <c r="A200" s="14"/>
      <c r="E200" s="5"/>
      <c r="F200" s="5"/>
      <c r="H200" s="20"/>
    </row>
    <row r="201" spans="1:8" x14ac:dyDescent="0.25">
      <c r="A201" s="14"/>
      <c r="E201" s="5"/>
      <c r="F201" s="5"/>
      <c r="H201" s="20"/>
    </row>
    <row r="202" spans="1:8" x14ac:dyDescent="0.25">
      <c r="A202" s="14"/>
      <c r="E202" s="5"/>
      <c r="F202" s="5"/>
      <c r="H202" s="20"/>
    </row>
    <row r="203" spans="1:8" x14ac:dyDescent="0.25">
      <c r="A203" s="14"/>
      <c r="E203" s="5"/>
      <c r="F203" s="5"/>
      <c r="H203" s="20"/>
    </row>
    <row r="204" spans="1:8" x14ac:dyDescent="0.25">
      <c r="A204" s="14"/>
      <c r="E204" s="5"/>
      <c r="F204" s="5"/>
      <c r="H204" s="20"/>
    </row>
    <row r="205" spans="1:8" x14ac:dyDescent="0.25">
      <c r="A205" s="14"/>
      <c r="E205" s="5"/>
      <c r="F205" s="5"/>
      <c r="H205" s="20"/>
    </row>
    <row r="206" spans="1:8" x14ac:dyDescent="0.25">
      <c r="A206" s="14"/>
      <c r="E206" s="5"/>
      <c r="F206" s="5"/>
      <c r="H206" s="20"/>
    </row>
    <row r="207" spans="1:8" x14ac:dyDescent="0.25">
      <c r="A207" s="14"/>
      <c r="E207" s="5"/>
      <c r="F207" s="5"/>
      <c r="H207" s="20"/>
    </row>
    <row r="208" spans="1:8" x14ac:dyDescent="0.25">
      <c r="A208" s="14"/>
      <c r="E208" s="5"/>
      <c r="F208" s="5"/>
      <c r="H208" s="20"/>
    </row>
    <row r="209" spans="1:8" x14ac:dyDescent="0.25">
      <c r="A209" s="14"/>
      <c r="E209" s="5"/>
      <c r="F209" s="5"/>
      <c r="H209" s="20"/>
    </row>
    <row r="210" spans="1:8" x14ac:dyDescent="0.25">
      <c r="A210" s="14"/>
      <c r="E210" s="5"/>
      <c r="F210" s="5"/>
      <c r="H210" s="20"/>
    </row>
    <row r="211" spans="1:8" x14ac:dyDescent="0.25">
      <c r="A211" s="14"/>
      <c r="E211" s="5"/>
      <c r="F211" s="5"/>
      <c r="H211" s="20"/>
    </row>
    <row r="212" spans="1:8" x14ac:dyDescent="0.25">
      <c r="A212" s="14"/>
      <c r="E212" s="5"/>
      <c r="F212" s="5"/>
      <c r="H212" s="20"/>
    </row>
    <row r="213" spans="1:8" x14ac:dyDescent="0.25">
      <c r="A213" s="14"/>
      <c r="E213" s="5"/>
      <c r="F213" s="5"/>
      <c r="H213" s="20"/>
    </row>
    <row r="214" spans="1:8" x14ac:dyDescent="0.25">
      <c r="A214" s="14"/>
      <c r="E214" s="5"/>
      <c r="F214" s="5"/>
      <c r="H214" s="20"/>
    </row>
    <row r="215" spans="1:8" x14ac:dyDescent="0.25">
      <c r="A215" s="14"/>
      <c r="E215" s="5"/>
      <c r="F215" s="5"/>
      <c r="H215" s="20"/>
    </row>
    <row r="216" spans="1:8" x14ac:dyDescent="0.25">
      <c r="A216" s="14"/>
      <c r="E216" s="5"/>
      <c r="F216" s="5"/>
      <c r="H216" s="20"/>
    </row>
    <row r="217" spans="1:8" x14ac:dyDescent="0.25">
      <c r="A217" s="14"/>
      <c r="E217" s="5"/>
      <c r="F217" s="5"/>
      <c r="H217" s="20"/>
    </row>
    <row r="218" spans="1:8" x14ac:dyDescent="0.25">
      <c r="A218" s="14"/>
      <c r="E218" s="5"/>
      <c r="F218" s="5"/>
      <c r="H218" s="20"/>
    </row>
    <row r="219" spans="1:8" x14ac:dyDescent="0.25">
      <c r="A219" s="14"/>
      <c r="E219" s="5"/>
      <c r="F219" s="5"/>
      <c r="H219" s="20"/>
    </row>
    <row r="220" spans="1:8" x14ac:dyDescent="0.25">
      <c r="A220" s="14"/>
      <c r="E220" s="5"/>
      <c r="F220" s="5"/>
      <c r="H220" s="20"/>
    </row>
    <row r="221" spans="1:8" x14ac:dyDescent="0.25">
      <c r="A221" s="14"/>
      <c r="E221" s="5"/>
      <c r="F221" s="5"/>
      <c r="H221" s="20"/>
    </row>
    <row r="222" spans="1:8" x14ac:dyDescent="0.25">
      <c r="A222" s="14"/>
      <c r="E222" s="5"/>
      <c r="F222" s="5"/>
      <c r="H222" s="20"/>
    </row>
    <row r="223" spans="1:8" x14ac:dyDescent="0.25">
      <c r="A223" s="14"/>
      <c r="E223" s="5"/>
      <c r="F223" s="5"/>
      <c r="H223" s="20"/>
    </row>
    <row r="224" spans="1:8" x14ac:dyDescent="0.25">
      <c r="A224" s="14"/>
      <c r="E224" s="5"/>
      <c r="F224" s="5"/>
      <c r="H224" s="20"/>
    </row>
    <row r="225" spans="1:8" x14ac:dyDescent="0.25">
      <c r="A225" s="14"/>
      <c r="E225" s="5"/>
      <c r="F225" s="5"/>
      <c r="H225" s="20"/>
    </row>
    <row r="226" spans="1:8" x14ac:dyDescent="0.25">
      <c r="A226" s="14"/>
      <c r="E226" s="5"/>
      <c r="F226" s="5"/>
      <c r="H226" s="20"/>
    </row>
    <row r="227" spans="1:8" x14ac:dyDescent="0.25">
      <c r="A227" s="14"/>
      <c r="E227" s="5"/>
      <c r="F227" s="5"/>
      <c r="H227" s="20"/>
    </row>
    <row r="228" spans="1:8" x14ac:dyDescent="0.25">
      <c r="A228" s="14"/>
      <c r="E228" s="5"/>
      <c r="F228" s="5"/>
      <c r="H228" s="20"/>
    </row>
    <row r="229" spans="1:8" x14ac:dyDescent="0.25">
      <c r="A229" s="14"/>
      <c r="E229" s="5"/>
      <c r="F229" s="5"/>
      <c r="H229" s="20"/>
    </row>
    <row r="230" spans="1:8" x14ac:dyDescent="0.25">
      <c r="A230" s="14"/>
      <c r="E230" s="5"/>
      <c r="F230" s="5"/>
      <c r="H230" s="20"/>
    </row>
    <row r="231" spans="1:8" x14ac:dyDescent="0.25">
      <c r="A231" s="14"/>
      <c r="E231" s="5"/>
      <c r="F231" s="5"/>
      <c r="H231" s="20"/>
    </row>
    <row r="232" spans="1:8" x14ac:dyDescent="0.25">
      <c r="A232" s="14"/>
      <c r="E232" s="5"/>
      <c r="F232" s="5"/>
      <c r="H232" s="20"/>
    </row>
    <row r="233" spans="1:8" x14ac:dyDescent="0.25">
      <c r="A233" s="14"/>
      <c r="E233" s="5"/>
      <c r="F233" s="5"/>
      <c r="H233" s="20"/>
    </row>
    <row r="234" spans="1:8" x14ac:dyDescent="0.25">
      <c r="A234" s="14"/>
      <c r="E234" s="5"/>
      <c r="F234" s="5"/>
      <c r="H234" s="20"/>
    </row>
    <row r="235" spans="1:8" x14ac:dyDescent="0.25">
      <c r="A235" s="14"/>
      <c r="E235" s="5"/>
      <c r="F235" s="5"/>
      <c r="H235" s="20"/>
    </row>
    <row r="236" spans="1:8" x14ac:dyDescent="0.25">
      <c r="A236" s="14"/>
      <c r="E236" s="5"/>
      <c r="F236" s="5"/>
      <c r="H236" s="20"/>
    </row>
    <row r="237" spans="1:8" x14ac:dyDescent="0.25">
      <c r="A237" s="14"/>
      <c r="E237" s="5"/>
      <c r="F237" s="5"/>
      <c r="H237" s="20"/>
    </row>
    <row r="238" spans="1:8" x14ac:dyDescent="0.25">
      <c r="A238" s="14"/>
      <c r="E238" s="5"/>
      <c r="F238" s="5"/>
      <c r="H238" s="20"/>
    </row>
    <row r="239" spans="1:8" x14ac:dyDescent="0.25">
      <c r="A239" s="14"/>
      <c r="E239" s="5"/>
      <c r="F239" s="5"/>
      <c r="H239" s="20"/>
    </row>
    <row r="240" spans="1:8" x14ac:dyDescent="0.25">
      <c r="A240" s="14"/>
      <c r="E240" s="5"/>
      <c r="F240" s="5"/>
      <c r="H240" s="20"/>
    </row>
    <row r="241" spans="1:8" x14ac:dyDescent="0.25">
      <c r="A241" s="14"/>
      <c r="E241" s="5"/>
      <c r="F241" s="5"/>
      <c r="H241" s="20"/>
    </row>
    <row r="242" spans="1:8" x14ac:dyDescent="0.25">
      <c r="A242" s="14"/>
      <c r="E242" s="5"/>
      <c r="F242" s="5"/>
      <c r="H242" s="20"/>
    </row>
    <row r="243" spans="1:8" x14ac:dyDescent="0.25">
      <c r="A243" s="14"/>
      <c r="E243" s="5"/>
      <c r="F243" s="5"/>
      <c r="H243" s="20"/>
    </row>
    <row r="244" spans="1:8" x14ac:dyDescent="0.25">
      <c r="A244" s="14"/>
      <c r="E244" s="5"/>
      <c r="F244" s="5"/>
      <c r="H244" s="20"/>
    </row>
    <row r="245" spans="1:8" x14ac:dyDescent="0.25">
      <c r="A245" s="14"/>
      <c r="E245" s="5"/>
      <c r="F245" s="5"/>
      <c r="H245" s="20"/>
    </row>
    <row r="246" spans="1:8" x14ac:dyDescent="0.25">
      <c r="A246" s="14"/>
      <c r="E246" s="5"/>
      <c r="F246" s="5"/>
      <c r="H246" s="20"/>
    </row>
    <row r="247" spans="1:8" x14ac:dyDescent="0.25">
      <c r="A247" s="14"/>
      <c r="E247" s="5"/>
      <c r="F247" s="5"/>
      <c r="H247" s="20"/>
    </row>
    <row r="248" spans="1:8" x14ac:dyDescent="0.25">
      <c r="A248" s="14"/>
      <c r="E248" s="5"/>
      <c r="F248" s="5"/>
      <c r="H248" s="20"/>
    </row>
    <row r="249" spans="1:8" x14ac:dyDescent="0.25">
      <c r="A249" s="14"/>
      <c r="E249" s="5"/>
      <c r="F249" s="5"/>
      <c r="H249" s="20"/>
    </row>
    <row r="250" spans="1:8" x14ac:dyDescent="0.25">
      <c r="A250" s="14"/>
      <c r="E250" s="5"/>
      <c r="F250" s="5"/>
      <c r="H250" s="20"/>
    </row>
    <row r="251" spans="1:8" x14ac:dyDescent="0.25">
      <c r="A251" s="14"/>
      <c r="E251" s="5"/>
      <c r="F251" s="5"/>
      <c r="H251" s="20"/>
    </row>
    <row r="252" spans="1:8" x14ac:dyDescent="0.25">
      <c r="A252" s="14"/>
      <c r="E252" s="5"/>
      <c r="F252" s="5"/>
      <c r="H252" s="20"/>
    </row>
    <row r="253" spans="1:8" x14ac:dyDescent="0.25">
      <c r="A253" s="14"/>
      <c r="E253" s="5"/>
      <c r="F253" s="5"/>
      <c r="H253" s="20"/>
    </row>
    <row r="254" spans="1:8" x14ac:dyDescent="0.25">
      <c r="A254" s="14"/>
      <c r="E254" s="5"/>
      <c r="F254" s="5"/>
      <c r="H254" s="20"/>
    </row>
    <row r="255" spans="1:8" x14ac:dyDescent="0.25">
      <c r="A255" s="15"/>
      <c r="E255" s="5"/>
      <c r="F255" s="5"/>
      <c r="H255" s="20"/>
    </row>
    <row r="256" spans="1:8" ht="24.6" x14ac:dyDescent="0.4">
      <c r="B256" s="4"/>
      <c r="C256" s="4"/>
      <c r="D256" s="4"/>
      <c r="E256" s="105"/>
      <c r="F256" s="105"/>
      <c r="G256" s="105"/>
      <c r="H256" s="105"/>
    </row>
    <row r="257" spans="1:15" s="19" customFormat="1" x14ac:dyDescent="0.25"/>
    <row r="258" spans="1:15" x14ac:dyDescent="0.25">
      <c r="A258" s="14"/>
      <c r="B258" s="10"/>
      <c r="C258" s="10"/>
      <c r="D258" s="4"/>
      <c r="E258" s="10"/>
      <c r="F258" s="10"/>
      <c r="G258" s="10"/>
      <c r="H258" s="10"/>
      <c r="I258" s="10"/>
      <c r="J258" s="10"/>
      <c r="K258" s="10"/>
      <c r="L258" s="10"/>
      <c r="M258" s="10"/>
      <c r="N258" s="10"/>
      <c r="O258" s="10"/>
    </row>
    <row r="259" spans="1:15" x14ac:dyDescent="0.25">
      <c r="A259" s="14"/>
      <c r="B259" s="10"/>
      <c r="C259" s="10"/>
      <c r="D259" s="4"/>
      <c r="E259" s="10"/>
      <c r="F259" s="10"/>
      <c r="G259" s="10"/>
      <c r="H259" s="10"/>
      <c r="I259" s="10"/>
      <c r="J259" s="10"/>
      <c r="K259" s="10"/>
      <c r="L259" s="10"/>
      <c r="M259" s="10"/>
      <c r="N259" s="10"/>
      <c r="O259" s="10"/>
    </row>
    <row r="260" spans="1:15" x14ac:dyDescent="0.25">
      <c r="A260" s="14"/>
      <c r="B260" s="10"/>
      <c r="C260" s="10"/>
      <c r="D260" s="4"/>
      <c r="E260" s="10"/>
      <c r="F260" s="10"/>
      <c r="G260" s="10"/>
      <c r="H260" s="10"/>
      <c r="I260" s="10"/>
      <c r="J260" s="10"/>
      <c r="K260" s="10"/>
      <c r="L260" s="10"/>
      <c r="M260" s="10"/>
      <c r="N260" s="10"/>
      <c r="O260" s="10"/>
    </row>
    <row r="261" spans="1:15" x14ac:dyDescent="0.25">
      <c r="A261" s="14"/>
      <c r="B261" s="10"/>
      <c r="C261" s="10"/>
      <c r="D261" s="4"/>
      <c r="E261" s="10"/>
      <c r="F261" s="10"/>
      <c r="G261" s="10"/>
      <c r="H261" s="10"/>
      <c r="I261" s="10"/>
      <c r="J261" s="10"/>
      <c r="K261" s="10"/>
      <c r="L261" s="10"/>
      <c r="M261" s="10"/>
      <c r="N261" s="10"/>
      <c r="O261" s="10"/>
    </row>
    <row r="262" spans="1:15" x14ac:dyDescent="0.25">
      <c r="A262" s="14"/>
      <c r="B262" s="10"/>
      <c r="C262" s="10"/>
      <c r="D262" s="4"/>
      <c r="E262" s="10"/>
      <c r="F262" s="10"/>
      <c r="G262" s="10"/>
      <c r="H262" s="10"/>
      <c r="I262" s="10"/>
      <c r="J262" s="10"/>
      <c r="K262" s="10"/>
      <c r="L262" s="10"/>
      <c r="M262" s="10"/>
      <c r="N262" s="10"/>
      <c r="O262" s="10"/>
    </row>
    <row r="263" spans="1:15" x14ac:dyDescent="0.25">
      <c r="A263" s="14"/>
      <c r="B263" s="10"/>
      <c r="C263" s="10"/>
      <c r="D263" s="4"/>
      <c r="E263" s="10"/>
      <c r="F263" s="10"/>
      <c r="G263" s="10"/>
      <c r="H263" s="10"/>
      <c r="I263" s="10"/>
      <c r="J263" s="10"/>
      <c r="K263" s="10"/>
      <c r="L263" s="10"/>
      <c r="M263" s="10"/>
      <c r="N263" s="10"/>
      <c r="O263" s="10"/>
    </row>
    <row r="264" spans="1:15" x14ac:dyDescent="0.25">
      <c r="A264" s="14"/>
      <c r="B264" s="10"/>
      <c r="C264" s="10"/>
      <c r="D264" s="4"/>
      <c r="E264" s="10"/>
      <c r="F264" s="10"/>
      <c r="G264" s="10"/>
      <c r="H264" s="10"/>
      <c r="I264" s="10"/>
      <c r="J264" s="10"/>
      <c r="K264" s="10"/>
      <c r="L264" s="10"/>
      <c r="M264" s="10"/>
      <c r="N264" s="10"/>
      <c r="O264" s="10"/>
    </row>
    <row r="265" spans="1:15" x14ac:dyDescent="0.25">
      <c r="A265" s="14"/>
      <c r="B265" s="10"/>
      <c r="C265" s="10"/>
      <c r="D265" s="4"/>
      <c r="E265" s="10"/>
      <c r="F265" s="10"/>
      <c r="G265" s="10"/>
      <c r="H265" s="10"/>
      <c r="I265" s="10"/>
      <c r="J265" s="10"/>
      <c r="K265" s="10"/>
      <c r="L265" s="10"/>
      <c r="M265" s="10"/>
      <c r="N265" s="10"/>
      <c r="O265" s="10"/>
    </row>
    <row r="266" spans="1:15" x14ac:dyDescent="0.25">
      <c r="A266" s="14"/>
      <c r="B266" s="10"/>
      <c r="C266" s="10"/>
      <c r="D266" s="4"/>
      <c r="E266" s="10"/>
      <c r="F266" s="10"/>
      <c r="G266" s="10"/>
      <c r="H266" s="10"/>
      <c r="I266" s="10"/>
      <c r="J266" s="10"/>
      <c r="K266" s="10"/>
      <c r="L266" s="10"/>
      <c r="M266" s="10"/>
      <c r="N266" s="10"/>
      <c r="O266" s="10"/>
    </row>
    <row r="267" spans="1:15" x14ac:dyDescent="0.25">
      <c r="A267" s="14"/>
      <c r="B267" s="10"/>
      <c r="C267" s="10"/>
      <c r="D267" s="4"/>
      <c r="E267" s="10"/>
      <c r="F267" s="10"/>
      <c r="G267" s="10"/>
      <c r="H267" s="10"/>
      <c r="I267" s="10"/>
      <c r="J267" s="10"/>
      <c r="K267" s="10"/>
      <c r="L267" s="10"/>
      <c r="M267" s="10"/>
      <c r="N267" s="10"/>
      <c r="O267" s="10"/>
    </row>
    <row r="268" spans="1:15" x14ac:dyDescent="0.25">
      <c r="A268" s="14"/>
      <c r="B268" s="10"/>
      <c r="C268" s="10"/>
      <c r="D268" s="4"/>
      <c r="E268" s="10"/>
      <c r="F268" s="10"/>
      <c r="G268" s="10"/>
      <c r="H268" s="10"/>
      <c r="I268" s="10"/>
      <c r="J268" s="10"/>
      <c r="K268" s="10"/>
      <c r="L268" s="10"/>
      <c r="M268" s="10"/>
      <c r="N268" s="10"/>
      <c r="O268" s="10"/>
    </row>
    <row r="269" spans="1:15" x14ac:dyDescent="0.25">
      <c r="A269" s="14"/>
      <c r="B269" s="10"/>
      <c r="C269" s="10"/>
      <c r="D269" s="4"/>
      <c r="E269" s="10"/>
      <c r="F269" s="10"/>
      <c r="G269" s="10"/>
      <c r="H269" s="10"/>
      <c r="I269" s="10"/>
      <c r="J269" s="10"/>
      <c r="K269" s="10"/>
      <c r="L269" s="10"/>
      <c r="M269" s="10"/>
      <c r="N269" s="10"/>
      <c r="O269" s="10"/>
    </row>
    <row r="270" spans="1:15" x14ac:dyDescent="0.25">
      <c r="A270" s="14"/>
      <c r="B270" s="10"/>
      <c r="C270" s="10"/>
      <c r="D270" s="4"/>
      <c r="E270" s="10"/>
      <c r="F270" s="10"/>
      <c r="G270" s="10"/>
      <c r="H270" s="10"/>
      <c r="I270" s="10"/>
      <c r="J270" s="10"/>
      <c r="K270" s="10"/>
      <c r="L270" s="10"/>
      <c r="M270" s="10"/>
      <c r="N270" s="10"/>
      <c r="O270" s="10"/>
    </row>
    <row r="271" spans="1:15" x14ac:dyDescent="0.25">
      <c r="A271" s="14"/>
      <c r="B271" s="10"/>
      <c r="C271" s="10"/>
      <c r="D271" s="4"/>
      <c r="E271" s="10"/>
      <c r="F271" s="10"/>
      <c r="G271" s="10"/>
      <c r="H271" s="10"/>
      <c r="I271" s="10"/>
      <c r="J271" s="10"/>
      <c r="K271" s="10"/>
      <c r="L271" s="10"/>
      <c r="M271" s="10"/>
      <c r="N271" s="10"/>
      <c r="O271" s="10"/>
    </row>
    <row r="272" spans="1:15" x14ac:dyDescent="0.25">
      <c r="A272" s="14"/>
      <c r="B272" s="10"/>
      <c r="C272" s="10"/>
      <c r="D272" s="4"/>
      <c r="E272" s="10"/>
      <c r="F272" s="10"/>
      <c r="G272" s="10"/>
      <c r="H272" s="10"/>
      <c r="I272" s="10"/>
      <c r="J272" s="10"/>
      <c r="K272" s="10"/>
      <c r="L272" s="10"/>
      <c r="M272" s="10"/>
      <c r="N272" s="10"/>
      <c r="O272" s="10"/>
    </row>
    <row r="273" spans="1:15" x14ac:dyDescent="0.25">
      <c r="A273" s="14"/>
      <c r="B273" s="10"/>
      <c r="C273" s="10"/>
      <c r="D273" s="4"/>
      <c r="E273" s="10"/>
      <c r="F273" s="10"/>
      <c r="G273" s="10"/>
      <c r="H273" s="10"/>
      <c r="I273" s="10"/>
      <c r="J273" s="10"/>
      <c r="K273" s="10"/>
      <c r="L273" s="10"/>
      <c r="M273" s="10"/>
      <c r="N273" s="10"/>
      <c r="O273" s="10"/>
    </row>
    <row r="274" spans="1:15" x14ac:dyDescent="0.25">
      <c r="A274" s="14"/>
      <c r="B274" s="10"/>
      <c r="C274" s="10"/>
      <c r="D274" s="4"/>
      <c r="E274" s="10"/>
      <c r="F274" s="10"/>
      <c r="G274" s="10"/>
      <c r="H274" s="10"/>
      <c r="I274" s="10"/>
      <c r="J274" s="10"/>
      <c r="K274" s="10"/>
      <c r="L274" s="10"/>
      <c r="M274" s="10"/>
      <c r="N274" s="10"/>
      <c r="O274" s="10"/>
    </row>
    <row r="275" spans="1:15" x14ac:dyDescent="0.25">
      <c r="A275" s="14"/>
      <c r="B275" s="10"/>
      <c r="C275" s="10"/>
      <c r="D275" s="4"/>
      <c r="E275" s="10"/>
      <c r="F275" s="10"/>
      <c r="G275" s="10"/>
      <c r="H275" s="10"/>
      <c r="I275" s="10"/>
      <c r="J275" s="10"/>
      <c r="K275" s="10"/>
      <c r="L275" s="10"/>
      <c r="M275" s="10"/>
      <c r="N275" s="10"/>
      <c r="O275" s="10"/>
    </row>
    <row r="276" spans="1:15" x14ac:dyDescent="0.25">
      <c r="A276" s="14"/>
      <c r="B276" s="10"/>
      <c r="C276" s="10"/>
      <c r="D276" s="4"/>
      <c r="E276" s="10"/>
      <c r="F276" s="10"/>
      <c r="G276" s="10"/>
      <c r="H276" s="10"/>
      <c r="I276" s="10"/>
      <c r="J276" s="10"/>
      <c r="K276" s="10"/>
      <c r="L276" s="10"/>
      <c r="M276" s="10"/>
      <c r="N276" s="10"/>
      <c r="O276" s="10"/>
    </row>
    <row r="277" spans="1:15" x14ac:dyDescent="0.25">
      <c r="A277" s="14"/>
      <c r="B277" s="10"/>
      <c r="C277" s="10"/>
      <c r="D277" s="4"/>
      <c r="E277" s="10"/>
      <c r="F277" s="10"/>
      <c r="G277" s="10"/>
      <c r="H277" s="10"/>
      <c r="I277" s="10"/>
      <c r="J277" s="10"/>
      <c r="K277" s="10"/>
      <c r="L277" s="10"/>
      <c r="M277" s="10"/>
      <c r="N277" s="10"/>
      <c r="O277" s="10"/>
    </row>
    <row r="278" spans="1:15" x14ac:dyDescent="0.25">
      <c r="A278" s="14"/>
      <c r="B278" s="10"/>
      <c r="C278" s="10"/>
      <c r="D278" s="4"/>
      <c r="E278" s="10"/>
      <c r="F278" s="10"/>
      <c r="G278" s="10"/>
      <c r="H278" s="10"/>
      <c r="I278" s="10"/>
      <c r="J278" s="10"/>
      <c r="K278" s="10"/>
      <c r="L278" s="10"/>
      <c r="M278" s="10"/>
      <c r="N278" s="10"/>
      <c r="O278" s="10"/>
    </row>
    <row r="279" spans="1:15" x14ac:dyDescent="0.25">
      <c r="A279" s="14"/>
      <c r="B279" s="10"/>
      <c r="C279" s="10"/>
      <c r="D279" s="4"/>
      <c r="E279" s="10"/>
      <c r="F279" s="10"/>
      <c r="G279" s="10"/>
      <c r="H279" s="10"/>
      <c r="I279" s="10"/>
      <c r="J279" s="10"/>
      <c r="K279" s="10"/>
      <c r="L279" s="10"/>
      <c r="M279" s="10"/>
      <c r="N279" s="10"/>
      <c r="O279" s="10"/>
    </row>
    <row r="280" spans="1:15" x14ac:dyDescent="0.25">
      <c r="A280" s="14"/>
      <c r="B280" s="10"/>
      <c r="C280" s="10"/>
      <c r="D280" s="4"/>
      <c r="E280" s="10"/>
      <c r="F280" s="10"/>
      <c r="G280" s="10"/>
      <c r="H280" s="10"/>
      <c r="I280" s="10"/>
      <c r="J280" s="10"/>
      <c r="K280" s="10"/>
      <c r="L280" s="10"/>
      <c r="M280" s="10"/>
      <c r="N280" s="10"/>
      <c r="O280" s="10"/>
    </row>
    <row r="281" spans="1:15" x14ac:dyDescent="0.25">
      <c r="A281" s="14"/>
      <c r="B281" s="10"/>
      <c r="C281" s="10"/>
      <c r="D281" s="4"/>
      <c r="E281" s="10"/>
      <c r="F281" s="10"/>
      <c r="G281" s="10"/>
      <c r="H281" s="10"/>
      <c r="I281" s="10"/>
      <c r="J281" s="10"/>
      <c r="K281" s="10"/>
      <c r="L281" s="10"/>
      <c r="M281" s="10"/>
      <c r="N281" s="10"/>
      <c r="O281" s="10"/>
    </row>
    <row r="282" spans="1:15" x14ac:dyDescent="0.25">
      <c r="A282" s="14"/>
      <c r="B282" s="10"/>
      <c r="C282" s="10"/>
      <c r="D282" s="4"/>
      <c r="E282" s="10"/>
      <c r="F282" s="10"/>
      <c r="G282" s="10"/>
      <c r="H282" s="10"/>
      <c r="I282" s="10"/>
      <c r="J282" s="10"/>
      <c r="K282" s="10"/>
      <c r="L282" s="10"/>
      <c r="M282" s="10"/>
      <c r="N282" s="10"/>
      <c r="O282" s="10"/>
    </row>
    <row r="283" spans="1:15" x14ac:dyDescent="0.25">
      <c r="A283" s="14"/>
      <c r="B283" s="10"/>
      <c r="C283" s="10"/>
      <c r="D283" s="4"/>
      <c r="E283" s="10"/>
      <c r="F283" s="10"/>
      <c r="G283" s="10"/>
      <c r="H283" s="10"/>
      <c r="I283" s="10"/>
      <c r="J283" s="10"/>
      <c r="K283" s="10"/>
      <c r="L283" s="10"/>
      <c r="M283" s="10"/>
      <c r="N283" s="10"/>
      <c r="O283" s="10"/>
    </row>
    <row r="284" spans="1:15" x14ac:dyDescent="0.25">
      <c r="A284" s="14"/>
      <c r="B284" s="10"/>
      <c r="C284" s="10"/>
      <c r="D284" s="4"/>
      <c r="E284" s="10"/>
      <c r="F284" s="10"/>
      <c r="G284" s="10"/>
      <c r="H284" s="10"/>
      <c r="I284" s="10"/>
      <c r="J284" s="10"/>
      <c r="K284" s="10"/>
      <c r="L284" s="10"/>
      <c r="M284" s="10"/>
      <c r="N284" s="10"/>
      <c r="O284" s="10"/>
    </row>
    <row r="285" spans="1:15" x14ac:dyDescent="0.25">
      <c r="A285" s="14"/>
      <c r="B285" s="10"/>
      <c r="C285" s="10"/>
      <c r="D285" s="4"/>
      <c r="E285" s="10"/>
      <c r="F285" s="10"/>
      <c r="G285" s="10"/>
      <c r="H285" s="10"/>
      <c r="I285" s="10"/>
      <c r="J285" s="10"/>
      <c r="K285" s="10"/>
      <c r="L285" s="10"/>
      <c r="M285" s="10"/>
      <c r="N285" s="10"/>
      <c r="O285" s="10"/>
    </row>
    <row r="286" spans="1:15" x14ac:dyDescent="0.25">
      <c r="A286" s="14"/>
      <c r="B286" s="10"/>
      <c r="C286" s="10"/>
      <c r="D286" s="4"/>
      <c r="E286" s="10"/>
      <c r="F286" s="10"/>
      <c r="G286" s="10"/>
      <c r="H286" s="10"/>
      <c r="I286" s="10"/>
      <c r="J286" s="10"/>
      <c r="K286" s="10"/>
      <c r="L286" s="10"/>
      <c r="M286" s="10"/>
      <c r="N286" s="10"/>
      <c r="O286" s="10"/>
    </row>
    <row r="287" spans="1:15" x14ac:dyDescent="0.25">
      <c r="A287" s="14"/>
      <c r="B287" s="10"/>
      <c r="C287" s="10"/>
      <c r="D287" s="4"/>
      <c r="E287" s="10"/>
      <c r="F287" s="10"/>
      <c r="G287" s="10"/>
      <c r="H287" s="10"/>
      <c r="I287" s="10"/>
      <c r="J287" s="10"/>
      <c r="K287" s="10"/>
      <c r="L287" s="10"/>
      <c r="M287" s="10"/>
      <c r="N287" s="10"/>
      <c r="O287" s="10"/>
    </row>
    <row r="288" spans="1:15" x14ac:dyDescent="0.25">
      <c r="A288" s="14"/>
      <c r="B288" s="10"/>
      <c r="C288" s="10"/>
      <c r="D288" s="4"/>
      <c r="E288" s="10"/>
      <c r="F288" s="10"/>
      <c r="G288" s="10"/>
      <c r="H288" s="10"/>
      <c r="I288" s="10"/>
      <c r="J288" s="10"/>
      <c r="K288" s="10"/>
      <c r="L288" s="10"/>
      <c r="M288" s="10"/>
      <c r="N288" s="10"/>
      <c r="O288" s="10"/>
    </row>
    <row r="289" spans="1:15" x14ac:dyDescent="0.25">
      <c r="A289" s="14"/>
      <c r="B289" s="10"/>
      <c r="C289" s="10"/>
      <c r="D289" s="4"/>
      <c r="E289" s="10"/>
      <c r="F289" s="10"/>
      <c r="G289" s="10"/>
      <c r="H289" s="10"/>
      <c r="I289" s="10"/>
      <c r="J289" s="10"/>
      <c r="K289" s="10"/>
      <c r="L289" s="10"/>
      <c r="M289" s="10"/>
      <c r="N289" s="10"/>
      <c r="O289" s="10"/>
    </row>
    <row r="290" spans="1:15" x14ac:dyDescent="0.25">
      <c r="A290" s="14"/>
      <c r="B290" s="10"/>
      <c r="C290" s="10"/>
      <c r="D290" s="4"/>
      <c r="E290" s="10"/>
      <c r="F290" s="10"/>
      <c r="G290" s="10"/>
      <c r="H290" s="10"/>
      <c r="I290" s="10"/>
      <c r="J290" s="10"/>
      <c r="K290" s="10"/>
      <c r="L290" s="10"/>
      <c r="M290" s="10"/>
      <c r="N290" s="10"/>
      <c r="O290" s="10"/>
    </row>
    <row r="291" spans="1:15" x14ac:dyDescent="0.25">
      <c r="A291" s="14"/>
      <c r="B291" s="10"/>
      <c r="C291" s="10"/>
      <c r="D291" s="4"/>
      <c r="E291" s="10"/>
      <c r="F291" s="10"/>
      <c r="G291" s="10"/>
      <c r="H291" s="10"/>
      <c r="I291" s="10"/>
      <c r="J291" s="10"/>
      <c r="K291" s="10"/>
      <c r="L291" s="10"/>
      <c r="M291" s="10"/>
      <c r="N291" s="10"/>
      <c r="O291" s="10"/>
    </row>
    <row r="292" spans="1:15" x14ac:dyDescent="0.25">
      <c r="A292" s="14"/>
      <c r="B292" s="10"/>
      <c r="C292" s="10"/>
      <c r="D292" s="4"/>
      <c r="E292" s="10"/>
      <c r="F292" s="10"/>
      <c r="G292" s="10"/>
      <c r="H292" s="10"/>
      <c r="I292" s="10"/>
      <c r="J292" s="10"/>
      <c r="K292" s="10"/>
      <c r="L292" s="10"/>
      <c r="M292" s="10"/>
      <c r="N292" s="10"/>
      <c r="O292" s="10"/>
    </row>
    <row r="293" spans="1:15" x14ac:dyDescent="0.25">
      <c r="A293" s="14"/>
      <c r="B293" s="10"/>
      <c r="C293" s="10"/>
      <c r="D293" s="4"/>
      <c r="E293" s="10"/>
      <c r="F293" s="10"/>
      <c r="G293" s="10"/>
      <c r="H293" s="10"/>
      <c r="I293" s="10"/>
      <c r="J293" s="10"/>
      <c r="K293" s="10"/>
      <c r="L293" s="10"/>
      <c r="M293" s="10"/>
      <c r="N293" s="10"/>
      <c r="O293" s="10"/>
    </row>
    <row r="294" spans="1:15" x14ac:dyDescent="0.25">
      <c r="A294" s="14"/>
      <c r="B294" s="10"/>
      <c r="C294" s="10"/>
      <c r="D294" s="4"/>
      <c r="E294" s="10"/>
      <c r="F294" s="10"/>
      <c r="G294" s="10"/>
      <c r="H294" s="10"/>
      <c r="I294" s="10"/>
      <c r="J294" s="10"/>
      <c r="K294" s="10"/>
      <c r="L294" s="10"/>
      <c r="M294" s="10"/>
      <c r="N294" s="10"/>
      <c r="O294" s="10"/>
    </row>
    <row r="295" spans="1:15" x14ac:dyDescent="0.25">
      <c r="A295" s="14"/>
      <c r="B295" s="10"/>
      <c r="C295" s="10"/>
      <c r="D295" s="4"/>
      <c r="E295" s="10"/>
      <c r="F295" s="10"/>
      <c r="G295" s="10"/>
      <c r="H295" s="10"/>
      <c r="I295" s="10"/>
      <c r="J295" s="10"/>
      <c r="K295" s="10"/>
      <c r="L295" s="10"/>
      <c r="M295" s="10"/>
      <c r="N295" s="10"/>
      <c r="O295" s="10"/>
    </row>
    <row r="296" spans="1:15" x14ac:dyDescent="0.25">
      <c r="A296" s="14"/>
      <c r="B296" s="10"/>
      <c r="C296" s="10"/>
      <c r="D296" s="4"/>
      <c r="E296" s="10"/>
      <c r="F296" s="10"/>
      <c r="G296" s="10"/>
      <c r="H296" s="10"/>
      <c r="I296" s="10"/>
      <c r="J296" s="10"/>
      <c r="K296" s="10"/>
      <c r="L296" s="10"/>
      <c r="M296" s="10"/>
      <c r="N296" s="10"/>
      <c r="O296" s="10"/>
    </row>
    <row r="297" spans="1:15" x14ac:dyDescent="0.25">
      <c r="A297" s="14"/>
      <c r="B297" s="10"/>
      <c r="C297" s="10"/>
      <c r="D297" s="4"/>
      <c r="E297" s="10"/>
      <c r="F297" s="10"/>
      <c r="G297" s="10"/>
      <c r="H297" s="10"/>
      <c r="I297" s="10"/>
      <c r="J297" s="10"/>
      <c r="K297" s="10"/>
      <c r="L297" s="10"/>
      <c r="M297" s="10"/>
      <c r="N297" s="10"/>
      <c r="O297" s="10"/>
    </row>
    <row r="298" spans="1:15" x14ac:dyDescent="0.25">
      <c r="A298" s="14"/>
      <c r="B298" s="10"/>
      <c r="C298" s="10"/>
      <c r="D298" s="4"/>
      <c r="E298" s="10"/>
      <c r="F298" s="10"/>
      <c r="G298" s="10"/>
      <c r="H298" s="10"/>
      <c r="I298" s="10"/>
      <c r="J298" s="10"/>
      <c r="K298" s="10"/>
      <c r="L298" s="10"/>
      <c r="M298" s="10"/>
      <c r="N298" s="10"/>
      <c r="O298" s="10"/>
    </row>
    <row r="299" spans="1:15" x14ac:dyDescent="0.25">
      <c r="A299" s="14"/>
      <c r="B299" s="10"/>
      <c r="C299" s="10"/>
      <c r="D299" s="4"/>
      <c r="E299" s="10"/>
      <c r="F299" s="10"/>
      <c r="G299" s="10"/>
      <c r="H299" s="10"/>
      <c r="I299" s="10"/>
      <c r="J299" s="10"/>
      <c r="K299" s="10"/>
      <c r="L299" s="10"/>
      <c r="M299" s="10"/>
      <c r="N299" s="10"/>
      <c r="O299" s="10"/>
    </row>
    <row r="300" spans="1:15" x14ac:dyDescent="0.25">
      <c r="A300" s="14"/>
      <c r="B300" s="10"/>
      <c r="C300" s="10"/>
      <c r="D300" s="4"/>
      <c r="E300" s="10"/>
      <c r="F300" s="10"/>
      <c r="G300" s="10"/>
      <c r="H300" s="10"/>
      <c r="I300" s="10"/>
      <c r="J300" s="10"/>
      <c r="K300" s="10"/>
      <c r="L300" s="10"/>
      <c r="M300" s="10"/>
      <c r="N300" s="10"/>
      <c r="O300" s="10"/>
    </row>
    <row r="301" spans="1:15" x14ac:dyDescent="0.25">
      <c r="A301" s="14"/>
      <c r="B301" s="10"/>
      <c r="C301" s="10"/>
      <c r="D301" s="4"/>
      <c r="E301" s="10"/>
      <c r="F301" s="10"/>
      <c r="G301" s="10"/>
      <c r="H301" s="10"/>
      <c r="I301" s="10"/>
      <c r="J301" s="10"/>
      <c r="K301" s="10"/>
      <c r="L301" s="10"/>
      <c r="M301" s="10"/>
      <c r="N301" s="10"/>
      <c r="O301" s="10"/>
    </row>
    <row r="302" spans="1:15" x14ac:dyDescent="0.25">
      <c r="A302" s="14"/>
      <c r="B302" s="10"/>
      <c r="C302" s="10"/>
      <c r="D302" s="4"/>
      <c r="E302" s="10"/>
      <c r="F302" s="10"/>
      <c r="G302" s="10"/>
      <c r="H302" s="10"/>
      <c r="I302" s="10"/>
      <c r="J302" s="10"/>
      <c r="K302" s="10"/>
      <c r="L302" s="10"/>
      <c r="M302" s="10"/>
      <c r="N302" s="10"/>
      <c r="O302" s="10"/>
    </row>
    <row r="303" spans="1:15" x14ac:dyDescent="0.25">
      <c r="A303" s="14"/>
      <c r="B303" s="10"/>
      <c r="C303" s="10"/>
      <c r="D303" s="4"/>
      <c r="E303" s="10"/>
      <c r="F303" s="10"/>
      <c r="G303" s="10"/>
      <c r="H303" s="10"/>
      <c r="I303" s="10"/>
      <c r="J303" s="10"/>
      <c r="K303" s="10"/>
      <c r="L303" s="10"/>
      <c r="M303" s="10"/>
      <c r="N303" s="10"/>
      <c r="O303" s="10"/>
    </row>
    <row r="304" spans="1:15" x14ac:dyDescent="0.25">
      <c r="A304" s="14"/>
      <c r="B304" s="10"/>
      <c r="C304" s="10"/>
      <c r="D304" s="4"/>
      <c r="E304" s="10"/>
      <c r="F304" s="10"/>
      <c r="G304" s="10"/>
      <c r="H304" s="10"/>
      <c r="I304" s="10"/>
      <c r="J304" s="10"/>
      <c r="K304" s="10"/>
      <c r="L304" s="10"/>
      <c r="M304" s="10"/>
      <c r="N304" s="10"/>
      <c r="O304" s="10"/>
    </row>
    <row r="305" spans="1:15" x14ac:dyDescent="0.25">
      <c r="A305" s="14"/>
      <c r="B305" s="10"/>
      <c r="C305" s="10"/>
      <c r="D305" s="4"/>
      <c r="E305" s="10"/>
      <c r="F305" s="10"/>
      <c r="G305" s="10"/>
      <c r="H305" s="10"/>
      <c r="I305" s="10"/>
      <c r="J305" s="10"/>
      <c r="K305" s="10"/>
      <c r="L305" s="10"/>
      <c r="M305" s="10"/>
      <c r="N305" s="10"/>
      <c r="O305" s="10"/>
    </row>
    <row r="306" spans="1:15" x14ac:dyDescent="0.25">
      <c r="A306" s="14"/>
      <c r="B306" s="10"/>
      <c r="C306" s="10"/>
      <c r="D306" s="4"/>
      <c r="E306" s="10"/>
      <c r="F306" s="10"/>
      <c r="G306" s="10"/>
      <c r="H306" s="10"/>
      <c r="I306" s="10"/>
      <c r="J306" s="10"/>
      <c r="K306" s="10"/>
      <c r="L306" s="10"/>
      <c r="M306" s="10"/>
      <c r="N306" s="10"/>
      <c r="O306" s="10"/>
    </row>
    <row r="307" spans="1:15" x14ac:dyDescent="0.25">
      <c r="A307" s="14"/>
      <c r="B307" s="10"/>
      <c r="C307" s="10"/>
      <c r="D307" s="4"/>
      <c r="E307" s="10"/>
      <c r="F307" s="10"/>
      <c r="G307" s="10"/>
      <c r="H307" s="10"/>
      <c r="I307" s="10"/>
      <c r="J307" s="10"/>
      <c r="K307" s="10"/>
      <c r="L307" s="10"/>
      <c r="M307" s="10"/>
      <c r="N307" s="10"/>
      <c r="O307" s="10"/>
    </row>
    <row r="308" spans="1:15" x14ac:dyDescent="0.25">
      <c r="A308" s="14"/>
      <c r="B308" s="10"/>
      <c r="C308" s="10"/>
      <c r="D308" s="4"/>
      <c r="E308" s="10"/>
      <c r="F308" s="10"/>
      <c r="G308" s="10"/>
      <c r="H308" s="10"/>
      <c r="I308" s="10"/>
      <c r="J308" s="10"/>
      <c r="K308" s="10"/>
      <c r="L308" s="10"/>
      <c r="M308" s="10"/>
      <c r="N308" s="10"/>
      <c r="O308" s="10"/>
    </row>
    <row r="309" spans="1:15" x14ac:dyDescent="0.25">
      <c r="A309" s="14"/>
      <c r="B309" s="10"/>
      <c r="C309" s="10"/>
      <c r="D309" s="4"/>
      <c r="E309" s="10"/>
      <c r="F309" s="10"/>
      <c r="G309" s="10"/>
      <c r="H309" s="10"/>
      <c r="I309" s="10"/>
      <c r="J309" s="10"/>
      <c r="K309" s="10"/>
      <c r="L309" s="10"/>
      <c r="M309" s="10"/>
      <c r="N309" s="10"/>
      <c r="O309" s="10"/>
    </row>
    <row r="310" spans="1:15" x14ac:dyDescent="0.25">
      <c r="A310" s="14"/>
      <c r="B310" s="10"/>
      <c r="C310" s="10"/>
      <c r="D310" s="4"/>
      <c r="E310" s="10"/>
      <c r="F310" s="10"/>
      <c r="G310" s="10"/>
      <c r="H310" s="10"/>
      <c r="I310" s="10"/>
      <c r="J310" s="10"/>
      <c r="K310" s="10"/>
      <c r="L310" s="10"/>
      <c r="M310" s="10"/>
      <c r="N310" s="10"/>
      <c r="O310" s="10"/>
    </row>
    <row r="311" spans="1:15" x14ac:dyDescent="0.25">
      <c r="A311" s="14"/>
      <c r="B311" s="10"/>
      <c r="C311" s="10"/>
      <c r="D311" s="4"/>
      <c r="E311" s="10"/>
      <c r="F311" s="10"/>
      <c r="G311" s="10"/>
      <c r="H311" s="10"/>
      <c r="I311" s="10"/>
      <c r="J311" s="10"/>
      <c r="K311" s="10"/>
      <c r="L311" s="10"/>
      <c r="M311" s="10"/>
      <c r="N311" s="10"/>
      <c r="O311" s="10"/>
    </row>
    <row r="312" spans="1:15" x14ac:dyDescent="0.25">
      <c r="A312" s="14"/>
      <c r="B312" s="10"/>
      <c r="C312" s="10"/>
      <c r="D312" s="4"/>
      <c r="E312" s="10"/>
      <c r="F312" s="10"/>
      <c r="G312" s="10"/>
      <c r="H312" s="10"/>
      <c r="I312" s="10"/>
      <c r="J312" s="10"/>
      <c r="K312" s="10"/>
      <c r="L312" s="10"/>
      <c r="M312" s="10"/>
      <c r="N312" s="10"/>
      <c r="O312" s="10"/>
    </row>
    <row r="313" spans="1:15" x14ac:dyDescent="0.25">
      <c r="A313" s="14"/>
      <c r="B313" s="10"/>
      <c r="C313" s="10"/>
      <c r="D313" s="4"/>
      <c r="E313" s="10"/>
      <c r="F313" s="10"/>
      <c r="G313" s="10"/>
      <c r="H313" s="10"/>
      <c r="I313" s="10"/>
      <c r="J313" s="10"/>
      <c r="K313" s="10"/>
      <c r="L313" s="10"/>
      <c r="M313" s="10"/>
      <c r="N313" s="10"/>
      <c r="O313" s="10"/>
    </row>
    <row r="314" spans="1:15" x14ac:dyDescent="0.25">
      <c r="A314" s="14"/>
      <c r="B314" s="10"/>
      <c r="C314" s="10"/>
      <c r="D314" s="4"/>
      <c r="E314" s="10"/>
      <c r="F314" s="10"/>
      <c r="G314" s="10"/>
      <c r="H314" s="10"/>
      <c r="I314" s="10"/>
      <c r="J314" s="10"/>
      <c r="K314" s="10"/>
      <c r="L314" s="10"/>
      <c r="M314" s="10"/>
      <c r="N314" s="10"/>
      <c r="O314" s="10"/>
    </row>
    <row r="315" spans="1:15" x14ac:dyDescent="0.25">
      <c r="A315" s="14"/>
      <c r="B315" s="10"/>
      <c r="C315" s="10"/>
      <c r="D315" s="4"/>
      <c r="E315" s="10"/>
      <c r="F315" s="10"/>
      <c r="G315" s="10"/>
      <c r="H315" s="10"/>
      <c r="I315" s="10"/>
      <c r="J315" s="10"/>
      <c r="K315" s="10"/>
      <c r="L315" s="10"/>
      <c r="M315" s="10"/>
      <c r="N315" s="10"/>
      <c r="O315" s="10"/>
    </row>
    <row r="316" spans="1:15" x14ac:dyDescent="0.25">
      <c r="A316" s="14"/>
      <c r="B316" s="10"/>
      <c r="C316" s="10"/>
      <c r="D316" s="4"/>
      <c r="E316" s="10"/>
      <c r="F316" s="10"/>
      <c r="G316" s="10"/>
      <c r="H316" s="10"/>
      <c r="I316" s="10"/>
      <c r="J316" s="10"/>
      <c r="K316" s="10"/>
      <c r="L316" s="10"/>
      <c r="M316" s="10"/>
      <c r="N316" s="10"/>
      <c r="O316" s="10"/>
    </row>
    <row r="317" spans="1:15" x14ac:dyDescent="0.25">
      <c r="A317" s="14"/>
      <c r="B317" s="10"/>
      <c r="C317" s="10"/>
      <c r="D317" s="4"/>
      <c r="E317" s="10"/>
      <c r="F317" s="10"/>
      <c r="G317" s="10"/>
      <c r="H317" s="10"/>
      <c r="I317" s="10"/>
      <c r="J317" s="10"/>
      <c r="K317" s="10"/>
      <c r="L317" s="10"/>
      <c r="M317" s="10"/>
      <c r="N317" s="10"/>
      <c r="O317" s="10"/>
    </row>
    <row r="318" spans="1:15" x14ac:dyDescent="0.25">
      <c r="A318" s="14"/>
      <c r="B318" s="10"/>
      <c r="C318" s="10"/>
      <c r="D318" s="4"/>
      <c r="E318" s="10"/>
      <c r="F318" s="10"/>
      <c r="G318" s="10"/>
      <c r="H318" s="10"/>
      <c r="I318" s="10"/>
      <c r="J318" s="10"/>
      <c r="K318" s="10"/>
      <c r="L318" s="10"/>
      <c r="M318" s="10"/>
      <c r="N318" s="10"/>
      <c r="O318" s="10"/>
    </row>
    <row r="319" spans="1:15" x14ac:dyDescent="0.25">
      <c r="A319" s="14"/>
      <c r="B319" s="10"/>
      <c r="C319" s="10"/>
      <c r="D319" s="4"/>
      <c r="E319" s="10"/>
      <c r="F319" s="10"/>
      <c r="G319" s="10"/>
      <c r="H319" s="10"/>
      <c r="I319" s="10"/>
      <c r="J319" s="10"/>
      <c r="K319" s="10"/>
      <c r="L319" s="10"/>
      <c r="M319" s="10"/>
      <c r="N319" s="10"/>
      <c r="O319" s="10"/>
    </row>
    <row r="320" spans="1:15" x14ac:dyDescent="0.25">
      <c r="A320" s="14"/>
      <c r="B320" s="10"/>
      <c r="C320" s="10"/>
      <c r="D320" s="4"/>
      <c r="E320" s="10"/>
      <c r="F320" s="10"/>
      <c r="G320" s="10"/>
      <c r="H320" s="10"/>
      <c r="I320" s="10"/>
      <c r="J320" s="10"/>
      <c r="K320" s="10"/>
      <c r="L320" s="10"/>
      <c r="M320" s="10"/>
      <c r="N320" s="10"/>
      <c r="O320" s="10"/>
    </row>
    <row r="321" spans="1:15" x14ac:dyDescent="0.25">
      <c r="A321" s="14"/>
      <c r="B321" s="10"/>
      <c r="C321" s="10"/>
      <c r="D321" s="4"/>
      <c r="E321" s="10"/>
      <c r="F321" s="10"/>
      <c r="G321" s="10"/>
      <c r="H321" s="10"/>
      <c r="I321" s="10"/>
      <c r="J321" s="10"/>
      <c r="K321" s="10"/>
      <c r="L321" s="10"/>
      <c r="M321" s="10"/>
      <c r="N321" s="10"/>
      <c r="O321" s="10"/>
    </row>
    <row r="322" spans="1:15" x14ac:dyDescent="0.25">
      <c r="A322" s="14"/>
      <c r="B322" s="10"/>
      <c r="C322" s="10"/>
      <c r="D322" s="4"/>
      <c r="E322" s="10"/>
      <c r="F322" s="10"/>
      <c r="G322" s="10"/>
      <c r="H322" s="10"/>
      <c r="I322" s="10"/>
      <c r="J322" s="10"/>
      <c r="K322" s="10"/>
      <c r="L322" s="10"/>
      <c r="M322" s="10"/>
      <c r="N322" s="10"/>
      <c r="O322" s="10"/>
    </row>
    <row r="323" spans="1:15" x14ac:dyDescent="0.25">
      <c r="A323" s="14"/>
      <c r="B323" s="10"/>
      <c r="C323" s="10"/>
      <c r="D323" s="4"/>
      <c r="E323" s="10"/>
      <c r="F323" s="10"/>
      <c r="G323" s="10"/>
      <c r="H323" s="10"/>
      <c r="I323" s="10"/>
      <c r="J323" s="10"/>
      <c r="K323" s="10"/>
      <c r="L323" s="10"/>
      <c r="M323" s="10"/>
      <c r="N323" s="10"/>
      <c r="O323" s="10"/>
    </row>
    <row r="324" spans="1:15" x14ac:dyDescent="0.25">
      <c r="A324" s="14"/>
      <c r="B324" s="10"/>
      <c r="C324" s="10"/>
      <c r="D324" s="4"/>
      <c r="E324" s="10"/>
      <c r="F324" s="10"/>
      <c r="G324" s="10"/>
      <c r="H324" s="10"/>
      <c r="I324" s="10"/>
      <c r="J324" s="10"/>
      <c r="K324" s="10"/>
      <c r="L324" s="10"/>
      <c r="M324" s="10"/>
      <c r="N324" s="10"/>
      <c r="O324" s="10"/>
    </row>
    <row r="325" spans="1:15" x14ac:dyDescent="0.25">
      <c r="A325" s="14"/>
      <c r="B325" s="10"/>
      <c r="C325" s="10"/>
      <c r="D325" s="4"/>
      <c r="E325" s="10"/>
      <c r="F325" s="10"/>
      <c r="G325" s="10"/>
      <c r="H325" s="10"/>
      <c r="I325" s="10"/>
      <c r="J325" s="10"/>
      <c r="K325" s="10"/>
      <c r="L325" s="10"/>
      <c r="M325" s="10"/>
      <c r="N325" s="10"/>
      <c r="O325" s="10"/>
    </row>
    <row r="326" spans="1:15" x14ac:dyDescent="0.25">
      <c r="A326" s="14"/>
      <c r="B326" s="10"/>
      <c r="C326" s="10"/>
      <c r="D326" s="4"/>
      <c r="E326" s="10"/>
      <c r="F326" s="10"/>
      <c r="G326" s="10"/>
      <c r="H326" s="10"/>
      <c r="I326" s="10"/>
      <c r="J326" s="10"/>
      <c r="K326" s="10"/>
      <c r="L326" s="10"/>
      <c r="M326" s="10"/>
      <c r="N326" s="10"/>
      <c r="O326" s="10"/>
    </row>
    <row r="327" spans="1:15" x14ac:dyDescent="0.25">
      <c r="A327" s="14"/>
      <c r="B327" s="10"/>
      <c r="C327" s="10"/>
      <c r="D327" s="4"/>
      <c r="E327" s="10"/>
      <c r="F327" s="10"/>
      <c r="G327" s="10"/>
      <c r="H327" s="10"/>
      <c r="I327" s="10"/>
      <c r="J327" s="10"/>
      <c r="K327" s="10"/>
      <c r="L327" s="10"/>
      <c r="M327" s="10"/>
      <c r="N327" s="10"/>
      <c r="O327" s="10"/>
    </row>
    <row r="328" spans="1:15" x14ac:dyDescent="0.25">
      <c r="A328" s="14"/>
      <c r="B328" s="10"/>
      <c r="C328" s="10"/>
      <c r="D328" s="4"/>
      <c r="E328" s="10"/>
      <c r="F328" s="10"/>
      <c r="G328" s="10"/>
      <c r="H328" s="10"/>
      <c r="I328" s="10"/>
      <c r="J328" s="10"/>
      <c r="K328" s="10"/>
      <c r="L328" s="10"/>
      <c r="M328" s="10"/>
      <c r="N328" s="10"/>
      <c r="O328" s="10"/>
    </row>
    <row r="329" spans="1:15" x14ac:dyDescent="0.25">
      <c r="A329" s="14"/>
      <c r="B329" s="10"/>
      <c r="C329" s="10"/>
      <c r="D329" s="4"/>
      <c r="E329" s="10"/>
      <c r="F329" s="10"/>
      <c r="G329" s="10"/>
      <c r="H329" s="10"/>
      <c r="I329" s="10"/>
      <c r="J329" s="10"/>
      <c r="K329" s="10"/>
      <c r="L329" s="10"/>
      <c r="M329" s="10"/>
      <c r="N329" s="10"/>
      <c r="O329" s="10"/>
    </row>
    <row r="330" spans="1:15" x14ac:dyDescent="0.25">
      <c r="A330" s="14"/>
      <c r="B330" s="10"/>
      <c r="C330" s="10"/>
      <c r="D330" s="4"/>
      <c r="E330" s="10"/>
      <c r="F330" s="10"/>
      <c r="G330" s="10"/>
      <c r="H330" s="10"/>
      <c r="I330" s="10"/>
      <c r="J330" s="10"/>
      <c r="K330" s="10"/>
      <c r="L330" s="10"/>
      <c r="M330" s="10"/>
      <c r="N330" s="10"/>
      <c r="O330" s="10"/>
    </row>
    <row r="331" spans="1:15" x14ac:dyDescent="0.25">
      <c r="A331" s="14"/>
      <c r="B331" s="10"/>
      <c r="C331" s="10"/>
      <c r="D331" s="4"/>
      <c r="E331" s="10"/>
      <c r="F331" s="10"/>
      <c r="G331" s="10"/>
      <c r="H331" s="10"/>
      <c r="I331" s="10"/>
      <c r="J331" s="10"/>
      <c r="K331" s="10"/>
      <c r="L331" s="10"/>
      <c r="M331" s="10"/>
      <c r="N331" s="10"/>
      <c r="O331" s="10"/>
    </row>
    <row r="332" spans="1:15" x14ac:dyDescent="0.25">
      <c r="A332" s="14"/>
      <c r="B332" s="10"/>
      <c r="C332" s="10"/>
      <c r="D332" s="4"/>
      <c r="E332" s="10"/>
      <c r="F332" s="10"/>
      <c r="G332" s="10"/>
      <c r="H332" s="10"/>
      <c r="I332" s="10"/>
      <c r="J332" s="10"/>
      <c r="K332" s="10"/>
      <c r="L332" s="10"/>
      <c r="M332" s="10"/>
      <c r="N332" s="10"/>
      <c r="O332" s="10"/>
    </row>
    <row r="333" spans="1:15" x14ac:dyDescent="0.25">
      <c r="A333" s="14"/>
      <c r="B333" s="10"/>
      <c r="C333" s="10"/>
      <c r="D333" s="4"/>
      <c r="E333" s="10"/>
      <c r="F333" s="10"/>
      <c r="G333" s="10"/>
      <c r="H333" s="10"/>
      <c r="I333" s="10"/>
      <c r="J333" s="10"/>
      <c r="K333" s="10"/>
      <c r="L333" s="10"/>
      <c r="M333" s="10"/>
      <c r="N333" s="10"/>
      <c r="O333" s="10"/>
    </row>
    <row r="334" spans="1:15" x14ac:dyDescent="0.25">
      <c r="A334" s="14"/>
      <c r="B334" s="10"/>
      <c r="C334" s="10"/>
      <c r="D334" s="4"/>
      <c r="E334" s="10"/>
      <c r="F334" s="10"/>
      <c r="G334" s="10"/>
      <c r="H334" s="10"/>
      <c r="I334" s="10"/>
      <c r="J334" s="10"/>
      <c r="K334" s="10"/>
      <c r="L334" s="10"/>
      <c r="M334" s="10"/>
      <c r="N334" s="10"/>
      <c r="O334" s="10"/>
    </row>
    <row r="335" spans="1:15" x14ac:dyDescent="0.25">
      <c r="A335" s="14"/>
      <c r="B335" s="10"/>
      <c r="C335" s="10"/>
      <c r="D335" s="4"/>
      <c r="E335" s="10"/>
      <c r="F335" s="10"/>
      <c r="G335" s="10"/>
      <c r="H335" s="10"/>
      <c r="I335" s="10"/>
      <c r="J335" s="10"/>
      <c r="K335" s="10"/>
      <c r="L335" s="10"/>
      <c r="M335" s="10"/>
      <c r="N335" s="10"/>
      <c r="O335" s="10"/>
    </row>
    <row r="336" spans="1:15" x14ac:dyDescent="0.25">
      <c r="A336" s="14"/>
      <c r="B336" s="10"/>
      <c r="C336" s="10"/>
      <c r="D336" s="10"/>
      <c r="E336" s="10"/>
      <c r="F336" s="10"/>
      <c r="G336" s="10"/>
      <c r="H336" s="10"/>
      <c r="I336" s="10"/>
      <c r="J336" s="10"/>
      <c r="K336" s="10"/>
      <c r="L336" s="10"/>
      <c r="M336" s="10"/>
      <c r="N336" s="10"/>
      <c r="O336" s="10"/>
    </row>
    <row r="337" spans="1:15" x14ac:dyDescent="0.25">
      <c r="A337" s="14"/>
      <c r="B337" s="10"/>
      <c r="C337" s="10"/>
      <c r="D337" s="10"/>
      <c r="E337" s="10"/>
      <c r="F337" s="10"/>
      <c r="G337" s="10"/>
      <c r="H337" s="10"/>
      <c r="I337" s="10"/>
      <c r="J337" s="10"/>
      <c r="K337" s="10"/>
      <c r="L337" s="10"/>
      <c r="M337" s="10"/>
      <c r="N337" s="10"/>
      <c r="O337" s="10"/>
    </row>
    <row r="338" spans="1:15" x14ac:dyDescent="0.25">
      <c r="A338" s="14"/>
      <c r="B338" s="10"/>
      <c r="C338" s="10"/>
      <c r="D338" s="10"/>
      <c r="E338" s="10"/>
      <c r="F338" s="10"/>
      <c r="G338" s="10"/>
      <c r="H338" s="10"/>
      <c r="I338" s="10"/>
      <c r="J338" s="10"/>
      <c r="K338" s="10"/>
      <c r="L338" s="10"/>
      <c r="M338" s="10"/>
      <c r="N338" s="10"/>
      <c r="O338" s="10"/>
    </row>
    <row r="339" spans="1:15" x14ac:dyDescent="0.25">
      <c r="A339" s="14"/>
      <c r="B339" s="10"/>
      <c r="C339" s="10"/>
      <c r="D339" s="10"/>
      <c r="E339" s="10"/>
      <c r="F339" s="10"/>
      <c r="G339" s="10"/>
      <c r="H339" s="10"/>
      <c r="I339" s="10"/>
      <c r="J339" s="10"/>
      <c r="K339" s="10"/>
      <c r="L339" s="10"/>
      <c r="M339" s="10"/>
      <c r="N339" s="10"/>
      <c r="O339" s="10"/>
    </row>
    <row r="340" spans="1:15" x14ac:dyDescent="0.25">
      <c r="A340" s="14"/>
      <c r="B340" s="10"/>
      <c r="C340" s="10"/>
      <c r="D340" s="10"/>
      <c r="E340" s="10"/>
      <c r="F340" s="10"/>
      <c r="G340" s="10"/>
      <c r="H340" s="10"/>
      <c r="I340" s="10"/>
      <c r="J340" s="10"/>
      <c r="K340" s="10"/>
      <c r="L340" s="10"/>
      <c r="M340" s="10"/>
      <c r="N340" s="10"/>
      <c r="O340" s="10"/>
    </row>
    <row r="341" spans="1:15" x14ac:dyDescent="0.25">
      <c r="A341" s="14"/>
      <c r="B341" s="10"/>
      <c r="C341" s="10"/>
      <c r="D341" s="10"/>
      <c r="E341" s="10"/>
      <c r="F341" s="10"/>
      <c r="G341" s="10"/>
      <c r="H341" s="10"/>
      <c r="I341" s="10"/>
      <c r="J341" s="10"/>
      <c r="K341" s="10"/>
      <c r="L341" s="10"/>
      <c r="M341" s="10"/>
      <c r="N341" s="10"/>
      <c r="O341" s="10"/>
    </row>
    <row r="342" spans="1:15" x14ac:dyDescent="0.25">
      <c r="A342" s="14"/>
      <c r="B342" s="10"/>
      <c r="C342" s="10"/>
      <c r="D342" s="10"/>
      <c r="E342" s="10"/>
      <c r="F342" s="10"/>
      <c r="G342" s="10"/>
      <c r="H342" s="10"/>
      <c r="I342" s="10"/>
      <c r="J342" s="10"/>
      <c r="K342" s="10"/>
      <c r="L342" s="10"/>
      <c r="M342" s="10"/>
      <c r="N342" s="10"/>
      <c r="O342" s="10"/>
    </row>
    <row r="343" spans="1:15" x14ac:dyDescent="0.25">
      <c r="A343" s="14"/>
      <c r="B343" s="10"/>
      <c r="C343" s="10"/>
      <c r="D343" s="10"/>
      <c r="E343" s="10"/>
      <c r="F343" s="10"/>
      <c r="G343" s="10"/>
      <c r="H343" s="10"/>
      <c r="I343" s="10"/>
      <c r="J343" s="10"/>
      <c r="K343" s="10"/>
      <c r="L343" s="10"/>
      <c r="M343" s="10"/>
      <c r="N343" s="10"/>
      <c r="O343" s="10"/>
    </row>
    <row r="344" spans="1:15" x14ac:dyDescent="0.25">
      <c r="A344" s="14"/>
      <c r="B344" s="10"/>
      <c r="C344" s="10"/>
      <c r="D344" s="10"/>
      <c r="E344" s="10"/>
      <c r="F344" s="10"/>
      <c r="G344" s="10"/>
      <c r="H344" s="10"/>
      <c r="I344" s="10"/>
      <c r="J344" s="10"/>
      <c r="K344" s="10"/>
      <c r="L344" s="10"/>
      <c r="M344" s="10"/>
      <c r="N344" s="10"/>
      <c r="O344" s="10"/>
    </row>
    <row r="345" spans="1:15" x14ac:dyDescent="0.25">
      <c r="A345" s="14"/>
      <c r="B345" s="10"/>
      <c r="C345" s="10"/>
      <c r="D345" s="10"/>
      <c r="E345" s="10"/>
      <c r="F345" s="10"/>
      <c r="G345" s="10"/>
      <c r="H345" s="10"/>
      <c r="I345" s="10"/>
      <c r="J345" s="10"/>
      <c r="K345" s="10"/>
      <c r="L345" s="10"/>
      <c r="M345" s="10"/>
      <c r="N345" s="10"/>
      <c r="O345" s="10"/>
    </row>
    <row r="346" spans="1:15" x14ac:dyDescent="0.25">
      <c r="A346" s="14"/>
      <c r="B346" s="10"/>
      <c r="C346" s="10"/>
      <c r="D346" s="10"/>
      <c r="E346" s="10"/>
      <c r="F346" s="10"/>
      <c r="G346" s="10"/>
      <c r="H346" s="10"/>
      <c r="I346" s="10"/>
      <c r="J346" s="10"/>
      <c r="K346" s="10"/>
      <c r="L346" s="10"/>
      <c r="M346" s="10"/>
      <c r="N346" s="10"/>
      <c r="O346" s="10"/>
    </row>
    <row r="347" spans="1:15" x14ac:dyDescent="0.25">
      <c r="A347" s="14"/>
      <c r="B347" s="10"/>
      <c r="C347" s="10"/>
      <c r="D347" s="10"/>
      <c r="E347" s="10"/>
      <c r="F347" s="10"/>
      <c r="G347" s="10"/>
      <c r="H347" s="10"/>
      <c r="I347" s="10"/>
      <c r="J347" s="10"/>
      <c r="K347" s="10"/>
      <c r="L347" s="10"/>
      <c r="M347" s="10"/>
      <c r="N347" s="10"/>
      <c r="O347" s="10"/>
    </row>
    <row r="348" spans="1:15" x14ac:dyDescent="0.25">
      <c r="A348" s="14"/>
      <c r="B348" s="10"/>
      <c r="C348" s="10"/>
      <c r="D348" s="10"/>
      <c r="E348" s="10"/>
      <c r="F348" s="10"/>
      <c r="G348" s="10"/>
      <c r="H348" s="10"/>
      <c r="I348" s="10"/>
      <c r="J348" s="10"/>
      <c r="K348" s="10"/>
      <c r="L348" s="10"/>
      <c r="M348" s="10"/>
      <c r="N348" s="10"/>
      <c r="O348" s="10"/>
    </row>
    <row r="349" spans="1:15" x14ac:dyDescent="0.25">
      <c r="A349" s="14"/>
      <c r="B349" s="10"/>
      <c r="C349" s="10"/>
      <c r="D349" s="10"/>
      <c r="E349" s="10"/>
      <c r="F349" s="10"/>
      <c r="G349" s="10"/>
      <c r="H349" s="10"/>
      <c r="I349" s="10"/>
      <c r="J349" s="10"/>
      <c r="K349" s="10"/>
      <c r="L349" s="10"/>
      <c r="M349" s="10"/>
      <c r="N349" s="10"/>
      <c r="O349" s="10"/>
    </row>
    <row r="350" spans="1:15" x14ac:dyDescent="0.25">
      <c r="A350" s="14"/>
      <c r="B350" s="10"/>
      <c r="C350" s="10"/>
      <c r="D350" s="10"/>
      <c r="E350" s="10"/>
      <c r="F350" s="10"/>
      <c r="G350" s="10"/>
      <c r="H350" s="10"/>
      <c r="I350" s="10"/>
      <c r="J350" s="10"/>
      <c r="K350" s="10"/>
      <c r="L350" s="10"/>
      <c r="M350" s="10"/>
      <c r="N350" s="10"/>
      <c r="O350" s="10"/>
    </row>
    <row r="351" spans="1:15" x14ac:dyDescent="0.25">
      <c r="A351" s="14"/>
      <c r="B351" s="10"/>
      <c r="C351" s="10"/>
      <c r="D351" s="10"/>
      <c r="E351" s="10"/>
      <c r="F351" s="10"/>
      <c r="G351" s="10"/>
      <c r="H351" s="10"/>
      <c r="I351" s="10"/>
      <c r="J351" s="10"/>
      <c r="K351" s="10"/>
      <c r="L351" s="10"/>
      <c r="M351" s="10"/>
      <c r="N351" s="10"/>
      <c r="O351" s="10"/>
    </row>
    <row r="352" spans="1:15" x14ac:dyDescent="0.25">
      <c r="A352" s="14"/>
      <c r="B352" s="10"/>
      <c r="C352" s="10"/>
      <c r="D352" s="10"/>
      <c r="E352" s="10"/>
      <c r="F352" s="10"/>
      <c r="G352" s="10"/>
      <c r="H352" s="10"/>
      <c r="I352" s="10"/>
      <c r="J352" s="10"/>
      <c r="K352" s="10"/>
      <c r="L352" s="10"/>
      <c r="M352" s="10"/>
      <c r="N352" s="10"/>
      <c r="O352" s="10"/>
    </row>
    <row r="353" spans="1:15" x14ac:dyDescent="0.25">
      <c r="A353" s="14"/>
      <c r="B353" s="10"/>
      <c r="C353" s="10"/>
      <c r="D353" s="10"/>
      <c r="E353" s="10"/>
      <c r="F353" s="10"/>
      <c r="G353" s="10"/>
      <c r="H353" s="10"/>
      <c r="I353" s="10"/>
      <c r="J353" s="10"/>
      <c r="K353" s="10"/>
      <c r="L353" s="10"/>
      <c r="M353" s="10"/>
      <c r="N353" s="10"/>
      <c r="O353" s="10"/>
    </row>
    <row r="354" spans="1:15" x14ac:dyDescent="0.25">
      <c r="A354" s="14"/>
      <c r="B354" s="10"/>
      <c r="C354" s="10"/>
      <c r="D354" s="10"/>
      <c r="E354" s="10"/>
      <c r="F354" s="10"/>
      <c r="G354" s="10"/>
      <c r="H354" s="10"/>
      <c r="I354" s="10"/>
      <c r="J354" s="10"/>
      <c r="K354" s="10"/>
      <c r="L354" s="10"/>
      <c r="M354" s="10"/>
      <c r="N354" s="10"/>
      <c r="O354" s="10"/>
    </row>
    <row r="355" spans="1:15" x14ac:dyDescent="0.25">
      <c r="A355" s="14"/>
      <c r="B355" s="10"/>
      <c r="C355" s="10"/>
      <c r="D355" s="10"/>
      <c r="E355" s="10"/>
      <c r="F355" s="10"/>
      <c r="G355" s="10"/>
      <c r="H355" s="10"/>
      <c r="I355" s="10"/>
      <c r="J355" s="10"/>
      <c r="K355" s="10"/>
      <c r="L355" s="10"/>
      <c r="M355" s="10"/>
      <c r="N355" s="10"/>
      <c r="O355" s="10"/>
    </row>
    <row r="356" spans="1:15" x14ac:dyDescent="0.25">
      <c r="A356" s="14"/>
      <c r="B356" s="10"/>
      <c r="C356" s="10"/>
      <c r="D356" s="10"/>
      <c r="E356" s="10"/>
      <c r="F356" s="10"/>
      <c r="G356" s="10"/>
      <c r="H356" s="10"/>
      <c r="I356" s="10"/>
      <c r="J356" s="10"/>
      <c r="K356" s="10"/>
      <c r="L356" s="10"/>
      <c r="M356" s="10"/>
      <c r="N356" s="10"/>
      <c r="O356" s="10"/>
    </row>
    <row r="357" spans="1:15" x14ac:dyDescent="0.25">
      <c r="A357" s="14"/>
      <c r="B357" s="10"/>
      <c r="C357" s="10"/>
      <c r="D357" s="10"/>
      <c r="E357" s="10"/>
      <c r="F357" s="10"/>
      <c r="G357" s="10"/>
      <c r="H357" s="10"/>
      <c r="I357" s="10"/>
      <c r="J357" s="10"/>
      <c r="K357" s="10"/>
      <c r="L357" s="10"/>
      <c r="M357" s="10"/>
      <c r="N357" s="10"/>
      <c r="O357" s="10"/>
    </row>
    <row r="358" spans="1:15" x14ac:dyDescent="0.25">
      <c r="A358" s="14"/>
      <c r="B358" s="10"/>
      <c r="C358" s="10"/>
      <c r="D358" s="10"/>
      <c r="E358" s="10"/>
      <c r="F358" s="10"/>
      <c r="G358" s="10"/>
      <c r="H358" s="10"/>
      <c r="I358" s="10"/>
      <c r="J358" s="10"/>
      <c r="K358" s="10"/>
      <c r="L358" s="10"/>
      <c r="M358" s="10"/>
      <c r="N358" s="10"/>
      <c r="O358" s="10"/>
    </row>
    <row r="359" spans="1:15" x14ac:dyDescent="0.25">
      <c r="A359" s="14"/>
      <c r="B359" s="10"/>
      <c r="C359" s="10"/>
      <c r="D359" s="10"/>
      <c r="E359" s="10"/>
      <c r="F359" s="10"/>
      <c r="G359" s="10"/>
      <c r="H359" s="10"/>
      <c r="I359" s="10"/>
      <c r="J359" s="10"/>
      <c r="K359" s="10"/>
      <c r="L359" s="10"/>
      <c r="M359" s="10"/>
      <c r="N359" s="10"/>
      <c r="O359" s="10"/>
    </row>
    <row r="360" spans="1:15" x14ac:dyDescent="0.25">
      <c r="A360" s="14"/>
      <c r="B360" s="10"/>
      <c r="C360" s="10"/>
      <c r="D360" s="10"/>
      <c r="E360" s="10"/>
      <c r="F360" s="10"/>
      <c r="G360" s="10"/>
      <c r="H360" s="10"/>
      <c r="I360" s="10"/>
      <c r="J360" s="10"/>
      <c r="K360" s="10"/>
      <c r="L360" s="10"/>
      <c r="M360" s="10"/>
      <c r="N360" s="10"/>
      <c r="O360" s="10"/>
    </row>
    <row r="361" spans="1:15" x14ac:dyDescent="0.25">
      <c r="A361" s="14"/>
      <c r="B361" s="10"/>
      <c r="C361" s="10"/>
      <c r="D361" s="10"/>
      <c r="E361" s="10"/>
      <c r="F361" s="10"/>
      <c r="G361" s="10"/>
      <c r="H361" s="10"/>
      <c r="I361" s="10"/>
      <c r="J361" s="10"/>
      <c r="K361" s="10"/>
      <c r="L361" s="10"/>
      <c r="M361" s="10"/>
      <c r="N361" s="10"/>
      <c r="O361" s="10"/>
    </row>
    <row r="362" spans="1:15" x14ac:dyDescent="0.25">
      <c r="A362" s="14"/>
      <c r="B362" s="10"/>
      <c r="C362" s="10"/>
      <c r="D362" s="10"/>
      <c r="E362" s="10"/>
      <c r="F362" s="10"/>
      <c r="G362" s="10"/>
      <c r="H362" s="10"/>
      <c r="I362" s="10"/>
      <c r="J362" s="10"/>
      <c r="K362" s="10"/>
      <c r="L362" s="10"/>
      <c r="M362" s="10"/>
      <c r="N362" s="10"/>
      <c r="O362" s="10"/>
    </row>
    <row r="363" spans="1:15" x14ac:dyDescent="0.25">
      <c r="A363" s="14"/>
      <c r="B363" s="10"/>
      <c r="C363" s="10"/>
      <c r="D363" s="10"/>
      <c r="E363" s="10"/>
      <c r="F363" s="10"/>
      <c r="G363" s="10"/>
      <c r="H363" s="10"/>
      <c r="I363" s="10"/>
      <c r="J363" s="10"/>
      <c r="K363" s="10"/>
      <c r="L363" s="10"/>
      <c r="M363" s="10"/>
      <c r="N363" s="10"/>
      <c r="O363" s="10"/>
    </row>
    <row r="364" spans="1:15" x14ac:dyDescent="0.25">
      <c r="A364" s="14"/>
      <c r="B364" s="10"/>
      <c r="C364" s="10"/>
      <c r="D364" s="10"/>
      <c r="E364" s="10"/>
      <c r="F364" s="10"/>
      <c r="G364" s="10"/>
      <c r="H364" s="10"/>
      <c r="I364" s="10"/>
      <c r="J364" s="10"/>
      <c r="K364" s="10"/>
      <c r="L364" s="10"/>
      <c r="M364" s="10"/>
      <c r="N364" s="10"/>
      <c r="O364" s="10"/>
    </row>
    <row r="365" spans="1:15" x14ac:dyDescent="0.25">
      <c r="A365" s="14"/>
      <c r="B365" s="10"/>
      <c r="C365" s="10"/>
      <c r="D365" s="10"/>
      <c r="E365" s="10"/>
      <c r="F365" s="10"/>
      <c r="G365" s="10"/>
      <c r="H365" s="10"/>
      <c r="I365" s="10"/>
      <c r="J365" s="10"/>
      <c r="K365" s="10"/>
      <c r="L365" s="10"/>
      <c r="M365" s="10"/>
      <c r="N365" s="10"/>
      <c r="O365" s="10"/>
    </row>
    <row r="366" spans="1:15" x14ac:dyDescent="0.25">
      <c r="A366" s="14"/>
      <c r="B366" s="10"/>
      <c r="C366" s="10"/>
      <c r="D366" s="10"/>
      <c r="E366" s="10"/>
      <c r="F366" s="10"/>
      <c r="G366" s="10"/>
      <c r="H366" s="10"/>
      <c r="I366" s="10"/>
      <c r="J366" s="10"/>
      <c r="K366" s="10"/>
      <c r="L366" s="10"/>
      <c r="M366" s="10"/>
      <c r="N366" s="10"/>
      <c r="O366" s="10"/>
    </row>
    <row r="367" spans="1:15" x14ac:dyDescent="0.25">
      <c r="A367" s="14"/>
      <c r="B367" s="10"/>
      <c r="C367" s="10"/>
      <c r="D367" s="10"/>
      <c r="E367" s="10"/>
      <c r="F367" s="10"/>
      <c r="G367" s="10"/>
      <c r="H367" s="10"/>
      <c r="I367" s="10"/>
      <c r="J367" s="10"/>
      <c r="K367" s="10"/>
      <c r="L367" s="10"/>
      <c r="M367" s="10"/>
      <c r="N367" s="10"/>
      <c r="O367" s="10"/>
    </row>
    <row r="368" spans="1:15" x14ac:dyDescent="0.25">
      <c r="A368" s="14"/>
      <c r="B368" s="10"/>
      <c r="C368" s="10"/>
      <c r="D368" s="10"/>
      <c r="E368" s="10"/>
      <c r="F368" s="10"/>
      <c r="G368" s="10"/>
      <c r="H368" s="10"/>
      <c r="I368" s="10"/>
      <c r="J368" s="10"/>
      <c r="K368" s="10"/>
      <c r="L368" s="10"/>
      <c r="M368" s="10"/>
      <c r="N368" s="10"/>
      <c r="O368" s="10"/>
    </row>
    <row r="369" spans="1:15" x14ac:dyDescent="0.25">
      <c r="A369" s="14"/>
      <c r="B369" s="10"/>
      <c r="C369" s="10"/>
      <c r="D369" s="10"/>
      <c r="E369" s="10"/>
      <c r="F369" s="10"/>
      <c r="G369" s="10"/>
      <c r="H369" s="10"/>
      <c r="I369" s="10"/>
      <c r="J369" s="10"/>
      <c r="K369" s="10"/>
      <c r="L369" s="10"/>
      <c r="M369" s="10"/>
      <c r="N369" s="10"/>
      <c r="O369" s="10"/>
    </row>
    <row r="370" spans="1:15" x14ac:dyDescent="0.25">
      <c r="A370" s="14"/>
      <c r="B370" s="10"/>
      <c r="C370" s="10"/>
      <c r="D370" s="10"/>
      <c r="E370" s="10"/>
      <c r="F370" s="10"/>
      <c r="G370" s="10"/>
      <c r="H370" s="10"/>
      <c r="I370" s="10"/>
      <c r="J370" s="10"/>
      <c r="K370" s="10"/>
      <c r="L370" s="10"/>
      <c r="M370" s="10"/>
      <c r="N370" s="10"/>
      <c r="O370" s="10"/>
    </row>
    <row r="371" spans="1:15" x14ac:dyDescent="0.25">
      <c r="A371" s="14"/>
      <c r="B371" s="10"/>
      <c r="C371" s="10"/>
      <c r="D371" s="10"/>
      <c r="E371" s="10"/>
      <c r="F371" s="10"/>
      <c r="G371" s="10"/>
      <c r="H371" s="10"/>
      <c r="I371" s="10"/>
      <c r="J371" s="10"/>
      <c r="K371" s="10"/>
      <c r="L371" s="10"/>
      <c r="M371" s="10"/>
      <c r="N371" s="10"/>
      <c r="O371" s="10"/>
    </row>
    <row r="372" spans="1:15" x14ac:dyDescent="0.25">
      <c r="A372" s="14"/>
      <c r="B372" s="10"/>
      <c r="C372" s="10"/>
      <c r="D372" s="10"/>
      <c r="E372" s="10"/>
      <c r="F372" s="10"/>
      <c r="G372" s="10"/>
      <c r="H372" s="10"/>
      <c r="I372" s="10"/>
      <c r="J372" s="10"/>
      <c r="K372" s="10"/>
      <c r="L372" s="10"/>
      <c r="M372" s="10"/>
      <c r="N372" s="10"/>
      <c r="O372" s="10"/>
    </row>
    <row r="373" spans="1:15" x14ac:dyDescent="0.25">
      <c r="A373" s="14"/>
      <c r="B373" s="10"/>
      <c r="C373" s="10"/>
      <c r="D373" s="10"/>
      <c r="E373" s="10"/>
      <c r="F373" s="10"/>
      <c r="G373" s="10"/>
      <c r="H373" s="10"/>
      <c r="I373" s="10"/>
      <c r="J373" s="10"/>
      <c r="K373" s="10"/>
      <c r="L373" s="10"/>
      <c r="M373" s="10"/>
      <c r="N373" s="10"/>
      <c r="O373" s="10"/>
    </row>
    <row r="374" spans="1:15" x14ac:dyDescent="0.25">
      <c r="A374" s="14"/>
      <c r="B374" s="10"/>
      <c r="C374" s="10"/>
      <c r="D374" s="10"/>
      <c r="E374" s="10"/>
      <c r="F374" s="10"/>
      <c r="G374" s="10"/>
      <c r="H374" s="10"/>
      <c r="I374" s="10"/>
      <c r="J374" s="10"/>
      <c r="K374" s="10"/>
      <c r="L374" s="10"/>
      <c r="M374" s="10"/>
      <c r="N374" s="10"/>
      <c r="O374" s="10"/>
    </row>
    <row r="375" spans="1:15" x14ac:dyDescent="0.25">
      <c r="A375" s="14"/>
      <c r="B375" s="10"/>
      <c r="C375" s="10"/>
      <c r="D375" s="10"/>
      <c r="E375" s="10"/>
      <c r="F375" s="10"/>
      <c r="G375" s="10"/>
      <c r="H375" s="10"/>
      <c r="I375" s="10"/>
      <c r="J375" s="10"/>
      <c r="K375" s="10"/>
      <c r="L375" s="10"/>
      <c r="M375" s="10"/>
      <c r="N375" s="10"/>
      <c r="O375" s="10"/>
    </row>
    <row r="376" spans="1:15" x14ac:dyDescent="0.25">
      <c r="A376" s="14"/>
      <c r="B376" s="10"/>
      <c r="C376" s="10"/>
      <c r="D376" s="10"/>
      <c r="E376" s="10"/>
      <c r="F376" s="10"/>
      <c r="G376" s="10"/>
      <c r="H376" s="10"/>
      <c r="I376" s="10"/>
      <c r="J376" s="10"/>
      <c r="K376" s="10"/>
      <c r="L376" s="10"/>
      <c r="M376" s="10"/>
      <c r="N376" s="10"/>
      <c r="O376" s="10"/>
    </row>
    <row r="377" spans="1:15" x14ac:dyDescent="0.25">
      <c r="A377" s="14"/>
      <c r="B377" s="10"/>
      <c r="C377" s="10"/>
      <c r="D377" s="10"/>
      <c r="E377" s="10"/>
      <c r="F377" s="10"/>
      <c r="G377" s="10"/>
      <c r="H377" s="10"/>
      <c r="I377" s="10"/>
      <c r="J377" s="10"/>
      <c r="K377" s="10"/>
      <c r="L377" s="10"/>
      <c r="M377" s="10"/>
      <c r="N377" s="10"/>
      <c r="O377" s="10"/>
    </row>
    <row r="378" spans="1:15" x14ac:dyDescent="0.25">
      <c r="A378" s="14"/>
      <c r="B378" s="10"/>
      <c r="C378" s="10"/>
      <c r="D378" s="10"/>
      <c r="E378" s="10"/>
      <c r="F378" s="10"/>
      <c r="G378" s="10"/>
      <c r="H378" s="10"/>
      <c r="I378" s="10"/>
      <c r="J378" s="10"/>
      <c r="K378" s="10"/>
      <c r="L378" s="10"/>
      <c r="M378" s="10"/>
      <c r="N378" s="10"/>
      <c r="O378" s="10"/>
    </row>
  </sheetData>
  <mergeCells count="2">
    <mergeCell ref="D129:E129"/>
    <mergeCell ref="E256:H256"/>
  </mergeCells>
  <hyperlinks>
    <hyperlink ref="B1" location="Index!A1" display="Back to table content" xr:uid="{229A32F4-80E0-4678-BBBC-6AF2D61F62E0}"/>
  </hyperlinks>
  <pageMargins left="0.7" right="0.7" top="0.75" bottom="0.75" header="0.3" footer="0.3"/>
  <pageSetup orientation="portrait" r:id="rId1"/>
  <ignoredErrors>
    <ignoredError sqref="D128" calculatedColumn="1"/>
  </ignoredError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5EE5F-2FA8-4F86-BF71-6D4B293DCABD}">
  <dimension ref="A1:K38"/>
  <sheetViews>
    <sheetView showGridLines="0" zoomScale="105" zoomScaleNormal="117" workbookViewId="0">
      <selection activeCell="S16" sqref="S16"/>
    </sheetView>
  </sheetViews>
  <sheetFormatPr defaultRowHeight="13.8" x14ac:dyDescent="0.25"/>
  <cols>
    <col min="1" max="1" width="13.33203125" style="2" bestFit="1" customWidth="1"/>
    <col min="2" max="2" width="16.21875" style="2" customWidth="1"/>
    <col min="3" max="3" width="16.109375" style="2" customWidth="1"/>
    <col min="4" max="16384" width="8.88671875" style="2"/>
  </cols>
  <sheetData>
    <row r="1" spans="1:11" ht="14.4" x14ac:dyDescent="0.3">
      <c r="B1" s="73" t="s">
        <v>225</v>
      </c>
    </row>
    <row r="2" spans="1:11" ht="17.399999999999999" x14ac:dyDescent="0.3">
      <c r="A2" s="32" t="s">
        <v>119</v>
      </c>
      <c r="C2" s="32" t="s">
        <v>174</v>
      </c>
    </row>
    <row r="5" spans="1:11" x14ac:dyDescent="0.25">
      <c r="A5" s="28" t="s">
        <v>2</v>
      </c>
      <c r="B5" s="2" t="s">
        <v>240</v>
      </c>
      <c r="C5" s="2" t="s">
        <v>241</v>
      </c>
    </row>
    <row r="6" spans="1:11" ht="18" x14ac:dyDescent="0.35">
      <c r="A6" s="30" t="s">
        <v>4</v>
      </c>
      <c r="B6" s="31">
        <v>315.24868200000003</v>
      </c>
      <c r="C6" s="31">
        <v>384.35333333333352</v>
      </c>
      <c r="E6" s="72" t="s">
        <v>103</v>
      </c>
      <c r="F6" s="12"/>
      <c r="G6" s="72" t="s">
        <v>175</v>
      </c>
      <c r="H6" s="12"/>
      <c r="I6" s="12"/>
      <c r="J6" s="12"/>
      <c r="K6" s="12"/>
    </row>
    <row r="7" spans="1:11" x14ac:dyDescent="0.25">
      <c r="A7" s="30" t="s">
        <v>9</v>
      </c>
      <c r="B7" s="31">
        <v>384.83674299999996</v>
      </c>
      <c r="C7" s="31">
        <v>362.29333333333307</v>
      </c>
    </row>
    <row r="8" spans="1:11" x14ac:dyDescent="0.25">
      <c r="A8" s="30" t="s">
        <v>10</v>
      </c>
      <c r="B8" s="31">
        <v>482.83332300000006</v>
      </c>
      <c r="C8" s="31">
        <v>343.83249999999998</v>
      </c>
    </row>
    <row r="9" spans="1:11" x14ac:dyDescent="0.25">
      <c r="A9" s="30" t="s">
        <v>11</v>
      </c>
      <c r="B9" s="31">
        <v>419.23285900000002</v>
      </c>
      <c r="C9" s="31">
        <v>359.828719604512</v>
      </c>
    </row>
    <row r="10" spans="1:11" x14ac:dyDescent="0.25">
      <c r="A10" s="30" t="s">
        <v>12</v>
      </c>
      <c r="B10" s="31">
        <v>390.211097</v>
      </c>
      <c r="C10" s="31">
        <v>384.08970865349602</v>
      </c>
    </row>
    <row r="11" spans="1:11" x14ac:dyDescent="0.25">
      <c r="A11" s="30" t="s">
        <v>13</v>
      </c>
      <c r="B11" s="31">
        <v>425.43671399999999</v>
      </c>
      <c r="C11" s="31">
        <v>384.16752895690553</v>
      </c>
    </row>
    <row r="12" spans="1:11" x14ac:dyDescent="0.25">
      <c r="A12" s="30" t="s">
        <v>14</v>
      </c>
      <c r="B12" s="31">
        <v>398.56970999999999</v>
      </c>
      <c r="C12" s="31">
        <v>387.41989508177028</v>
      </c>
    </row>
    <row r="13" spans="1:11" x14ac:dyDescent="0.25">
      <c r="A13" s="30" t="s">
        <v>15</v>
      </c>
      <c r="B13" s="31">
        <v>491.41699399999999</v>
      </c>
      <c r="C13" s="31">
        <v>331.10784490871447</v>
      </c>
    </row>
    <row r="14" spans="1:11" x14ac:dyDescent="0.25">
      <c r="A14" s="30" t="s">
        <v>16</v>
      </c>
      <c r="B14" s="31">
        <v>730.45225200000004</v>
      </c>
      <c r="C14" s="31">
        <v>294.25432815473602</v>
      </c>
    </row>
    <row r="15" spans="1:11" x14ac:dyDescent="0.25">
      <c r="A15" s="30" t="s">
        <v>17</v>
      </c>
      <c r="B15" s="31">
        <v>548.62145599999997</v>
      </c>
      <c r="C15" s="31">
        <v>278.80715429218628</v>
      </c>
    </row>
    <row r="16" spans="1:11" x14ac:dyDescent="0.25">
      <c r="A16" s="30" t="s">
        <v>18</v>
      </c>
      <c r="B16" s="31">
        <v>466.34151099999997</v>
      </c>
      <c r="C16" s="31">
        <v>279.00993205868201</v>
      </c>
    </row>
    <row r="17" spans="1:5" x14ac:dyDescent="0.25">
      <c r="A17" s="30" t="s">
        <v>19</v>
      </c>
      <c r="B17" s="31">
        <v>474.10757600000005</v>
      </c>
      <c r="C17" s="31">
        <v>271.00756997174273</v>
      </c>
    </row>
    <row r="18" spans="1:5" x14ac:dyDescent="0.25">
      <c r="A18" s="30" t="s">
        <v>20</v>
      </c>
      <c r="B18" s="31">
        <v>405.732212</v>
      </c>
      <c r="C18" s="31">
        <v>309.96861694062778</v>
      </c>
    </row>
    <row r="19" spans="1:5" x14ac:dyDescent="0.25">
      <c r="A19" s="30" t="s">
        <v>21</v>
      </c>
      <c r="B19" s="31">
        <v>488.00861199999997</v>
      </c>
      <c r="C19" s="31">
        <v>363.5274066506845</v>
      </c>
    </row>
    <row r="20" spans="1:5" x14ac:dyDescent="0.25">
      <c r="A20" s="30" t="s">
        <v>22</v>
      </c>
      <c r="B20" s="31">
        <v>383.90744999999998</v>
      </c>
      <c r="C20" s="31">
        <v>409.22731369968074</v>
      </c>
    </row>
    <row r="21" spans="1:5" x14ac:dyDescent="0.25">
      <c r="A21" s="30" t="s">
        <v>23</v>
      </c>
      <c r="B21" s="31">
        <v>356.08336499999996</v>
      </c>
      <c r="C21" s="31">
        <v>444.91846752297397</v>
      </c>
    </row>
    <row r="22" spans="1:5" x14ac:dyDescent="0.25">
      <c r="A22" s="30" t="s">
        <v>24</v>
      </c>
      <c r="B22" s="31">
        <v>479.06225999999998</v>
      </c>
      <c r="C22" s="31">
        <v>604.33585566725606</v>
      </c>
    </row>
    <row r="23" spans="1:5" x14ac:dyDescent="0.25">
      <c r="A23" s="30" t="s">
        <v>25</v>
      </c>
      <c r="B23" s="31">
        <v>520.51238799999999</v>
      </c>
      <c r="C23" s="31">
        <v>696.66159326217496</v>
      </c>
    </row>
    <row r="24" spans="1:5" ht="15.6" x14ac:dyDescent="0.3">
      <c r="A24" s="30" t="s">
        <v>26</v>
      </c>
      <c r="B24" s="31">
        <v>571.62202495000008</v>
      </c>
      <c r="C24" s="31">
        <v>871.7070960504027</v>
      </c>
      <c r="E24" s="29"/>
    </row>
    <row r="25" spans="1:5" x14ac:dyDescent="0.25">
      <c r="A25" s="30" t="s">
        <v>27</v>
      </c>
      <c r="B25" s="31">
        <v>502.28678967999997</v>
      </c>
      <c r="C25" s="31">
        <v>972.97774387591221</v>
      </c>
    </row>
    <row r="26" spans="1:5" x14ac:dyDescent="0.25">
      <c r="A26" s="30" t="s">
        <v>28</v>
      </c>
      <c r="B26" s="31">
        <v>482.55521838000004</v>
      </c>
      <c r="C26" s="31">
        <v>1224.6641359966948</v>
      </c>
    </row>
    <row r="27" spans="1:5" x14ac:dyDescent="0.25">
      <c r="A27" s="30" t="s">
        <v>29</v>
      </c>
      <c r="B27" s="31">
        <v>450.49679553000004</v>
      </c>
      <c r="C27" s="31">
        <v>1560.00376582596</v>
      </c>
    </row>
    <row r="28" spans="1:5" x14ac:dyDescent="0.25">
      <c r="A28" s="30" t="s">
        <v>30</v>
      </c>
      <c r="B28" s="31">
        <v>490.41314913999997</v>
      </c>
      <c r="C28" s="31">
        <v>1668.8206960537152</v>
      </c>
    </row>
    <row r="29" spans="1:5" x14ac:dyDescent="0.25">
      <c r="A29" s="30" t="s">
        <v>31</v>
      </c>
      <c r="B29" s="31">
        <v>490.91905245999999</v>
      </c>
      <c r="C29" s="31">
        <v>1411.0313448276775</v>
      </c>
    </row>
    <row r="30" spans="1:5" x14ac:dyDescent="0.25">
      <c r="A30" s="30" t="s">
        <v>32</v>
      </c>
      <c r="B30" s="31">
        <v>475.33782353999993</v>
      </c>
      <c r="C30" s="31">
        <v>1266.1938086012949</v>
      </c>
    </row>
    <row r="31" spans="1:5" x14ac:dyDescent="0.25">
      <c r="A31" s="30" t="s">
        <v>33</v>
      </c>
      <c r="B31" s="31">
        <v>520.57239253</v>
      </c>
      <c r="C31" s="31">
        <v>1160.1505863080774</v>
      </c>
    </row>
    <row r="32" spans="1:5" x14ac:dyDescent="0.25">
      <c r="A32" s="30" t="s">
        <v>34</v>
      </c>
      <c r="B32" s="31">
        <v>637.15055198000005</v>
      </c>
      <c r="C32" s="31">
        <v>1248.277123569655</v>
      </c>
    </row>
    <row r="33" spans="1:3" x14ac:dyDescent="0.25">
      <c r="A33" s="30" t="s">
        <v>35</v>
      </c>
      <c r="B33" s="31">
        <v>574.64103693000004</v>
      </c>
      <c r="C33" s="31">
        <v>1257.3330011658077</v>
      </c>
    </row>
    <row r="34" spans="1:3" x14ac:dyDescent="0.25">
      <c r="A34" s="30" t="s">
        <v>36</v>
      </c>
      <c r="B34" s="31">
        <v>623.42243652000002</v>
      </c>
      <c r="C34" s="31">
        <v>1269.1405271545375</v>
      </c>
    </row>
    <row r="35" spans="1:3" x14ac:dyDescent="0.25">
      <c r="A35" s="30" t="s">
        <v>37</v>
      </c>
      <c r="B35" s="31">
        <v>687.73602588000006</v>
      </c>
      <c r="C35" s="31">
        <v>1392.1745391152751</v>
      </c>
    </row>
    <row r="36" spans="1:3" x14ac:dyDescent="0.25">
      <c r="A36" s="30" t="s">
        <v>38</v>
      </c>
      <c r="B36" s="31">
        <v>488.76685115999999</v>
      </c>
      <c r="C36" s="31">
        <v>1769.5872550756824</v>
      </c>
    </row>
    <row r="37" spans="1:3" x14ac:dyDescent="0.25">
      <c r="A37" s="30" t="s">
        <v>39</v>
      </c>
      <c r="B37" s="31">
        <v>120.72886726</v>
      </c>
      <c r="C37" s="31">
        <v>1797.79608695652</v>
      </c>
    </row>
    <row r="38" spans="1:3" x14ac:dyDescent="0.25">
      <c r="A38" s="30" t="s">
        <v>3</v>
      </c>
      <c r="B38" s="31">
        <v>15277.264219940002</v>
      </c>
      <c r="C38" s="31">
        <v>781.13029591848408</v>
      </c>
    </row>
  </sheetData>
  <hyperlinks>
    <hyperlink ref="B1" location="Index!A1" display="Back to table content" xr:uid="{A05DB1D2-01D1-4EEB-9491-C9C0B9FF16F0}"/>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430D2-4D53-4EA2-9BF1-5E43A99F90CC}">
  <dimension ref="A1:F36"/>
  <sheetViews>
    <sheetView showGridLines="0" workbookViewId="0">
      <selection activeCell="G5" sqref="G5"/>
    </sheetView>
  </sheetViews>
  <sheetFormatPr defaultRowHeight="13.8" x14ac:dyDescent="0.25"/>
  <cols>
    <col min="1" max="1" width="14.109375" style="2" customWidth="1"/>
    <col min="2" max="2" width="27.21875" style="2" customWidth="1"/>
    <col min="3" max="3" width="34" style="35" customWidth="1"/>
    <col min="4" max="4" width="18.88671875" style="3" customWidth="1"/>
    <col min="5" max="5" width="12.5546875" style="2" customWidth="1"/>
    <col min="6" max="16384" width="8.88671875" style="2"/>
  </cols>
  <sheetData>
    <row r="1" spans="1:6" ht="14.4" x14ac:dyDescent="0.3">
      <c r="B1" s="73" t="s">
        <v>225</v>
      </c>
    </row>
    <row r="2" spans="1:6" ht="17.399999999999999" x14ac:dyDescent="0.3">
      <c r="A2" s="100"/>
      <c r="B2" s="100" t="s">
        <v>120</v>
      </c>
      <c r="C2" s="34" t="s">
        <v>226</v>
      </c>
    </row>
    <row r="3" spans="1:6" ht="17.399999999999999" x14ac:dyDescent="0.3">
      <c r="A3" s="33"/>
      <c r="B3" s="33"/>
      <c r="C3" s="34"/>
    </row>
    <row r="4" spans="1:6" ht="15.6" x14ac:dyDescent="0.3">
      <c r="A4" s="36" t="s">
        <v>2</v>
      </c>
      <c r="B4" s="4" t="s">
        <v>243</v>
      </c>
      <c r="C4" s="21" t="s">
        <v>244</v>
      </c>
      <c r="D4" s="5" t="s">
        <v>245</v>
      </c>
      <c r="E4" s="37" t="s">
        <v>105</v>
      </c>
      <c r="F4" s="72" t="s">
        <v>106</v>
      </c>
    </row>
    <row r="5" spans="1:6" x14ac:dyDescent="0.25">
      <c r="A5" s="4" t="s">
        <v>4</v>
      </c>
      <c r="B5" s="40">
        <v>490.78398750331223</v>
      </c>
      <c r="C5" s="21">
        <v>0.37039813117673048</v>
      </c>
      <c r="D5" s="5">
        <v>77.75</v>
      </c>
    </row>
    <row r="6" spans="1:6" x14ac:dyDescent="0.25">
      <c r="A6" s="4" t="s">
        <v>9</v>
      </c>
      <c r="B6" s="40">
        <v>464.73855516962772</v>
      </c>
      <c r="C6" s="21">
        <v>0.34472281933231652</v>
      </c>
      <c r="D6" s="5">
        <v>310.125</v>
      </c>
    </row>
    <row r="7" spans="1:6" x14ac:dyDescent="0.25">
      <c r="A7" s="4" t="s">
        <v>10</v>
      </c>
      <c r="B7" s="40">
        <v>468.81941843355901</v>
      </c>
      <c r="C7" s="21">
        <v>0.27271002442399861</v>
      </c>
      <c r="D7" s="5">
        <v>306.375</v>
      </c>
    </row>
    <row r="8" spans="1:6" x14ac:dyDescent="0.25">
      <c r="A8" s="4" t="s">
        <v>11</v>
      </c>
      <c r="B8" s="40">
        <v>532.37138792107669</v>
      </c>
      <c r="C8" s="21">
        <v>0.32583001195579142</v>
      </c>
      <c r="D8" s="5">
        <v>336.1</v>
      </c>
    </row>
    <row r="9" spans="1:6" x14ac:dyDescent="0.25">
      <c r="A9" s="4" t="s">
        <v>12</v>
      </c>
      <c r="B9" s="40">
        <v>528.58966457938175</v>
      </c>
      <c r="C9" s="21">
        <v>0.46192792897279178</v>
      </c>
      <c r="D9" s="5">
        <v>470.35</v>
      </c>
    </row>
    <row r="10" spans="1:6" x14ac:dyDescent="0.25">
      <c r="A10" s="4" t="s">
        <v>13</v>
      </c>
      <c r="B10" s="40">
        <v>521.39433354545395</v>
      </c>
      <c r="C10" s="21">
        <v>0.41814238897289424</v>
      </c>
      <c r="D10" s="5">
        <v>545.5</v>
      </c>
    </row>
    <row r="11" spans="1:6" x14ac:dyDescent="0.25">
      <c r="A11" s="4" t="s">
        <v>14</v>
      </c>
      <c r="B11" s="40">
        <v>498.10651762611974</v>
      </c>
      <c r="C11" s="21">
        <v>0.487017006618499</v>
      </c>
      <c r="D11" s="5">
        <v>577.07500000000005</v>
      </c>
    </row>
    <row r="12" spans="1:6" x14ac:dyDescent="0.25">
      <c r="A12" s="4" t="s">
        <v>15</v>
      </c>
      <c r="B12" s="40">
        <v>446.1563525107382</v>
      </c>
      <c r="C12" s="21">
        <v>0.60577440195360532</v>
      </c>
      <c r="D12" s="5">
        <v>718.55</v>
      </c>
    </row>
    <row r="13" spans="1:6" x14ac:dyDescent="0.25">
      <c r="A13" s="4" t="s">
        <v>16</v>
      </c>
      <c r="B13" s="40">
        <v>469.35517496966673</v>
      </c>
      <c r="C13" s="21">
        <v>0.29621304728436049</v>
      </c>
      <c r="D13" s="5">
        <v>629.72500000000002</v>
      </c>
    </row>
    <row r="14" spans="1:6" x14ac:dyDescent="0.25">
      <c r="A14" s="4" t="s">
        <v>17</v>
      </c>
      <c r="B14" s="40">
        <v>433.02757389865275</v>
      </c>
      <c r="C14" s="21">
        <v>0.33813182096004946</v>
      </c>
      <c r="D14" s="5">
        <v>467.50000000000006</v>
      </c>
    </row>
    <row r="15" spans="1:6" x14ac:dyDescent="0.25">
      <c r="A15" s="4" t="s">
        <v>18</v>
      </c>
      <c r="B15" s="40">
        <v>480.30203871277627</v>
      </c>
      <c r="C15" s="21">
        <v>0.30165195108384135</v>
      </c>
      <c r="D15" s="5">
        <v>372.5</v>
      </c>
    </row>
    <row r="16" spans="1:6" x14ac:dyDescent="0.25">
      <c r="A16" s="4" t="s">
        <v>19</v>
      </c>
      <c r="B16" s="40">
        <v>524.05882426236826</v>
      </c>
      <c r="C16" s="21">
        <v>0.27260521888669004</v>
      </c>
      <c r="D16" s="5">
        <v>366.97500000000002</v>
      </c>
    </row>
    <row r="17" spans="1:6" x14ac:dyDescent="0.25">
      <c r="A17" s="4" t="s">
        <v>20</v>
      </c>
      <c r="B17" s="40">
        <v>570.91418211857251</v>
      </c>
      <c r="C17" s="21">
        <v>0.26832148134781142</v>
      </c>
      <c r="D17" s="5">
        <v>341.97499999999997</v>
      </c>
    </row>
    <row r="18" spans="1:6" x14ac:dyDescent="0.25">
      <c r="A18" s="4" t="s">
        <v>21</v>
      </c>
      <c r="B18" s="40">
        <v>560.10206038035244</v>
      </c>
      <c r="C18" s="21">
        <v>0.2563386115355315</v>
      </c>
      <c r="D18" s="5">
        <v>374.47499999999991</v>
      </c>
    </row>
    <row r="19" spans="1:6" x14ac:dyDescent="0.25">
      <c r="A19" s="4" t="s">
        <v>22</v>
      </c>
      <c r="B19" s="40">
        <v>557.44510506812071</v>
      </c>
      <c r="C19" s="21">
        <v>0.29448380689476555</v>
      </c>
      <c r="D19" s="5">
        <v>400.42500000000001</v>
      </c>
    </row>
    <row r="20" spans="1:6" x14ac:dyDescent="0.25">
      <c r="A20" s="4" t="s">
        <v>23</v>
      </c>
      <c r="B20" s="40">
        <v>585.63834592057219</v>
      </c>
      <c r="C20" s="21">
        <v>0.26382833175078763</v>
      </c>
      <c r="D20" s="5">
        <v>390.57500000000005</v>
      </c>
    </row>
    <row r="21" spans="1:6" x14ac:dyDescent="0.25">
      <c r="A21" s="4" t="s">
        <v>24</v>
      </c>
      <c r="B21" s="40">
        <v>804.19958623953028</v>
      </c>
      <c r="C21" s="21">
        <v>0.19001544065174295</v>
      </c>
      <c r="D21" s="5">
        <v>406.375</v>
      </c>
    </row>
    <row r="22" spans="1:6" x14ac:dyDescent="0.25">
      <c r="A22" s="4" t="s">
        <v>25</v>
      </c>
      <c r="B22" s="40">
        <v>831.94152265416199</v>
      </c>
      <c r="C22" s="21">
        <v>0.17696407435413783</v>
      </c>
      <c r="D22" s="5">
        <v>470.85</v>
      </c>
    </row>
    <row r="23" spans="1:6" x14ac:dyDescent="0.25">
      <c r="A23" s="4" t="s">
        <v>26</v>
      </c>
      <c r="B23" s="40">
        <v>1034.2309902408101</v>
      </c>
      <c r="C23" s="21">
        <v>0.16458398915274541</v>
      </c>
      <c r="D23" s="5">
        <v>575.09999999999991</v>
      </c>
    </row>
    <row r="24" spans="1:6" x14ac:dyDescent="0.25">
      <c r="A24" s="4" t="s">
        <v>27</v>
      </c>
      <c r="B24" s="40">
        <v>1236.4145154146527</v>
      </c>
      <c r="C24" s="21">
        <v>0.13564204174721686</v>
      </c>
      <c r="D24" s="5">
        <v>463.15000000000003</v>
      </c>
      <c r="F24" s="26"/>
    </row>
    <row r="25" spans="1:6" x14ac:dyDescent="0.25">
      <c r="A25" s="4" t="s">
        <v>28</v>
      </c>
      <c r="B25" s="40">
        <v>1333.5713821776299</v>
      </c>
      <c r="C25" s="21">
        <v>0.17505454582324281</v>
      </c>
      <c r="D25" s="5">
        <v>577.57500000000005</v>
      </c>
    </row>
    <row r="26" spans="1:6" x14ac:dyDescent="0.25">
      <c r="A26" s="4" t="s">
        <v>29</v>
      </c>
      <c r="B26" s="40">
        <v>1524.3571905638298</v>
      </c>
      <c r="C26" s="21">
        <v>0.18875399779072108</v>
      </c>
      <c r="D26" s="5">
        <v>669.2</v>
      </c>
    </row>
    <row r="27" spans="1:6" x14ac:dyDescent="0.25">
      <c r="A27" s="4" t="s">
        <v>30</v>
      </c>
      <c r="B27" s="40">
        <v>1611.85512082884</v>
      </c>
      <c r="C27" s="21">
        <v>0.19201766524167049</v>
      </c>
      <c r="D27" s="5">
        <v>754.57500000000005</v>
      </c>
    </row>
    <row r="28" spans="1:6" x14ac:dyDescent="0.25">
      <c r="A28" s="4" t="s">
        <v>31</v>
      </c>
      <c r="B28" s="40">
        <v>1454.5451232523649</v>
      </c>
      <c r="C28" s="21">
        <v>0.15912666590595059</v>
      </c>
      <c r="D28" s="5">
        <v>635.4</v>
      </c>
    </row>
    <row r="29" spans="1:6" x14ac:dyDescent="0.25">
      <c r="A29" s="4" t="s">
        <v>32</v>
      </c>
      <c r="B29" s="40">
        <v>1403.5053368722627</v>
      </c>
      <c r="C29" s="21">
        <v>0.11361464528770723</v>
      </c>
      <c r="D29" s="5">
        <v>421.02499999999998</v>
      </c>
    </row>
    <row r="30" spans="1:6" x14ac:dyDescent="0.25">
      <c r="A30" s="4" t="s">
        <v>33</v>
      </c>
      <c r="B30" s="40">
        <v>1542.258444903945</v>
      </c>
      <c r="C30" s="21">
        <v>0.13434247785550396</v>
      </c>
      <c r="D30" s="5">
        <v>424.54999999999995</v>
      </c>
    </row>
    <row r="31" spans="1:6" x14ac:dyDescent="0.25">
      <c r="A31" s="4" t="s">
        <v>34</v>
      </c>
      <c r="B31" s="40">
        <v>1677.4762673060202</v>
      </c>
      <c r="C31" s="21">
        <v>0.13151231143265063</v>
      </c>
      <c r="D31" s="5">
        <v>560.70000000000005</v>
      </c>
    </row>
    <row r="32" spans="1:6" x14ac:dyDescent="0.25">
      <c r="A32" s="4" t="s">
        <v>35</v>
      </c>
      <c r="B32" s="40">
        <v>1641.48920807327</v>
      </c>
      <c r="C32" s="21">
        <v>0.1701728442944804</v>
      </c>
      <c r="D32" s="5">
        <v>703.82499999999993</v>
      </c>
    </row>
    <row r="33" spans="1:4" x14ac:dyDescent="0.25">
      <c r="A33" s="4" t="s">
        <v>36</v>
      </c>
      <c r="B33" s="40">
        <v>1697.9103771560826</v>
      </c>
      <c r="C33" s="21">
        <v>0.19474400009573273</v>
      </c>
      <c r="D33" s="5">
        <v>835.22500000000002</v>
      </c>
    </row>
    <row r="34" spans="1:4" x14ac:dyDescent="0.25">
      <c r="A34" s="4" t="s">
        <v>37</v>
      </c>
      <c r="B34" s="40">
        <v>2006.7389685665248</v>
      </c>
      <c r="C34" s="21">
        <v>0.18564388174364135</v>
      </c>
      <c r="D34" s="5">
        <v>992.625</v>
      </c>
    </row>
    <row r="35" spans="1:4" x14ac:dyDescent="0.25">
      <c r="A35" s="4" t="s">
        <v>38</v>
      </c>
      <c r="B35" s="40">
        <v>2567.3969236364856</v>
      </c>
      <c r="C35" s="21">
        <v>0.2064731513172916</v>
      </c>
      <c r="D35" s="5">
        <v>1208.05</v>
      </c>
    </row>
    <row r="36" spans="1:4" x14ac:dyDescent="0.25">
      <c r="A36" s="4" t="s">
        <v>3</v>
      </c>
      <c r="B36" s="40">
        <v>983.86111227441188</v>
      </c>
      <c r="C36" s="21">
        <v>8.0967587158449028</v>
      </c>
      <c r="D36" s="5">
        <v>16384.199999999997</v>
      </c>
    </row>
  </sheetData>
  <hyperlinks>
    <hyperlink ref="B1" location="Index!A1" display="Back to table content" xr:uid="{C9AFE27B-1E8F-475A-B1A7-8CBEBC609B45}"/>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60BA2-DDF5-4032-92D4-469E021454A9}">
  <dimension ref="A1:L128"/>
  <sheetViews>
    <sheetView showGridLines="0" zoomScale="84" workbookViewId="0">
      <selection activeCell="D2" sqref="D2"/>
    </sheetView>
  </sheetViews>
  <sheetFormatPr defaultRowHeight="13.8" x14ac:dyDescent="0.25"/>
  <cols>
    <col min="1" max="1" width="10.88671875" style="48" customWidth="1"/>
    <col min="2" max="2" width="21.5546875" style="4" customWidth="1"/>
    <col min="3" max="4" width="25.88671875" style="4" customWidth="1"/>
    <col min="5" max="5" width="34.5546875" style="4" customWidth="1"/>
    <col min="6" max="7" width="33.33203125" style="4" customWidth="1"/>
    <col min="8" max="8" width="32" style="4" customWidth="1"/>
    <col min="9" max="10" width="31.77734375" style="4" customWidth="1"/>
    <col min="11" max="11" width="18.21875" style="4" customWidth="1"/>
    <col min="12" max="16384" width="8.88671875" style="4"/>
  </cols>
  <sheetData>
    <row r="1" spans="1:12" ht="14.4" x14ac:dyDescent="0.3">
      <c r="B1" s="97" t="s">
        <v>224</v>
      </c>
    </row>
    <row r="2" spans="1:12" ht="24.6" x14ac:dyDescent="0.4">
      <c r="E2" s="71"/>
      <c r="F2" s="71" t="s">
        <v>107</v>
      </c>
      <c r="G2" s="45"/>
    </row>
    <row r="3" spans="1:12" s="19" customFormat="1" x14ac:dyDescent="0.25">
      <c r="A3" s="67" t="s">
        <v>1</v>
      </c>
      <c r="B3" s="67" t="s">
        <v>63</v>
      </c>
      <c r="C3" s="67" t="s">
        <v>64</v>
      </c>
      <c r="D3" s="67" t="s">
        <v>146</v>
      </c>
      <c r="E3" s="67" t="s">
        <v>65</v>
      </c>
      <c r="F3" s="67" t="s">
        <v>66</v>
      </c>
      <c r="G3" s="67" t="s">
        <v>148</v>
      </c>
      <c r="H3" s="67" t="s">
        <v>67</v>
      </c>
      <c r="I3" s="67" t="s">
        <v>68</v>
      </c>
      <c r="J3" s="67" t="s">
        <v>149</v>
      </c>
      <c r="K3" s="67" t="s">
        <v>80</v>
      </c>
    </row>
    <row r="4" spans="1:12" x14ac:dyDescent="0.25">
      <c r="A4" s="44">
        <v>32933</v>
      </c>
      <c r="B4" s="68">
        <f>_xlfn.XLOOKUP($A4,'[1]15'!$H$7:$EB$7,'[1]15'!$H$41:$EB$41)</f>
        <v>46.811999999999998</v>
      </c>
      <c r="C4" s="68">
        <f>_xlfn.XLOOKUP($A4,'[1]15'!$H$7:$EB$7,'[1]15'!$H$42:$EB$42)</f>
        <v>38.667000000000002</v>
      </c>
      <c r="D4" s="68">
        <f>Table9[[#This Row],[Raw Coal Production]]+Table9[[#This Row],[Saleable Coal Production]]</f>
        <v>85.478999999999999</v>
      </c>
      <c r="E4" s="68">
        <f>_xlfn.XLOOKUP($A4,'[1]15'!$H$7:$EB$7,'[1]16'!$H$44:$EB$44)</f>
        <v>14.754854</v>
      </c>
      <c r="F4" s="68">
        <f>_xlfn.XLOOKUP($A4,'[1]15'!$H$7:$EB$7,'[1]16'!$H$45:$EB$45)</f>
        <v>11.330602000000001</v>
      </c>
      <c r="G4" s="68">
        <f>Table9[[#This Row],[Thermal Coal Export Volumn]]+Table9[[#This Row],[Metallurgical Coal Export Volumn]]</f>
        <v>26.085456000000001</v>
      </c>
      <c r="H4" s="68">
        <f>_xlfn.XLOOKUP($A4,'[1]15'!$H$7:$EB$7,'[1]17'!$G$37:$EA$37)</f>
        <v>901.68528800000001</v>
      </c>
      <c r="I4" s="68">
        <f>_xlfn.XLOOKUP($A4,'[1]15'!$H$7:$EB$7,'[1]17'!$G$38:$EA$38)</f>
        <v>556.15479500000004</v>
      </c>
      <c r="J4" s="68">
        <f>Table9[[#This Row],[Thermal Coal Export Values]]+Table9[[#This Row],[Metallurgical Coal Export Values]]</f>
        <v>1457.840083</v>
      </c>
      <c r="K4" s="69">
        <f>_xlfn.XLOOKUP(A4,'[1]24(2)'!$8:$8,'[1]24(2)'!$14:$14)/_xlfn.XLOOKUP(A4,'[1]24(1)'!$8:$8,'[1]24(1)'!$45:$45)</f>
        <v>61.11109523686239</v>
      </c>
      <c r="L4" s="20"/>
    </row>
    <row r="5" spans="1:12" x14ac:dyDescent="0.25">
      <c r="A5" s="44">
        <v>33025</v>
      </c>
      <c r="B5" s="68">
        <f>_xlfn.XLOOKUP($A5,'[1]15'!$H$7:$EB$7,'[1]15'!$H$41:$EB$41)</f>
        <v>49.515000000000001</v>
      </c>
      <c r="C5" s="68">
        <f>_xlfn.XLOOKUP($A5,'[1]15'!$H$7:$EB$7,'[1]15'!$H$42:$EB$42)</f>
        <v>39.328000000000003</v>
      </c>
      <c r="D5" s="68">
        <f>Table9[[#This Row],[Raw Coal Production]]+Table9[[#This Row],[Saleable Coal Production]]</f>
        <v>88.843000000000004</v>
      </c>
      <c r="E5" s="68">
        <f>_xlfn.XLOOKUP($A5,'[1]15'!$H$7:$EB$7,'[1]16'!$H$44:$EB$44)</f>
        <v>16.027611</v>
      </c>
      <c r="F5" s="68">
        <f>_xlfn.XLOOKUP($A5,'[1]15'!$H$7:$EB$7,'[1]16'!$H$45:$EB$45)</f>
        <v>11.050592</v>
      </c>
      <c r="G5" s="68">
        <f>Table9[[#This Row],[Thermal Coal Export Volumn]]+Table9[[#This Row],[Metallurgical Coal Export Volumn]]</f>
        <v>27.078203000000002</v>
      </c>
      <c r="H5" s="68">
        <f>_xlfn.XLOOKUP($A5,'[1]15'!$H$7:$EB$7,'[1]17'!$G$37:$EA$37)</f>
        <v>988.59457499999996</v>
      </c>
      <c r="I5" s="68">
        <f>_xlfn.XLOOKUP($A5,'[1]15'!$H$7:$EB$7,'[1]17'!$G$38:$EA$38)</f>
        <v>553.06308799999999</v>
      </c>
      <c r="J5" s="68">
        <f>Table9[[#This Row],[Thermal Coal Export Values]]+Table9[[#This Row],[Metallurgical Coal Export Values]]</f>
        <v>1541.657663</v>
      </c>
      <c r="K5" s="69">
        <f>_xlfn.XLOOKUP(A5,'[1]24(2)'!$8:$8,'[1]24(2)'!$14:$14)/_xlfn.XLOOKUP(A5,'[1]24(1)'!$8:$8,'[1]24(1)'!$45:$45)</f>
        <v>61.680719291228115</v>
      </c>
    </row>
    <row r="6" spans="1:12" x14ac:dyDescent="0.25">
      <c r="A6" s="44">
        <v>33117</v>
      </c>
      <c r="B6" s="68">
        <f>_xlfn.XLOOKUP($A6,'[1]15'!$H$7:$EB$7,'[1]15'!$H$41:$EB$41)</f>
        <v>53.852184999999999</v>
      </c>
      <c r="C6" s="68">
        <f>_xlfn.XLOOKUP($A6,'[1]15'!$H$7:$EB$7,'[1]15'!$H$42:$EB$42)</f>
        <v>43.783000000000001</v>
      </c>
      <c r="D6" s="68">
        <f>Table9[[#This Row],[Raw Coal Production]]+Table9[[#This Row],[Saleable Coal Production]]</f>
        <v>97.635185000000007</v>
      </c>
      <c r="E6" s="68">
        <f>_xlfn.XLOOKUP($A6,'[1]15'!$H$7:$EB$7,'[1]16'!$H$44:$EB$44)</f>
        <v>13.938955</v>
      </c>
      <c r="F6" s="68">
        <f>_xlfn.XLOOKUP($A6,'[1]15'!$H$7:$EB$7,'[1]16'!$H$45:$EB$45)</f>
        <v>13.082280000000001</v>
      </c>
      <c r="G6" s="68">
        <f>Table9[[#This Row],[Thermal Coal Export Volumn]]+Table9[[#This Row],[Metallurgical Coal Export Volumn]]</f>
        <v>27.021235000000001</v>
      </c>
      <c r="H6" s="68">
        <f>_xlfn.XLOOKUP($A6,'[1]15'!$H$7:$EB$7,'[1]17'!$G$37:$EA$37)</f>
        <v>835.60689000000002</v>
      </c>
      <c r="I6" s="68">
        <f>_xlfn.XLOOKUP($A6,'[1]15'!$H$7:$EB$7,'[1]17'!$G$38:$EA$38)</f>
        <v>630.44462499999997</v>
      </c>
      <c r="J6" s="68">
        <f>Table9[[#This Row],[Thermal Coal Export Values]]+Table9[[#This Row],[Metallurgical Coal Export Values]]</f>
        <v>1466.0515150000001</v>
      </c>
      <c r="K6" s="69">
        <f>_xlfn.XLOOKUP(A6,'[1]24(2)'!$8:$8,'[1]24(2)'!$14:$14)/_xlfn.XLOOKUP(A6,'[1]24(1)'!$8:$8,'[1]24(1)'!$45:$45)</f>
        <v>59.947599371688909</v>
      </c>
    </row>
    <row r="7" spans="1:12" x14ac:dyDescent="0.25">
      <c r="A7" s="44">
        <v>33208</v>
      </c>
      <c r="B7" s="68">
        <f>_xlfn.XLOOKUP($A7,'[1]15'!$H$7:$EB$7,'[1]15'!$H$41:$EB$41)</f>
        <v>50.039028999999999</v>
      </c>
      <c r="C7" s="68">
        <f>_xlfn.XLOOKUP($A7,'[1]15'!$H$7:$EB$7,'[1]15'!$H$42:$EB$42)</f>
        <v>40.939</v>
      </c>
      <c r="D7" s="68">
        <f>Table9[[#This Row],[Raw Coal Production]]+Table9[[#This Row],[Saleable Coal Production]]</f>
        <v>90.978028999999992</v>
      </c>
      <c r="E7" s="68">
        <f>_xlfn.XLOOKUP($A7,'[1]15'!$H$7:$EB$7,'[1]16'!$H$44:$EB$44)</f>
        <v>13.976955</v>
      </c>
      <c r="F7" s="68">
        <f>_xlfn.XLOOKUP($A7,'[1]15'!$H$7:$EB$7,'[1]16'!$H$45:$EB$45)</f>
        <v>12.051925000000001</v>
      </c>
      <c r="G7" s="68">
        <f>Table9[[#This Row],[Thermal Coal Export Volumn]]+Table9[[#This Row],[Metallurgical Coal Export Volumn]]</f>
        <v>26.028880000000001</v>
      </c>
      <c r="H7" s="68">
        <f>_xlfn.XLOOKUP($A7,'[1]15'!$H$7:$EB$7,'[1]17'!$G$37:$EA$37)</f>
        <v>872.60790299999996</v>
      </c>
      <c r="I7" s="68">
        <f>_xlfn.XLOOKUP($A7,'[1]15'!$H$7:$EB$7,'[1]17'!$G$38:$EA$38)</f>
        <v>601.83721200000002</v>
      </c>
      <c r="J7" s="68">
        <f>Table9[[#This Row],[Thermal Coal Export Values]]+Table9[[#This Row],[Metallurgical Coal Export Values]]</f>
        <v>1474.445115</v>
      </c>
      <c r="K7" s="69">
        <f>_xlfn.XLOOKUP(A7,'[1]24(2)'!$8:$8,'[1]24(2)'!$14:$14)/_xlfn.XLOOKUP(A7,'[1]24(1)'!$8:$8,'[1]24(1)'!$45:$45)</f>
        <v>62.431903300826249</v>
      </c>
    </row>
    <row r="8" spans="1:12" x14ac:dyDescent="0.25">
      <c r="A8" s="44">
        <v>33298</v>
      </c>
      <c r="B8" s="68">
        <f>_xlfn.XLOOKUP($A8,'[1]15'!$H$7:$EB$7,'[1]15'!$H$41:$EB$41)</f>
        <v>46.036217000000001</v>
      </c>
      <c r="C8" s="68">
        <f>_xlfn.XLOOKUP($A8,'[1]15'!$H$7:$EB$7,'[1]15'!$H$42:$EB$42)</f>
        <v>36.875</v>
      </c>
      <c r="D8" s="68">
        <f>Table9[[#This Row],[Raw Coal Production]]+Table9[[#This Row],[Saleable Coal Production]]</f>
        <v>82.911216999999994</v>
      </c>
      <c r="E8" s="68">
        <f>_xlfn.XLOOKUP($A8,'[1]15'!$H$7:$EB$7,'[1]16'!$H$44:$EB$44)</f>
        <v>16.324815000000001</v>
      </c>
      <c r="F8" s="68">
        <f>_xlfn.XLOOKUP($A8,'[1]15'!$H$7:$EB$7,'[1]16'!$H$45:$EB$45)</f>
        <v>13.589354999999999</v>
      </c>
      <c r="G8" s="68">
        <f>Table9[[#This Row],[Thermal Coal Export Volumn]]+Table9[[#This Row],[Metallurgical Coal Export Volumn]]</f>
        <v>29.914169999999999</v>
      </c>
      <c r="H8" s="68">
        <f>_xlfn.XLOOKUP($A8,'[1]15'!$H$7:$EB$7,'[1]17'!$G$37:$EA$37)</f>
        <v>1015.31593</v>
      </c>
      <c r="I8" s="68">
        <f>_xlfn.XLOOKUP($A8,'[1]15'!$H$7:$EB$7,'[1]17'!$G$38:$EA$38)</f>
        <v>675.47679600000004</v>
      </c>
      <c r="J8" s="68">
        <f>Table9[[#This Row],[Thermal Coal Export Values]]+Table9[[#This Row],[Metallurgical Coal Export Values]]</f>
        <v>1690.7927260000001</v>
      </c>
      <c r="K8" s="69">
        <f>_xlfn.XLOOKUP(A8,'[1]24(2)'!$8:$8,'[1]24(2)'!$14:$14)/_xlfn.XLOOKUP(A8,'[1]24(1)'!$8:$8,'[1]24(1)'!$45:$45)</f>
        <v>62.194636202615463</v>
      </c>
    </row>
    <row r="9" spans="1:12" x14ac:dyDescent="0.25">
      <c r="A9" s="44">
        <v>33390</v>
      </c>
      <c r="B9" s="68">
        <f>_xlfn.XLOOKUP($A9,'[1]15'!$H$7:$EB$7,'[1]15'!$H$41:$EB$41)</f>
        <v>54.753568999999999</v>
      </c>
      <c r="C9" s="68">
        <f>_xlfn.XLOOKUP($A9,'[1]15'!$H$7:$EB$7,'[1]15'!$H$42:$EB$42)</f>
        <v>44.965093000000003</v>
      </c>
      <c r="D9" s="68">
        <f>Table9[[#This Row],[Raw Coal Production]]+Table9[[#This Row],[Saleable Coal Production]]</f>
        <v>99.718661999999995</v>
      </c>
      <c r="E9" s="68">
        <f>_xlfn.XLOOKUP($A9,'[1]15'!$H$7:$EB$7,'[1]16'!$H$44:$EB$44)</f>
        <v>17.662891999999999</v>
      </c>
      <c r="F9" s="68">
        <f>_xlfn.XLOOKUP($A9,'[1]15'!$H$7:$EB$7,'[1]16'!$H$45:$EB$45)</f>
        <v>13.001440000000001</v>
      </c>
      <c r="G9" s="68">
        <f>Table9[[#This Row],[Thermal Coal Export Volumn]]+Table9[[#This Row],[Metallurgical Coal Export Volumn]]</f>
        <v>30.664332000000002</v>
      </c>
      <c r="H9" s="68">
        <f>_xlfn.XLOOKUP($A9,'[1]15'!$H$7:$EB$7,'[1]17'!$G$37:$EA$37)</f>
        <v>1103.63625</v>
      </c>
      <c r="I9" s="68">
        <f>_xlfn.XLOOKUP($A9,'[1]15'!$H$7:$EB$7,'[1]17'!$G$38:$EA$38)</f>
        <v>634.28761199999997</v>
      </c>
      <c r="J9" s="68">
        <f>Table9[[#This Row],[Thermal Coal Export Values]]+Table9[[#This Row],[Metallurgical Coal Export Values]]</f>
        <v>1737.9238620000001</v>
      </c>
      <c r="K9" s="69">
        <f>_xlfn.XLOOKUP(A9,'[1]24(2)'!$8:$8,'[1]24(2)'!$14:$14)/_xlfn.XLOOKUP(A9,'[1]24(1)'!$8:$8,'[1]24(1)'!$45:$45)</f>
        <v>62.483326626239922</v>
      </c>
    </row>
    <row r="10" spans="1:12" x14ac:dyDescent="0.25">
      <c r="A10" s="44">
        <v>33482</v>
      </c>
      <c r="B10" s="68">
        <f>_xlfn.XLOOKUP($A10,'[1]15'!$H$7:$EB$7,'[1]15'!$H$41:$EB$41)</f>
        <v>54.106833000000002</v>
      </c>
      <c r="C10" s="68">
        <f>_xlfn.XLOOKUP($A10,'[1]15'!$H$7:$EB$7,'[1]15'!$H$42:$EB$42)</f>
        <v>44.231625999999999</v>
      </c>
      <c r="D10" s="68">
        <f>Table9[[#This Row],[Raw Coal Production]]+Table9[[#This Row],[Saleable Coal Production]]</f>
        <v>98.338459</v>
      </c>
      <c r="E10" s="68">
        <f>_xlfn.XLOOKUP($A10,'[1]15'!$H$7:$EB$7,'[1]16'!$H$44:$EB$44)</f>
        <v>15.944341</v>
      </c>
      <c r="F10" s="68">
        <f>_xlfn.XLOOKUP($A10,'[1]15'!$H$7:$EB$7,'[1]16'!$H$45:$EB$45)</f>
        <v>14.989106</v>
      </c>
      <c r="G10" s="68">
        <f>Table9[[#This Row],[Thermal Coal Export Volumn]]+Table9[[#This Row],[Metallurgical Coal Export Volumn]]</f>
        <v>30.933447000000001</v>
      </c>
      <c r="H10" s="68">
        <f>_xlfn.XLOOKUP($A10,'[1]15'!$H$7:$EB$7,'[1]17'!$G$37:$EA$37)</f>
        <v>969.41400399999998</v>
      </c>
      <c r="I10" s="68">
        <f>_xlfn.XLOOKUP($A10,'[1]15'!$H$7:$EB$7,'[1]17'!$G$38:$EA$38)</f>
        <v>723.32049600000005</v>
      </c>
      <c r="J10" s="68">
        <f>Table9[[#This Row],[Thermal Coal Export Values]]+Table9[[#This Row],[Metallurgical Coal Export Values]]</f>
        <v>1692.7345</v>
      </c>
      <c r="K10" s="69">
        <f>_xlfn.XLOOKUP(A10,'[1]24(2)'!$8:$8,'[1]24(2)'!$14:$14)/_xlfn.XLOOKUP(A10,'[1]24(1)'!$8:$8,'[1]24(1)'!$45:$45)</f>
        <v>60.799879029180325</v>
      </c>
    </row>
    <row r="11" spans="1:12" x14ac:dyDescent="0.25">
      <c r="A11" s="44">
        <v>33573</v>
      </c>
      <c r="B11" s="68">
        <f>_xlfn.XLOOKUP($A11,'[1]15'!$H$7:$EB$7,'[1]15'!$H$41:$EB$41)</f>
        <v>52.304704999999998</v>
      </c>
      <c r="C11" s="68">
        <f>_xlfn.XLOOKUP($A11,'[1]15'!$H$7:$EB$7,'[1]15'!$H$42:$EB$42)</f>
        <v>42.333888000000002</v>
      </c>
      <c r="D11" s="68">
        <f>Table9[[#This Row],[Raw Coal Production]]+Table9[[#This Row],[Saleable Coal Production]]</f>
        <v>94.638593</v>
      </c>
      <c r="E11" s="68">
        <f>_xlfn.XLOOKUP($A11,'[1]15'!$H$7:$EB$7,'[1]16'!$H$44:$EB$44)</f>
        <v>16.570475999999999</v>
      </c>
      <c r="F11" s="68">
        <f>_xlfn.XLOOKUP($A11,'[1]15'!$H$7:$EB$7,'[1]16'!$H$45:$EB$45)</f>
        <v>12.744533000000001</v>
      </c>
      <c r="G11" s="68">
        <f>Table9[[#This Row],[Thermal Coal Export Volumn]]+Table9[[#This Row],[Metallurgical Coal Export Volumn]]</f>
        <v>29.315009</v>
      </c>
      <c r="H11" s="68">
        <f>_xlfn.XLOOKUP($A11,'[1]15'!$H$7:$EB$7,'[1]17'!$G$37:$EA$37)</f>
        <v>1007.80795</v>
      </c>
      <c r="I11" s="68">
        <f>_xlfn.XLOOKUP($A11,'[1]15'!$H$7:$EB$7,'[1]17'!$G$38:$EA$38)</f>
        <v>611.95542799999998</v>
      </c>
      <c r="J11" s="68">
        <f>Table9[[#This Row],[Thermal Coal Export Values]]+Table9[[#This Row],[Metallurgical Coal Export Values]]</f>
        <v>1619.7633780000001</v>
      </c>
      <c r="K11" s="69">
        <f>_xlfn.XLOOKUP(A11,'[1]24(2)'!$8:$8,'[1]24(2)'!$14:$14)/_xlfn.XLOOKUP(A11,'[1]24(1)'!$8:$8,'[1]24(1)'!$45:$45)</f>
        <v>60.819493054997338</v>
      </c>
    </row>
    <row r="12" spans="1:12" x14ac:dyDescent="0.25">
      <c r="A12" s="44">
        <v>33664</v>
      </c>
      <c r="B12" s="68">
        <f>_xlfn.XLOOKUP($A12,'[1]15'!$H$7:$EB$7,'[1]15'!$H$41:$EB$41)</f>
        <v>55.544041999999997</v>
      </c>
      <c r="C12" s="68">
        <f>_xlfn.XLOOKUP($A12,'[1]15'!$H$7:$EB$7,'[1]15'!$H$42:$EB$42)</f>
        <v>44.259256000000001</v>
      </c>
      <c r="D12" s="68">
        <f>Table9[[#This Row],[Raw Coal Production]]+Table9[[#This Row],[Saleable Coal Production]]</f>
        <v>99.803297999999998</v>
      </c>
      <c r="E12" s="68">
        <f>_xlfn.XLOOKUP($A12,'[1]15'!$H$7:$EB$7,'[1]16'!$H$44:$EB$44)</f>
        <v>15.534924999999999</v>
      </c>
      <c r="F12" s="68">
        <f>_xlfn.XLOOKUP($A12,'[1]15'!$H$7:$EB$7,'[1]16'!$H$45:$EB$45)</f>
        <v>15.68876</v>
      </c>
      <c r="G12" s="68">
        <f>Table9[[#This Row],[Thermal Coal Export Volumn]]+Table9[[#This Row],[Metallurgical Coal Export Volumn]]</f>
        <v>31.223685</v>
      </c>
      <c r="H12" s="68">
        <f>_xlfn.XLOOKUP($A12,'[1]15'!$H$7:$EB$7,'[1]17'!$G$37:$EA$37)</f>
        <v>975.26917900000001</v>
      </c>
      <c r="I12" s="68">
        <f>_xlfn.XLOOKUP($A12,'[1]15'!$H$7:$EB$7,'[1]17'!$G$38:$EA$38)</f>
        <v>770.93122100000005</v>
      </c>
      <c r="J12" s="68">
        <f>Table9[[#This Row],[Thermal Coal Export Values]]+Table9[[#This Row],[Metallurgical Coal Export Values]]</f>
        <v>1746.2004000000002</v>
      </c>
      <c r="K12" s="69">
        <f>_xlfn.XLOOKUP(A12,'[1]24(2)'!$8:$8,'[1]24(2)'!$14:$14)/_xlfn.XLOOKUP(A12,'[1]24(1)'!$8:$8,'[1]24(1)'!$45:$45)</f>
        <v>62.779136622803136</v>
      </c>
    </row>
    <row r="13" spans="1:12" x14ac:dyDescent="0.25">
      <c r="A13" s="44">
        <v>33756</v>
      </c>
      <c r="B13" s="68">
        <f>_xlfn.XLOOKUP($A13,'[1]15'!$H$7:$EB$7,'[1]15'!$H$41:$EB$41)</f>
        <v>56.292319999999997</v>
      </c>
      <c r="C13" s="68">
        <f>_xlfn.XLOOKUP($A13,'[1]15'!$H$7:$EB$7,'[1]15'!$H$42:$EB$42)</f>
        <v>45.689371999999999</v>
      </c>
      <c r="D13" s="68">
        <f>Table9[[#This Row],[Raw Coal Production]]+Table9[[#This Row],[Saleable Coal Production]]</f>
        <v>101.981692</v>
      </c>
      <c r="E13" s="68">
        <f>_xlfn.XLOOKUP($A13,'[1]15'!$H$7:$EB$7,'[1]16'!$H$44:$EB$44)</f>
        <v>17.027242999999999</v>
      </c>
      <c r="F13" s="68">
        <f>_xlfn.XLOOKUP($A13,'[1]15'!$H$7:$EB$7,'[1]16'!$H$45:$EB$45)</f>
        <v>15.189472</v>
      </c>
      <c r="G13" s="68">
        <f>Table9[[#This Row],[Thermal Coal Export Volumn]]+Table9[[#This Row],[Metallurgical Coal Export Volumn]]</f>
        <v>32.216715000000001</v>
      </c>
      <c r="H13" s="68">
        <f>_xlfn.XLOOKUP($A13,'[1]15'!$H$7:$EB$7,'[1]17'!$G$37:$EA$37)</f>
        <v>1052.77757</v>
      </c>
      <c r="I13" s="68">
        <f>_xlfn.XLOOKUP($A13,'[1]15'!$H$7:$EB$7,'[1]17'!$G$38:$EA$38)</f>
        <v>736.540524</v>
      </c>
      <c r="J13" s="68">
        <f>Table9[[#This Row],[Thermal Coal Export Values]]+Table9[[#This Row],[Metallurgical Coal Export Values]]</f>
        <v>1789.318094</v>
      </c>
      <c r="K13" s="69">
        <f>_xlfn.XLOOKUP(A13,'[1]24(2)'!$8:$8,'[1]24(2)'!$14:$14)/_xlfn.XLOOKUP(A13,'[1]24(1)'!$8:$8,'[1]24(1)'!$45:$45)</f>
        <v>61.829009546642403</v>
      </c>
    </row>
    <row r="14" spans="1:12" x14ac:dyDescent="0.25">
      <c r="A14" s="44">
        <v>33848</v>
      </c>
      <c r="B14" s="68">
        <f>_xlfn.XLOOKUP($A14,'[1]15'!$H$7:$EB$7,'[1]15'!$H$41:$EB$41)</f>
        <v>58.485379000000002</v>
      </c>
      <c r="C14" s="68">
        <f>_xlfn.XLOOKUP($A14,'[1]15'!$H$7:$EB$7,'[1]15'!$H$42:$EB$42)</f>
        <v>47.407707000000002</v>
      </c>
      <c r="D14" s="68">
        <f>Table9[[#This Row],[Raw Coal Production]]+Table9[[#This Row],[Saleable Coal Production]]</f>
        <v>105.89308600000001</v>
      </c>
      <c r="E14" s="68">
        <f>_xlfn.XLOOKUP($A14,'[1]15'!$H$7:$EB$7,'[1]16'!$H$44:$EB$44)</f>
        <v>17.364038000000001</v>
      </c>
      <c r="F14" s="68">
        <f>_xlfn.XLOOKUP($A14,'[1]15'!$H$7:$EB$7,'[1]16'!$H$45:$EB$45)</f>
        <v>14.429251000000001</v>
      </c>
      <c r="G14" s="68">
        <f>Table9[[#This Row],[Thermal Coal Export Volumn]]+Table9[[#This Row],[Metallurgical Coal Export Volumn]]</f>
        <v>31.793289000000001</v>
      </c>
      <c r="H14" s="68">
        <f>_xlfn.XLOOKUP($A14,'[1]15'!$H$7:$EB$7,'[1]17'!$G$37:$EA$37)</f>
        <v>1108.3057799999999</v>
      </c>
      <c r="I14" s="68">
        <f>_xlfn.XLOOKUP($A14,'[1]15'!$H$7:$EB$7,'[1]17'!$G$38:$EA$38)</f>
        <v>728.86508900000001</v>
      </c>
      <c r="J14" s="68">
        <f>Table9[[#This Row],[Thermal Coal Export Values]]+Table9[[#This Row],[Metallurgical Coal Export Values]]</f>
        <v>1837.170869</v>
      </c>
      <c r="K14" s="69">
        <f>_xlfn.XLOOKUP(A14,'[1]24(2)'!$8:$8,'[1]24(2)'!$14:$14)/_xlfn.XLOOKUP(A14,'[1]24(1)'!$8:$8,'[1]24(1)'!$45:$45)</f>
        <v>63.827652300691803</v>
      </c>
    </row>
    <row r="15" spans="1:12" x14ac:dyDescent="0.25">
      <c r="A15" s="44">
        <v>33939</v>
      </c>
      <c r="B15" s="68">
        <f>_xlfn.XLOOKUP($A15,'[1]15'!$H$7:$EB$7,'[1]15'!$H$41:$EB$41)</f>
        <v>53.798923000000002</v>
      </c>
      <c r="C15" s="68">
        <f>_xlfn.XLOOKUP($A15,'[1]15'!$H$7:$EB$7,'[1]15'!$H$42:$EB$42)</f>
        <v>42.456747999999997</v>
      </c>
      <c r="D15" s="68">
        <f>Table9[[#This Row],[Raw Coal Production]]+Table9[[#This Row],[Saleable Coal Production]]</f>
        <v>96.255671000000007</v>
      </c>
      <c r="E15" s="68">
        <f>_xlfn.XLOOKUP($A15,'[1]15'!$H$7:$EB$7,'[1]16'!$H$44:$EB$44)</f>
        <v>16.490552000000001</v>
      </c>
      <c r="F15" s="68">
        <f>_xlfn.XLOOKUP($A15,'[1]15'!$H$7:$EB$7,'[1]16'!$H$45:$EB$45)</f>
        <v>15.313814000000001</v>
      </c>
      <c r="G15" s="68">
        <f>Table9[[#This Row],[Thermal Coal Export Volumn]]+Table9[[#This Row],[Metallurgical Coal Export Volumn]]</f>
        <v>31.804366000000002</v>
      </c>
      <c r="H15" s="68">
        <f>_xlfn.XLOOKUP($A15,'[1]15'!$H$7:$EB$7,'[1]17'!$G$37:$EA$37)</f>
        <v>1097.80996</v>
      </c>
      <c r="I15" s="68">
        <f>_xlfn.XLOOKUP($A15,'[1]15'!$H$7:$EB$7,'[1]17'!$G$38:$EA$38)</f>
        <v>777.476989</v>
      </c>
      <c r="J15" s="68">
        <f>Table9[[#This Row],[Thermal Coal Export Values]]+Table9[[#This Row],[Metallurgical Coal Export Values]]</f>
        <v>1875.286949</v>
      </c>
      <c r="K15" s="69">
        <f>_xlfn.XLOOKUP(A15,'[1]24(2)'!$8:$8,'[1]24(2)'!$14:$14)/_xlfn.XLOOKUP(A15,'[1]24(1)'!$8:$8,'[1]24(1)'!$45:$45)</f>
        <v>66.572056532734621</v>
      </c>
    </row>
    <row r="16" spans="1:12" x14ac:dyDescent="0.25">
      <c r="A16" s="44">
        <v>34029</v>
      </c>
      <c r="B16" s="68">
        <f>_xlfn.XLOOKUP($A16,'[1]15'!$H$7:$EB$7,'[1]15'!$H$41:$EB$41)</f>
        <v>54.559547999999999</v>
      </c>
      <c r="C16" s="68">
        <f>_xlfn.XLOOKUP($A16,'[1]15'!$H$7:$EB$7,'[1]15'!$H$42:$EB$42)</f>
        <v>43.747805999999997</v>
      </c>
      <c r="D16" s="68">
        <f>Table9[[#This Row],[Raw Coal Production]]+Table9[[#This Row],[Saleable Coal Production]]</f>
        <v>98.307354000000004</v>
      </c>
      <c r="E16" s="68">
        <f>_xlfn.XLOOKUP($A16,'[1]15'!$H$7:$EB$7,'[1]16'!$H$44:$EB$44)</f>
        <v>16.826999000000001</v>
      </c>
      <c r="F16" s="68">
        <f>_xlfn.XLOOKUP($A16,'[1]15'!$H$7:$EB$7,'[1]16'!$H$45:$EB$45)</f>
        <v>15.575951</v>
      </c>
      <c r="G16" s="68">
        <f>Table9[[#This Row],[Thermal Coal Export Volumn]]+Table9[[#This Row],[Metallurgical Coal Export Volumn]]</f>
        <v>32.402950000000004</v>
      </c>
      <c r="H16" s="68">
        <f>_xlfn.XLOOKUP($A16,'[1]15'!$H$7:$EB$7,'[1]17'!$G$37:$EA$37)</f>
        <v>1132.6803299999999</v>
      </c>
      <c r="I16" s="68">
        <f>_xlfn.XLOOKUP($A16,'[1]15'!$H$7:$EB$7,'[1]17'!$G$38:$EA$38)</f>
        <v>793.02184599999998</v>
      </c>
      <c r="J16" s="68">
        <f>Table9[[#This Row],[Thermal Coal Export Values]]+Table9[[#This Row],[Metallurgical Coal Export Values]]</f>
        <v>1925.7021759999998</v>
      </c>
      <c r="K16" s="69">
        <f>_xlfn.XLOOKUP(A16,'[1]24(2)'!$8:$8,'[1]24(2)'!$14:$14)/_xlfn.XLOOKUP(A16,'[1]24(1)'!$8:$8,'[1]24(1)'!$45:$45)</f>
        <v>67.313270179667796</v>
      </c>
    </row>
    <row r="17" spans="1:11" x14ac:dyDescent="0.25">
      <c r="A17" s="44">
        <v>34121</v>
      </c>
      <c r="B17" s="68">
        <f>_xlfn.XLOOKUP($A17,'[1]15'!$H$7:$EB$7,'[1]15'!$H$41:$EB$41)</f>
        <v>55.660761000000001</v>
      </c>
      <c r="C17" s="68">
        <f>_xlfn.XLOOKUP($A17,'[1]15'!$H$7:$EB$7,'[1]15'!$H$42:$EB$42)</f>
        <v>44.380809999999997</v>
      </c>
      <c r="D17" s="68">
        <f>Table9[[#This Row],[Raw Coal Production]]+Table9[[#This Row],[Saleable Coal Production]]</f>
        <v>100.041571</v>
      </c>
      <c r="E17" s="68">
        <f>_xlfn.XLOOKUP($A17,'[1]15'!$H$7:$EB$7,'[1]16'!$H$44:$EB$44)</f>
        <v>18.851310999999999</v>
      </c>
      <c r="F17" s="68">
        <f>_xlfn.XLOOKUP($A17,'[1]15'!$H$7:$EB$7,'[1]16'!$H$45:$EB$45)</f>
        <v>14.504797</v>
      </c>
      <c r="G17" s="68">
        <f>Table9[[#This Row],[Thermal Coal Export Volumn]]+Table9[[#This Row],[Metallurgical Coal Export Volumn]]</f>
        <v>33.356107999999999</v>
      </c>
      <c r="H17" s="68">
        <f>_xlfn.XLOOKUP($A17,'[1]15'!$H$7:$EB$7,'[1]17'!$G$37:$EA$37)</f>
        <v>1207.1250600000001</v>
      </c>
      <c r="I17" s="68">
        <f>_xlfn.XLOOKUP($A17,'[1]15'!$H$7:$EB$7,'[1]17'!$G$38:$EA$38)</f>
        <v>692.76220799999999</v>
      </c>
      <c r="J17" s="68">
        <f>Table9[[#This Row],[Thermal Coal Export Values]]+Table9[[#This Row],[Metallurgical Coal Export Values]]</f>
        <v>1899.8872679999999</v>
      </c>
      <c r="K17" s="69">
        <f>_xlfn.XLOOKUP(A17,'[1]24(2)'!$8:$8,'[1]24(2)'!$14:$14)/_xlfn.XLOOKUP(A17,'[1]24(1)'!$8:$8,'[1]24(1)'!$45:$45)</f>
        <v>64.034011215453404</v>
      </c>
    </row>
    <row r="18" spans="1:11" x14ac:dyDescent="0.25">
      <c r="A18" s="44">
        <v>34213</v>
      </c>
      <c r="B18" s="68">
        <f>_xlfn.XLOOKUP($A18,'[1]15'!$H$7:$EB$7,'[1]15'!$H$41:$EB$41)</f>
        <v>56.501652</v>
      </c>
      <c r="C18" s="68">
        <f>_xlfn.XLOOKUP($A18,'[1]15'!$H$7:$EB$7,'[1]15'!$H$42:$EB$42)</f>
        <v>45.580167000000003</v>
      </c>
      <c r="D18" s="68">
        <f>Table9[[#This Row],[Raw Coal Production]]+Table9[[#This Row],[Saleable Coal Production]]</f>
        <v>102.081819</v>
      </c>
      <c r="E18" s="68">
        <f>_xlfn.XLOOKUP($A18,'[1]15'!$H$7:$EB$7,'[1]16'!$H$44:$EB$44)</f>
        <v>17.499808000000002</v>
      </c>
      <c r="F18" s="68">
        <f>_xlfn.XLOOKUP($A18,'[1]15'!$H$7:$EB$7,'[1]16'!$H$45:$EB$45)</f>
        <v>14.744019</v>
      </c>
      <c r="G18" s="68">
        <f>Table9[[#This Row],[Thermal Coal Export Volumn]]+Table9[[#This Row],[Metallurgical Coal Export Volumn]]</f>
        <v>32.243827000000003</v>
      </c>
      <c r="H18" s="68">
        <f>_xlfn.XLOOKUP($A18,'[1]15'!$H$7:$EB$7,'[1]17'!$G$37:$EA$37)</f>
        <v>1138.2002500000001</v>
      </c>
      <c r="I18" s="68">
        <f>_xlfn.XLOOKUP($A18,'[1]15'!$H$7:$EB$7,'[1]17'!$G$38:$EA$38)</f>
        <v>718.15161599999999</v>
      </c>
      <c r="J18" s="68">
        <f>Table9[[#This Row],[Thermal Coal Export Values]]+Table9[[#This Row],[Metallurgical Coal Export Values]]</f>
        <v>1856.351866</v>
      </c>
      <c r="K18" s="69">
        <f>_xlfn.XLOOKUP(A18,'[1]24(2)'!$8:$8,'[1]24(2)'!$14:$14)/_xlfn.XLOOKUP(A18,'[1]24(1)'!$8:$8,'[1]24(1)'!$45:$45)</f>
        <v>65.040727875414404</v>
      </c>
    </row>
    <row r="19" spans="1:11" x14ac:dyDescent="0.25">
      <c r="A19" s="44">
        <v>34304</v>
      </c>
      <c r="B19" s="68">
        <f>_xlfn.XLOOKUP($A19,'[1]15'!$H$7:$EB$7,'[1]15'!$H$41:$EB$41)</f>
        <v>57.446609000000002</v>
      </c>
      <c r="C19" s="68">
        <f>_xlfn.XLOOKUP($A19,'[1]15'!$H$7:$EB$7,'[1]15'!$H$42:$EB$42)</f>
        <v>46.198470999999998</v>
      </c>
      <c r="D19" s="68">
        <f>Table9[[#This Row],[Raw Coal Production]]+Table9[[#This Row],[Saleable Coal Production]]</f>
        <v>103.64508000000001</v>
      </c>
      <c r="E19" s="68">
        <f>_xlfn.XLOOKUP($A19,'[1]15'!$H$7:$EB$7,'[1]16'!$H$44:$EB$44)</f>
        <v>19.285404</v>
      </c>
      <c r="F19" s="68">
        <f>_xlfn.XLOOKUP($A19,'[1]15'!$H$7:$EB$7,'[1]16'!$H$45:$EB$45)</f>
        <v>15.776825000000001</v>
      </c>
      <c r="G19" s="68">
        <f>Table9[[#This Row],[Thermal Coal Export Volumn]]+Table9[[#This Row],[Metallurgical Coal Export Volumn]]</f>
        <v>35.062229000000002</v>
      </c>
      <c r="H19" s="68">
        <f>_xlfn.XLOOKUP($A19,'[1]15'!$H$7:$EB$7,'[1]17'!$G$37:$EA$37)</f>
        <v>1246.72966</v>
      </c>
      <c r="I19" s="68">
        <f>_xlfn.XLOOKUP($A19,'[1]15'!$H$7:$EB$7,'[1]17'!$G$38:$EA$38)</f>
        <v>782.84664799999996</v>
      </c>
      <c r="J19" s="68">
        <f>Table9[[#This Row],[Thermal Coal Export Values]]+Table9[[#This Row],[Metallurgical Coal Export Values]]</f>
        <v>2029.5763079999999</v>
      </c>
      <c r="K19" s="69">
        <f>_xlfn.XLOOKUP(A19,'[1]24(2)'!$8:$8,'[1]24(2)'!$14:$14)/_xlfn.XLOOKUP(A19,'[1]24(1)'!$8:$8,'[1]24(1)'!$45:$45)</f>
        <v>64.64628171647324</v>
      </c>
    </row>
    <row r="20" spans="1:11" x14ac:dyDescent="0.25">
      <c r="A20" s="44">
        <v>34394</v>
      </c>
      <c r="B20" s="68">
        <f>_xlfn.XLOOKUP($A20,'[1]15'!$H$7:$EB$7,'[1]15'!$H$41:$EB$41)</f>
        <v>51.827356000000002</v>
      </c>
      <c r="C20" s="68">
        <f>_xlfn.XLOOKUP($A20,'[1]15'!$H$7:$EB$7,'[1]15'!$H$42:$EB$42)</f>
        <v>41.895015999999998</v>
      </c>
      <c r="D20" s="68">
        <f>Table9[[#This Row],[Raw Coal Production]]+Table9[[#This Row],[Saleable Coal Production]]</f>
        <v>93.722372000000007</v>
      </c>
      <c r="E20" s="68">
        <f>_xlfn.XLOOKUP($A20,'[1]15'!$H$7:$EB$7,'[1]16'!$H$44:$EB$44)</f>
        <v>16.156841</v>
      </c>
      <c r="F20" s="68">
        <f>_xlfn.XLOOKUP($A20,'[1]15'!$H$7:$EB$7,'[1]16'!$H$45:$EB$45)</f>
        <v>14.738356</v>
      </c>
      <c r="G20" s="68">
        <f>Table9[[#This Row],[Thermal Coal Export Volumn]]+Table9[[#This Row],[Metallurgical Coal Export Volumn]]</f>
        <v>30.895197</v>
      </c>
      <c r="H20" s="68">
        <f>_xlfn.XLOOKUP($A20,'[1]15'!$H$7:$EB$7,'[1]17'!$G$37:$EA$37)</f>
        <v>982.12386200000003</v>
      </c>
      <c r="I20" s="68">
        <f>_xlfn.XLOOKUP($A20,'[1]15'!$H$7:$EB$7,'[1]17'!$G$38:$EA$38)</f>
        <v>696.71095800000001</v>
      </c>
      <c r="J20" s="68">
        <f>Table9[[#This Row],[Thermal Coal Export Values]]+Table9[[#This Row],[Metallurgical Coal Export Values]]</f>
        <v>1678.83482</v>
      </c>
      <c r="K20" s="69">
        <f>_xlfn.XLOOKUP(A20,'[1]24(2)'!$8:$8,'[1]24(2)'!$14:$14)/_xlfn.XLOOKUP(A20,'[1]24(1)'!$8:$8,'[1]24(1)'!$45:$45)</f>
        <v>60.786874241072248</v>
      </c>
    </row>
    <row r="21" spans="1:11" x14ac:dyDescent="0.25">
      <c r="A21" s="44">
        <v>34486</v>
      </c>
      <c r="B21" s="68">
        <f>_xlfn.XLOOKUP($A21,'[1]15'!$H$7:$EB$7,'[1]15'!$H$41:$EB$41)</f>
        <v>55.720058000000002</v>
      </c>
      <c r="C21" s="68">
        <f>_xlfn.XLOOKUP($A21,'[1]15'!$H$7:$EB$7,'[1]15'!$H$42:$EB$42)</f>
        <v>44.302447000000001</v>
      </c>
      <c r="D21" s="68">
        <f>Table9[[#This Row],[Raw Coal Production]]+Table9[[#This Row],[Saleable Coal Production]]</f>
        <v>100.022505</v>
      </c>
      <c r="E21" s="68">
        <f>_xlfn.XLOOKUP($A21,'[1]15'!$H$7:$EB$7,'[1]16'!$H$44:$EB$44)</f>
        <v>16.946717</v>
      </c>
      <c r="F21" s="68">
        <f>_xlfn.XLOOKUP($A21,'[1]15'!$H$7:$EB$7,'[1]16'!$H$45:$EB$45)</f>
        <v>14.19713</v>
      </c>
      <c r="G21" s="68">
        <f>Table9[[#This Row],[Thermal Coal Export Volumn]]+Table9[[#This Row],[Metallurgical Coal Export Volumn]]</f>
        <v>31.143847000000001</v>
      </c>
      <c r="H21" s="68">
        <f>_xlfn.XLOOKUP($A21,'[1]15'!$H$7:$EB$7,'[1]17'!$G$37:$EA$37)</f>
        <v>964.09156299999995</v>
      </c>
      <c r="I21" s="68">
        <f>_xlfn.XLOOKUP($A21,'[1]15'!$H$7:$EB$7,'[1]17'!$G$38:$EA$38)</f>
        <v>646.76031899999998</v>
      </c>
      <c r="J21" s="68">
        <f>Table9[[#This Row],[Thermal Coal Export Values]]+Table9[[#This Row],[Metallurgical Coal Export Values]]</f>
        <v>1610.8518819999999</v>
      </c>
      <c r="K21" s="69">
        <f>_xlfn.XLOOKUP(A21,'[1]24(2)'!$8:$8,'[1]24(2)'!$14:$14)/_xlfn.XLOOKUP(A21,'[1]24(1)'!$8:$8,'[1]24(1)'!$45:$45)</f>
        <v>56.889577078557458</v>
      </c>
    </row>
    <row r="22" spans="1:11" x14ac:dyDescent="0.25">
      <c r="A22" s="44">
        <v>34578</v>
      </c>
      <c r="B22" s="68">
        <f>_xlfn.XLOOKUP($A22,'[1]15'!$H$7:$EB$7,'[1]15'!$H$41:$EB$41)</f>
        <v>62.476818999999999</v>
      </c>
      <c r="C22" s="68">
        <f>_xlfn.XLOOKUP($A22,'[1]15'!$H$7:$EB$7,'[1]15'!$H$42:$EB$42)</f>
        <v>51.137141999999997</v>
      </c>
      <c r="D22" s="68">
        <f>Table9[[#This Row],[Raw Coal Production]]+Table9[[#This Row],[Saleable Coal Production]]</f>
        <v>113.61396099999999</v>
      </c>
      <c r="E22" s="68">
        <f>_xlfn.XLOOKUP($A22,'[1]15'!$H$7:$EB$7,'[1]16'!$H$44:$EB$44)</f>
        <v>18.613871</v>
      </c>
      <c r="F22" s="68">
        <f>_xlfn.XLOOKUP($A22,'[1]15'!$H$7:$EB$7,'[1]16'!$H$45:$EB$45)</f>
        <v>15.654311</v>
      </c>
      <c r="G22" s="68">
        <f>Table9[[#This Row],[Thermal Coal Export Volumn]]+Table9[[#This Row],[Metallurgical Coal Export Volumn]]</f>
        <v>34.268181999999996</v>
      </c>
      <c r="H22" s="68">
        <f>_xlfn.XLOOKUP($A22,'[1]15'!$H$7:$EB$7,'[1]17'!$G$37:$EA$37)</f>
        <v>1027.95858</v>
      </c>
      <c r="I22" s="68">
        <f>_xlfn.XLOOKUP($A22,'[1]15'!$H$7:$EB$7,'[1]17'!$G$38:$EA$38)</f>
        <v>688.65844100000004</v>
      </c>
      <c r="J22" s="68">
        <f>Table9[[#This Row],[Thermal Coal Export Values]]+Table9[[#This Row],[Metallurgical Coal Export Values]]</f>
        <v>1716.617021</v>
      </c>
      <c r="K22" s="69">
        <f>_xlfn.XLOOKUP(A22,'[1]24(2)'!$8:$8,'[1]24(2)'!$14:$14)/_xlfn.XLOOKUP(A22,'[1]24(1)'!$8:$8,'[1]24(1)'!$45:$45)</f>
        <v>55.225405827729226</v>
      </c>
    </row>
    <row r="23" spans="1:11" x14ac:dyDescent="0.25">
      <c r="A23" s="44">
        <v>34669</v>
      </c>
      <c r="B23" s="68">
        <f>_xlfn.XLOOKUP($A23,'[1]15'!$H$7:$EB$7,'[1]15'!$H$41:$EB$41)</f>
        <v>57.825761999999997</v>
      </c>
      <c r="C23" s="68">
        <f>_xlfn.XLOOKUP($A23,'[1]15'!$H$7:$EB$7,'[1]15'!$H$42:$EB$42)</f>
        <v>46.434221999999998</v>
      </c>
      <c r="D23" s="68">
        <f>Table9[[#This Row],[Raw Coal Production]]+Table9[[#This Row],[Saleable Coal Production]]</f>
        <v>104.259984</v>
      </c>
      <c r="E23" s="68">
        <f>_xlfn.XLOOKUP($A23,'[1]15'!$H$7:$EB$7,'[1]16'!$H$44:$EB$44)</f>
        <v>18.040619</v>
      </c>
      <c r="F23" s="68">
        <f>_xlfn.XLOOKUP($A23,'[1]15'!$H$7:$EB$7,'[1]16'!$H$45:$EB$45)</f>
        <v>16.783852</v>
      </c>
      <c r="G23" s="68">
        <f>Table9[[#This Row],[Thermal Coal Export Volumn]]+Table9[[#This Row],[Metallurgical Coal Export Volumn]]</f>
        <v>34.824471000000003</v>
      </c>
      <c r="H23" s="68">
        <f>_xlfn.XLOOKUP($A23,'[1]15'!$H$7:$EB$7,'[1]17'!$G$37:$EA$37)</f>
        <v>971.30204700000002</v>
      </c>
      <c r="I23" s="68">
        <f>_xlfn.XLOOKUP($A23,'[1]15'!$H$7:$EB$7,'[1]17'!$G$38:$EA$38)</f>
        <v>717.70129899999995</v>
      </c>
      <c r="J23" s="68">
        <f>Table9[[#This Row],[Thermal Coal Export Values]]+Table9[[#This Row],[Metallurgical Coal Export Values]]</f>
        <v>1689.003346</v>
      </c>
      <c r="K23" s="69">
        <f>_xlfn.XLOOKUP(A23,'[1]24(2)'!$8:$8,'[1]24(2)'!$14:$14)/_xlfn.XLOOKUP(A23,'[1]24(1)'!$8:$8,'[1]24(1)'!$45:$45)</f>
        <v>53.839729501520985</v>
      </c>
    </row>
    <row r="24" spans="1:11" x14ac:dyDescent="0.25">
      <c r="A24" s="44">
        <v>34759</v>
      </c>
      <c r="B24" s="68">
        <f>_xlfn.XLOOKUP($A24,'[1]15'!$H$7:$EB$7,'[1]15'!$H$41:$EB$41)</f>
        <v>58.075516</v>
      </c>
      <c r="C24" s="68">
        <f>_xlfn.XLOOKUP($A24,'[1]15'!$H$7:$EB$7,'[1]15'!$H$42:$EB$42)</f>
        <v>47.081380000000003</v>
      </c>
      <c r="D24" s="68">
        <f>Table9[[#This Row],[Raw Coal Production]]+Table9[[#This Row],[Saleable Coal Production]]</f>
        <v>105.156896</v>
      </c>
      <c r="E24" s="68">
        <f>_xlfn.XLOOKUP($A24,'[1]15'!$H$7:$EB$7,'[1]16'!$H$44:$EB$44)</f>
        <v>17.940261</v>
      </c>
      <c r="F24" s="68">
        <f>_xlfn.XLOOKUP($A24,'[1]15'!$H$7:$EB$7,'[1]16'!$H$45:$EB$45)</f>
        <v>15.943921</v>
      </c>
      <c r="G24" s="68">
        <f>Table9[[#This Row],[Thermal Coal Export Volumn]]+Table9[[#This Row],[Metallurgical Coal Export Volumn]]</f>
        <v>33.884181999999996</v>
      </c>
      <c r="H24" s="68">
        <f>_xlfn.XLOOKUP($A24,'[1]15'!$H$7:$EB$7,'[1]17'!$G$37:$EA$37)</f>
        <v>976.638015</v>
      </c>
      <c r="I24" s="68">
        <f>_xlfn.XLOOKUP($A24,'[1]15'!$H$7:$EB$7,'[1]17'!$G$38:$EA$38)</f>
        <v>690.67645600000003</v>
      </c>
      <c r="J24" s="68">
        <f>Table9[[#This Row],[Thermal Coal Export Values]]+Table9[[#This Row],[Metallurgical Coal Export Values]]</f>
        <v>1667.3144710000001</v>
      </c>
      <c r="K24" s="69">
        <f>_xlfn.XLOOKUP(A24,'[1]24(2)'!$8:$8,'[1]24(2)'!$14:$14)/_xlfn.XLOOKUP(A24,'[1]24(1)'!$8:$8,'[1]24(1)'!$45:$45)</f>
        <v>54.438339274997169</v>
      </c>
    </row>
    <row r="25" spans="1:11" x14ac:dyDescent="0.25">
      <c r="A25" s="44">
        <v>34851</v>
      </c>
      <c r="B25" s="68">
        <f>_xlfn.XLOOKUP($A25,'[1]15'!$H$7:$EB$7,'[1]15'!$H$41:$EB$41)</f>
        <v>58.850676</v>
      </c>
      <c r="C25" s="68">
        <f>_xlfn.XLOOKUP($A25,'[1]15'!$H$7:$EB$7,'[1]15'!$H$42:$EB$42)</f>
        <v>47.695701</v>
      </c>
      <c r="D25" s="68">
        <f>Table9[[#This Row],[Raw Coal Production]]+Table9[[#This Row],[Saleable Coal Production]]</f>
        <v>106.54637700000001</v>
      </c>
      <c r="E25" s="68">
        <f>_xlfn.XLOOKUP($A25,'[1]15'!$H$7:$EB$7,'[1]16'!$H$44:$EB$44)</f>
        <v>18.740317000000001</v>
      </c>
      <c r="F25" s="68">
        <f>_xlfn.XLOOKUP($A25,'[1]15'!$H$7:$EB$7,'[1]16'!$H$45:$EB$45)</f>
        <v>14.846864999999999</v>
      </c>
      <c r="G25" s="68">
        <f>Table9[[#This Row],[Thermal Coal Export Volumn]]+Table9[[#This Row],[Metallurgical Coal Export Volumn]]</f>
        <v>33.587181999999999</v>
      </c>
      <c r="H25" s="68">
        <f>_xlfn.XLOOKUP($A25,'[1]15'!$H$7:$EB$7,'[1]17'!$G$37:$EA$37)</f>
        <v>1121.9855700000001</v>
      </c>
      <c r="I25" s="68">
        <f>_xlfn.XLOOKUP($A25,'[1]15'!$H$7:$EB$7,'[1]17'!$G$38:$EA$38)</f>
        <v>693.40937599999995</v>
      </c>
      <c r="J25" s="68">
        <f>Table9[[#This Row],[Thermal Coal Export Values]]+Table9[[#This Row],[Metallurgical Coal Export Values]]</f>
        <v>1815.3949459999999</v>
      </c>
      <c r="K25" s="69">
        <f>_xlfn.XLOOKUP(A25,'[1]24(2)'!$8:$8,'[1]24(2)'!$14:$14)/_xlfn.XLOOKUP(A25,'[1]24(1)'!$8:$8,'[1]24(1)'!$45:$45)</f>
        <v>59.870148941450672</v>
      </c>
    </row>
    <row r="26" spans="1:11" x14ac:dyDescent="0.25">
      <c r="A26" s="44">
        <v>34943</v>
      </c>
      <c r="B26" s="68">
        <f>_xlfn.XLOOKUP($A26,'[1]15'!$H$7:$EB$7,'[1]15'!$H$41:$EB$41)</f>
        <v>65.125658000000001</v>
      </c>
      <c r="C26" s="68">
        <f>_xlfn.XLOOKUP($A26,'[1]15'!$H$7:$EB$7,'[1]15'!$H$42:$EB$42)</f>
        <v>52.816361999999998</v>
      </c>
      <c r="D26" s="68">
        <f>Table9[[#This Row],[Raw Coal Production]]+Table9[[#This Row],[Saleable Coal Production]]</f>
        <v>117.94202</v>
      </c>
      <c r="E26" s="68">
        <f>_xlfn.XLOOKUP($A26,'[1]15'!$H$7:$EB$7,'[1]16'!$H$44:$EB$44)</f>
        <v>19.097456999999999</v>
      </c>
      <c r="F26" s="68">
        <f>_xlfn.XLOOKUP($A26,'[1]15'!$H$7:$EB$7,'[1]16'!$H$45:$EB$45)</f>
        <v>15.560523</v>
      </c>
      <c r="G26" s="68">
        <f>Table9[[#This Row],[Thermal Coal Export Volumn]]+Table9[[#This Row],[Metallurgical Coal Export Volumn]]</f>
        <v>34.657979999999995</v>
      </c>
      <c r="H26" s="68">
        <f>_xlfn.XLOOKUP($A26,'[1]15'!$H$7:$EB$7,'[1]17'!$G$37:$EA$37)</f>
        <v>1189.1096</v>
      </c>
      <c r="I26" s="68">
        <f>_xlfn.XLOOKUP($A26,'[1]15'!$H$7:$EB$7,'[1]17'!$G$38:$EA$38)</f>
        <v>768.95670099999995</v>
      </c>
      <c r="J26" s="68">
        <f>Table9[[#This Row],[Thermal Coal Export Values]]+Table9[[#This Row],[Metallurgical Coal Export Values]]</f>
        <v>1958.0663009999998</v>
      </c>
      <c r="K26" s="69">
        <f>_xlfn.XLOOKUP(A26,'[1]24(2)'!$8:$8,'[1]24(2)'!$14:$14)/_xlfn.XLOOKUP(A26,'[1]24(1)'!$8:$8,'[1]24(1)'!$45:$45)</f>
        <v>62.26533721217438</v>
      </c>
    </row>
    <row r="27" spans="1:11" x14ac:dyDescent="0.25">
      <c r="A27" s="44">
        <v>35034</v>
      </c>
      <c r="B27" s="68">
        <f>_xlfn.XLOOKUP($A27,'[1]15'!$H$7:$EB$7,'[1]15'!$H$41:$EB$41)</f>
        <v>57.679217000000001</v>
      </c>
      <c r="C27" s="68">
        <f>_xlfn.XLOOKUP($A27,'[1]15'!$H$7:$EB$7,'[1]15'!$H$42:$EB$42)</f>
        <v>45.562564999999999</v>
      </c>
      <c r="D27" s="68">
        <f>Table9[[#This Row],[Raw Coal Production]]+Table9[[#This Row],[Saleable Coal Production]]</f>
        <v>103.241782</v>
      </c>
      <c r="E27" s="68">
        <f>_xlfn.XLOOKUP($A27,'[1]15'!$H$7:$EB$7,'[1]16'!$H$44:$EB$44)</f>
        <v>19.181204999999999</v>
      </c>
      <c r="F27" s="68">
        <f>_xlfn.XLOOKUP($A27,'[1]15'!$H$7:$EB$7,'[1]16'!$H$45:$EB$45)</f>
        <v>15.087128</v>
      </c>
      <c r="G27" s="68">
        <f>Table9[[#This Row],[Thermal Coal Export Volumn]]+Table9[[#This Row],[Metallurgical Coal Export Volumn]]</f>
        <v>34.268332999999998</v>
      </c>
      <c r="H27" s="68">
        <f>_xlfn.XLOOKUP($A27,'[1]15'!$H$7:$EB$7,'[1]17'!$G$37:$EA$37)</f>
        <v>1185.6253999999999</v>
      </c>
      <c r="I27" s="68">
        <f>_xlfn.XLOOKUP($A27,'[1]15'!$H$7:$EB$7,'[1]17'!$G$38:$EA$38)</f>
        <v>751.81918099999996</v>
      </c>
      <c r="J27" s="68">
        <f>Table9[[#This Row],[Thermal Coal Export Values]]+Table9[[#This Row],[Metallurgical Coal Export Values]]</f>
        <v>1937.4445809999997</v>
      </c>
      <c r="K27" s="69">
        <f>_xlfn.XLOOKUP(A27,'[1]24(2)'!$8:$8,'[1]24(2)'!$14:$14)/_xlfn.XLOOKUP(A27,'[1]24(1)'!$8:$8,'[1]24(1)'!$45:$45)</f>
        <v>61.811830904262791</v>
      </c>
    </row>
    <row r="28" spans="1:11" x14ac:dyDescent="0.25">
      <c r="A28" s="44">
        <v>35125</v>
      </c>
      <c r="B28" s="68">
        <f>_xlfn.XLOOKUP($A28,'[1]15'!$H$7:$EB$7,'[1]15'!$H$41:$EB$41)</f>
        <v>59.698493999999997</v>
      </c>
      <c r="C28" s="68">
        <f>_xlfn.XLOOKUP($A28,'[1]15'!$H$7:$EB$7,'[1]15'!$H$42:$EB$42)</f>
        <v>47.706609999999998</v>
      </c>
      <c r="D28" s="68">
        <f>Table9[[#This Row],[Raw Coal Production]]+Table9[[#This Row],[Saleable Coal Production]]</f>
        <v>107.40510399999999</v>
      </c>
      <c r="E28" s="68">
        <f>_xlfn.XLOOKUP($A28,'[1]15'!$H$7:$EB$7,'[1]16'!$H$44:$EB$44)</f>
        <v>18.805645999999999</v>
      </c>
      <c r="F28" s="68">
        <f>_xlfn.XLOOKUP($A28,'[1]15'!$H$7:$EB$7,'[1]16'!$H$45:$EB$45)</f>
        <v>15.385043</v>
      </c>
      <c r="G28" s="68">
        <f>Table9[[#This Row],[Thermal Coal Export Volumn]]+Table9[[#This Row],[Metallurgical Coal Export Volumn]]</f>
        <v>34.190688999999999</v>
      </c>
      <c r="H28" s="68">
        <f>_xlfn.XLOOKUP($A28,'[1]15'!$H$7:$EB$7,'[1]17'!$G$37:$EA$37)</f>
        <v>1159.3170500000001</v>
      </c>
      <c r="I28" s="68">
        <f>_xlfn.XLOOKUP($A28,'[1]15'!$H$7:$EB$7,'[1]17'!$G$38:$EA$38)</f>
        <v>770.78377799999998</v>
      </c>
      <c r="J28" s="68">
        <f>Table9[[#This Row],[Thermal Coal Export Values]]+Table9[[#This Row],[Metallurgical Coal Export Values]]</f>
        <v>1930.1008280000001</v>
      </c>
      <c r="K28" s="69">
        <f>_xlfn.XLOOKUP(A28,'[1]24(2)'!$8:$8,'[1]24(2)'!$14:$14)/_xlfn.XLOOKUP(A28,'[1]24(1)'!$8:$8,'[1]24(1)'!$45:$45)</f>
        <v>61.647286671247571</v>
      </c>
    </row>
    <row r="29" spans="1:11" x14ac:dyDescent="0.25">
      <c r="A29" s="44">
        <v>35217</v>
      </c>
      <c r="B29" s="68">
        <f>_xlfn.XLOOKUP($A29,'[1]15'!$H$7:$EB$7,'[1]15'!$H$41:$EB$41)</f>
        <v>60.515290999999998</v>
      </c>
      <c r="C29" s="68">
        <f>_xlfn.XLOOKUP($A29,'[1]15'!$H$7:$EB$7,'[1]15'!$H$42:$EB$42)</f>
        <v>48.442762999999999</v>
      </c>
      <c r="D29" s="68">
        <f>Table9[[#This Row],[Raw Coal Production]]+Table9[[#This Row],[Saleable Coal Production]]</f>
        <v>108.958054</v>
      </c>
      <c r="E29" s="68">
        <f>_xlfn.XLOOKUP($A29,'[1]15'!$H$7:$EB$7,'[1]16'!$H$44:$EB$44)</f>
        <v>20.327316</v>
      </c>
      <c r="F29" s="68">
        <f>_xlfn.XLOOKUP($A29,'[1]15'!$H$7:$EB$7,'[1]16'!$H$45:$EB$45)</f>
        <v>15.413575</v>
      </c>
      <c r="G29" s="68">
        <f>Table9[[#This Row],[Thermal Coal Export Volumn]]+Table9[[#This Row],[Metallurgical Coal Export Volumn]]</f>
        <v>35.740890999999998</v>
      </c>
      <c r="H29" s="68">
        <f>_xlfn.XLOOKUP($A29,'[1]15'!$H$7:$EB$7,'[1]17'!$G$37:$EA$37)</f>
        <v>1211.2654600000001</v>
      </c>
      <c r="I29" s="68">
        <f>_xlfn.XLOOKUP($A29,'[1]15'!$H$7:$EB$7,'[1]17'!$G$38:$EA$38)</f>
        <v>738.05926099999999</v>
      </c>
      <c r="J29" s="68">
        <f>Table9[[#This Row],[Thermal Coal Export Values]]+Table9[[#This Row],[Metallurgical Coal Export Values]]</f>
        <v>1949.324721</v>
      </c>
      <c r="K29" s="69">
        <f>_xlfn.XLOOKUP(A29,'[1]24(2)'!$8:$8,'[1]24(2)'!$14:$14)/_xlfn.XLOOKUP(A29,'[1]24(1)'!$8:$8,'[1]24(1)'!$45:$45)</f>
        <v>59.588066619321509</v>
      </c>
    </row>
    <row r="30" spans="1:11" x14ac:dyDescent="0.25">
      <c r="A30" s="44">
        <v>35309</v>
      </c>
      <c r="B30" s="68">
        <f>_xlfn.XLOOKUP($A30,'[1]15'!$H$7:$EB$7,'[1]15'!$H$41:$EB$41)</f>
        <v>65.241370000000003</v>
      </c>
      <c r="C30" s="68">
        <f>_xlfn.XLOOKUP($A30,'[1]15'!$H$7:$EB$7,'[1]15'!$H$42:$EB$42)</f>
        <v>50.569766000000001</v>
      </c>
      <c r="D30" s="68">
        <f>Table9[[#This Row],[Raw Coal Production]]+Table9[[#This Row],[Saleable Coal Production]]</f>
        <v>115.811136</v>
      </c>
      <c r="E30" s="68">
        <f>_xlfn.XLOOKUP($A30,'[1]15'!$H$7:$EB$7,'[1]16'!$H$44:$EB$44)</f>
        <v>19.013971999999999</v>
      </c>
      <c r="F30" s="68">
        <f>_xlfn.XLOOKUP($A30,'[1]15'!$H$7:$EB$7,'[1]16'!$H$45:$EB$45)</f>
        <v>15.037494000000001</v>
      </c>
      <c r="G30" s="68">
        <f>Table9[[#This Row],[Thermal Coal Export Volumn]]+Table9[[#This Row],[Metallurgical Coal Export Volumn]]</f>
        <v>34.051465999999998</v>
      </c>
      <c r="H30" s="68">
        <f>_xlfn.XLOOKUP($A30,'[1]15'!$H$7:$EB$7,'[1]17'!$G$37:$EA$37)</f>
        <v>1157.69613</v>
      </c>
      <c r="I30" s="68">
        <f>_xlfn.XLOOKUP($A30,'[1]15'!$H$7:$EB$7,'[1]17'!$G$38:$EA$38)</f>
        <v>725.35600599999998</v>
      </c>
      <c r="J30" s="68">
        <f>Table9[[#This Row],[Thermal Coal Export Values]]+Table9[[#This Row],[Metallurgical Coal Export Values]]</f>
        <v>1883.052136</v>
      </c>
      <c r="K30" s="69">
        <f>_xlfn.XLOOKUP(A30,'[1]24(2)'!$8:$8,'[1]24(2)'!$14:$14)/_xlfn.XLOOKUP(A30,'[1]24(1)'!$8:$8,'[1]24(1)'!$45:$45)</f>
        <v>60.886601179385352</v>
      </c>
    </row>
    <row r="31" spans="1:11" x14ac:dyDescent="0.25">
      <c r="A31" s="44">
        <v>35400</v>
      </c>
      <c r="B31" s="68">
        <f>_xlfn.XLOOKUP($A31,'[1]15'!$H$7:$EB$7,'[1]15'!$H$41:$EB$41)</f>
        <v>64.722228000000001</v>
      </c>
      <c r="C31" s="68">
        <f>_xlfn.XLOOKUP($A31,'[1]15'!$H$7:$EB$7,'[1]15'!$H$42:$EB$42)</f>
        <v>51.812556999999998</v>
      </c>
      <c r="D31" s="68">
        <f>Table9[[#This Row],[Raw Coal Production]]+Table9[[#This Row],[Saleable Coal Production]]</f>
        <v>116.534785</v>
      </c>
      <c r="E31" s="68">
        <f>_xlfn.XLOOKUP($A31,'[1]15'!$H$7:$EB$7,'[1]16'!$H$44:$EB$44)</f>
        <v>19.688167</v>
      </c>
      <c r="F31" s="68">
        <f>_xlfn.XLOOKUP($A31,'[1]15'!$H$7:$EB$7,'[1]16'!$H$45:$EB$45)</f>
        <v>17.114495999999999</v>
      </c>
      <c r="G31" s="68">
        <f>Table9[[#This Row],[Thermal Coal Export Volumn]]+Table9[[#This Row],[Metallurgical Coal Export Volumn]]</f>
        <v>36.802662999999995</v>
      </c>
      <c r="H31" s="68">
        <f>_xlfn.XLOOKUP($A31,'[1]15'!$H$7:$EB$7,'[1]17'!$G$37:$EA$37)</f>
        <v>1193.8786399999999</v>
      </c>
      <c r="I31" s="68">
        <f>_xlfn.XLOOKUP($A31,'[1]15'!$H$7:$EB$7,'[1]17'!$G$38:$EA$38)</f>
        <v>802.159403</v>
      </c>
      <c r="J31" s="68">
        <f>Table9[[#This Row],[Thermal Coal Export Values]]+Table9[[#This Row],[Metallurgical Coal Export Values]]</f>
        <v>1996.038043</v>
      </c>
      <c r="K31" s="69">
        <f>_xlfn.XLOOKUP(A31,'[1]24(2)'!$8:$8,'[1]24(2)'!$14:$14)/_xlfn.XLOOKUP(A31,'[1]24(1)'!$8:$8,'[1]24(1)'!$45:$45)</f>
        <v>60.639400305777571</v>
      </c>
    </row>
    <row r="32" spans="1:11" x14ac:dyDescent="0.25">
      <c r="A32" s="44">
        <v>35490</v>
      </c>
      <c r="B32" s="68">
        <f>_xlfn.XLOOKUP($A32,'[1]15'!$H$7:$EB$7,'[1]15'!$H$41:$EB$41)</f>
        <v>62.627102000000001</v>
      </c>
      <c r="C32" s="68">
        <f>_xlfn.XLOOKUP($A32,'[1]15'!$H$7:$EB$7,'[1]15'!$H$42:$EB$42)</f>
        <v>50.133063</v>
      </c>
      <c r="D32" s="68">
        <f>Table9[[#This Row],[Raw Coal Production]]+Table9[[#This Row],[Saleable Coal Production]]</f>
        <v>112.760165</v>
      </c>
      <c r="E32" s="68">
        <f>_xlfn.XLOOKUP($A32,'[1]15'!$H$7:$EB$7,'[1]16'!$H$44:$EB$44)</f>
        <v>19.442924999999999</v>
      </c>
      <c r="F32" s="68">
        <f>_xlfn.XLOOKUP($A32,'[1]15'!$H$7:$EB$7,'[1]16'!$H$45:$EB$45)</f>
        <v>17.890620999999999</v>
      </c>
      <c r="G32" s="68">
        <f>Table9[[#This Row],[Thermal Coal Export Volumn]]+Table9[[#This Row],[Metallurgical Coal Export Volumn]]</f>
        <v>37.333545999999998</v>
      </c>
      <c r="H32" s="68">
        <f>_xlfn.XLOOKUP($A32,'[1]15'!$H$7:$EB$7,'[1]17'!$G$37:$EA$37)</f>
        <v>1197.68454</v>
      </c>
      <c r="I32" s="68">
        <f>_xlfn.XLOOKUP($A32,'[1]15'!$H$7:$EB$7,'[1]17'!$G$38:$EA$38)</f>
        <v>823.55807800000002</v>
      </c>
      <c r="J32" s="68">
        <f>Table9[[#This Row],[Thermal Coal Export Values]]+Table9[[#This Row],[Metallurgical Coal Export Values]]</f>
        <v>2021.242618</v>
      </c>
      <c r="K32" s="69">
        <f>_xlfn.XLOOKUP(A32,'[1]24(2)'!$8:$8,'[1]24(2)'!$14:$14)/_xlfn.XLOOKUP(A32,'[1]24(1)'!$8:$8,'[1]24(1)'!$45:$45)</f>
        <v>61.600018515732586</v>
      </c>
    </row>
    <row r="33" spans="1:11" x14ac:dyDescent="0.25">
      <c r="A33" s="44">
        <v>35582</v>
      </c>
      <c r="B33" s="68">
        <f>_xlfn.XLOOKUP($A33,'[1]15'!$H$7:$EB$7,'[1]15'!$H$41:$EB$41)</f>
        <v>68.7453</v>
      </c>
      <c r="C33" s="68">
        <f>_xlfn.XLOOKUP($A33,'[1]15'!$H$7:$EB$7,'[1]15'!$H$42:$EB$42)</f>
        <v>54.983614000000003</v>
      </c>
      <c r="D33" s="68">
        <f>Table9[[#This Row],[Raw Coal Production]]+Table9[[#This Row],[Saleable Coal Production]]</f>
        <v>123.728914</v>
      </c>
      <c r="E33" s="68">
        <f>_xlfn.XLOOKUP($A33,'[1]15'!$H$7:$EB$7,'[1]16'!$H$44:$EB$44)</f>
        <v>20.542811</v>
      </c>
      <c r="F33" s="68">
        <f>_xlfn.XLOOKUP($A33,'[1]15'!$H$7:$EB$7,'[1]16'!$H$45:$EB$45)</f>
        <v>17.505998000000002</v>
      </c>
      <c r="G33" s="68">
        <f>Table9[[#This Row],[Thermal Coal Export Volumn]]+Table9[[#This Row],[Metallurgical Coal Export Volumn]]</f>
        <v>38.048809000000006</v>
      </c>
      <c r="H33" s="68">
        <f>_xlfn.XLOOKUP($A33,'[1]15'!$H$7:$EB$7,'[1]17'!$G$37:$EA$37)</f>
        <v>1264.7961600000001</v>
      </c>
      <c r="I33" s="68">
        <f>_xlfn.XLOOKUP($A33,'[1]15'!$H$7:$EB$7,'[1]17'!$G$38:$EA$38)</f>
        <v>791.65332000000001</v>
      </c>
      <c r="J33" s="68">
        <f>Table9[[#This Row],[Thermal Coal Export Values]]+Table9[[#This Row],[Metallurgical Coal Export Values]]</f>
        <v>2056.4494800000002</v>
      </c>
      <c r="K33" s="69">
        <f>_xlfn.XLOOKUP(A33,'[1]24(2)'!$8:$8,'[1]24(2)'!$14:$14)/_xlfn.XLOOKUP(A33,'[1]24(1)'!$8:$8,'[1]24(1)'!$45:$45)</f>
        <v>61.568796986936214</v>
      </c>
    </row>
    <row r="34" spans="1:11" x14ac:dyDescent="0.25">
      <c r="A34" s="44">
        <v>35674</v>
      </c>
      <c r="B34" s="68">
        <f>_xlfn.XLOOKUP($A34,'[1]15'!$H$7:$EB$7,'[1]15'!$H$41:$EB$41)</f>
        <v>72.943543000000005</v>
      </c>
      <c r="C34" s="68">
        <f>_xlfn.XLOOKUP($A34,'[1]15'!$H$7:$EB$7,'[1]15'!$H$42:$EB$42)</f>
        <v>58.592520999999998</v>
      </c>
      <c r="D34" s="68">
        <f>Table9[[#This Row],[Raw Coal Production]]+Table9[[#This Row],[Saleable Coal Production]]</f>
        <v>131.53606400000001</v>
      </c>
      <c r="E34" s="68">
        <f>_xlfn.XLOOKUP($A34,'[1]15'!$H$7:$EB$7,'[1]16'!$H$44:$EB$44)</f>
        <v>22.271891</v>
      </c>
      <c r="F34" s="68">
        <f>_xlfn.XLOOKUP($A34,'[1]15'!$H$7:$EB$7,'[1]16'!$H$45:$EB$45)</f>
        <v>19.236260999999999</v>
      </c>
      <c r="G34" s="68">
        <f>Table9[[#This Row],[Thermal Coal Export Volumn]]+Table9[[#This Row],[Metallurgical Coal Export Volumn]]</f>
        <v>41.508151999999995</v>
      </c>
      <c r="H34" s="68">
        <f>_xlfn.XLOOKUP($A34,'[1]15'!$H$7:$EB$7,'[1]17'!$G$37:$EA$37)</f>
        <v>1418.43968</v>
      </c>
      <c r="I34" s="68">
        <f>_xlfn.XLOOKUP($A34,'[1]15'!$H$7:$EB$7,'[1]17'!$G$38:$EA$38)</f>
        <v>888.31811200000004</v>
      </c>
      <c r="J34" s="68">
        <f>Table9[[#This Row],[Thermal Coal Export Values]]+Table9[[#This Row],[Metallurgical Coal Export Values]]</f>
        <v>2306.7577919999999</v>
      </c>
      <c r="K34" s="69">
        <f>_xlfn.XLOOKUP(A34,'[1]24(2)'!$8:$8,'[1]24(2)'!$14:$14)/_xlfn.XLOOKUP(A34,'[1]24(1)'!$8:$8,'[1]24(1)'!$45:$45)</f>
        <v>63.68743812548292</v>
      </c>
    </row>
    <row r="35" spans="1:11" x14ac:dyDescent="0.25">
      <c r="A35" s="44">
        <v>35765</v>
      </c>
      <c r="B35" s="68">
        <f>_xlfn.XLOOKUP($A35,'[1]15'!$H$7:$EB$7,'[1]15'!$H$41:$EB$41)</f>
        <v>65.664529999999999</v>
      </c>
      <c r="C35" s="68">
        <f>_xlfn.XLOOKUP($A35,'[1]15'!$H$7:$EB$7,'[1]15'!$H$42:$EB$42)</f>
        <v>52.954099999999997</v>
      </c>
      <c r="D35" s="68">
        <f>Table9[[#This Row],[Raw Coal Production]]+Table9[[#This Row],[Saleable Coal Production]]</f>
        <v>118.61863</v>
      </c>
      <c r="E35" s="68">
        <f>_xlfn.XLOOKUP($A35,'[1]15'!$H$7:$EB$7,'[1]16'!$H$44:$EB$44)</f>
        <v>21.113091000000001</v>
      </c>
      <c r="F35" s="68">
        <f>_xlfn.XLOOKUP($A35,'[1]15'!$H$7:$EB$7,'[1]16'!$H$45:$EB$45)</f>
        <v>19.735658999999998</v>
      </c>
      <c r="G35" s="68">
        <f>Table9[[#This Row],[Thermal Coal Export Volumn]]+Table9[[#This Row],[Metallurgical Coal Export Volumn]]</f>
        <v>40.848749999999995</v>
      </c>
      <c r="H35" s="68">
        <f>_xlfn.XLOOKUP($A35,'[1]15'!$H$7:$EB$7,'[1]17'!$G$37:$EA$37)</f>
        <v>1448.86869</v>
      </c>
      <c r="I35" s="68">
        <f>_xlfn.XLOOKUP($A35,'[1]15'!$H$7:$EB$7,'[1]17'!$G$38:$EA$38)</f>
        <v>947.92538400000001</v>
      </c>
      <c r="J35" s="68">
        <f>Table9[[#This Row],[Thermal Coal Export Values]]+Table9[[#This Row],[Metallurgical Coal Export Values]]</f>
        <v>2396.7940739999999</v>
      </c>
      <c r="K35" s="69">
        <f>_xlfn.XLOOKUP(A35,'[1]24(2)'!$8:$8,'[1]24(2)'!$14:$14)/_xlfn.XLOOKUP(A35,'[1]24(1)'!$8:$8,'[1]24(1)'!$45:$45)</f>
        <v>68.624186292760257</v>
      </c>
    </row>
    <row r="36" spans="1:11" x14ac:dyDescent="0.25">
      <c r="A36" s="44">
        <v>35855</v>
      </c>
      <c r="B36" s="68">
        <f>_xlfn.XLOOKUP($A36,'[1]15'!$H$7:$EB$7,'[1]15'!$H$41:$EB$41)</f>
        <v>68.827070000000006</v>
      </c>
      <c r="C36" s="68">
        <f>_xlfn.XLOOKUP($A36,'[1]15'!$H$7:$EB$7,'[1]15'!$H$42:$EB$42)</f>
        <v>54.211647999999997</v>
      </c>
      <c r="D36" s="68">
        <f>Table9[[#This Row],[Raw Coal Production]]+Table9[[#This Row],[Saleable Coal Production]]</f>
        <v>123.038718</v>
      </c>
      <c r="E36" s="68">
        <f>_xlfn.XLOOKUP($A36,'[1]15'!$H$7:$EB$7,'[1]16'!$H$44:$EB$44)</f>
        <v>19.654813000000001</v>
      </c>
      <c r="F36" s="68">
        <f>_xlfn.XLOOKUP($A36,'[1]15'!$H$7:$EB$7,'[1]16'!$H$45:$EB$45)</f>
        <v>19.495643000000001</v>
      </c>
      <c r="G36" s="68">
        <f>Table9[[#This Row],[Thermal Coal Export Volumn]]+Table9[[#This Row],[Metallurgical Coal Export Volumn]]</f>
        <v>39.150456000000005</v>
      </c>
      <c r="H36" s="68">
        <f>_xlfn.XLOOKUP($A36,'[1]15'!$H$7:$EB$7,'[1]17'!$G$37:$EA$37)</f>
        <v>1386.39275</v>
      </c>
      <c r="I36" s="68">
        <f>_xlfn.XLOOKUP($A36,'[1]15'!$H$7:$EB$7,'[1]17'!$G$38:$EA$38)</f>
        <v>955.05480499999999</v>
      </c>
      <c r="J36" s="68">
        <f>Table9[[#This Row],[Thermal Coal Export Values]]+Table9[[#This Row],[Metallurgical Coal Export Values]]</f>
        <v>2341.4475549999997</v>
      </c>
      <c r="K36" s="69">
        <f>_xlfn.XLOOKUP(A36,'[1]24(2)'!$8:$8,'[1]24(2)'!$14:$14)/_xlfn.XLOOKUP(A36,'[1]24(1)'!$8:$8,'[1]24(1)'!$45:$45)</f>
        <v>70.537061329456549</v>
      </c>
    </row>
    <row r="37" spans="1:11" x14ac:dyDescent="0.25">
      <c r="A37" s="44">
        <v>35947</v>
      </c>
      <c r="B37" s="68">
        <f>_xlfn.XLOOKUP($A37,'[1]15'!$H$7:$EB$7,'[1]15'!$H$41:$EB$41)</f>
        <v>71.202856999999995</v>
      </c>
      <c r="C37" s="68">
        <f>_xlfn.XLOOKUP($A37,'[1]15'!$H$7:$EB$7,'[1]15'!$H$42:$EB$42)</f>
        <v>56.610731000000001</v>
      </c>
      <c r="D37" s="68">
        <f>Table9[[#This Row],[Raw Coal Production]]+Table9[[#This Row],[Saleable Coal Production]]</f>
        <v>127.813588</v>
      </c>
      <c r="E37" s="68">
        <f>_xlfn.XLOOKUP($A37,'[1]15'!$H$7:$EB$7,'[1]16'!$H$44:$EB$44)</f>
        <v>21.033294000000001</v>
      </c>
      <c r="F37" s="68">
        <f>_xlfn.XLOOKUP($A37,'[1]15'!$H$7:$EB$7,'[1]16'!$H$45:$EB$45)</f>
        <v>20.535829</v>
      </c>
      <c r="G37" s="68">
        <f>Table9[[#This Row],[Thermal Coal Export Volumn]]+Table9[[#This Row],[Metallurgical Coal Export Volumn]]</f>
        <v>41.569123000000005</v>
      </c>
      <c r="H37" s="68">
        <f>_xlfn.XLOOKUP($A37,'[1]15'!$H$7:$EB$7,'[1]17'!$G$37:$EA$37)</f>
        <v>1488.2230099999999</v>
      </c>
      <c r="I37" s="68">
        <f>_xlfn.XLOOKUP($A37,'[1]15'!$H$7:$EB$7,'[1]17'!$G$38:$EA$38)</f>
        <v>1024.082169</v>
      </c>
      <c r="J37" s="68">
        <f>Table9[[#This Row],[Thermal Coal Export Values]]+Table9[[#This Row],[Metallurgical Coal Export Values]]</f>
        <v>2512.305179</v>
      </c>
      <c r="K37" s="69">
        <f>_xlfn.XLOOKUP(A37,'[1]24(2)'!$8:$8,'[1]24(2)'!$14:$14)/_xlfn.XLOOKUP(A37,'[1]24(1)'!$8:$8,'[1]24(1)'!$45:$45)</f>
        <v>70.755584455768073</v>
      </c>
    </row>
    <row r="38" spans="1:11" x14ac:dyDescent="0.25">
      <c r="A38" s="44">
        <v>36039</v>
      </c>
      <c r="B38" s="68">
        <f>_xlfn.XLOOKUP($A38,'[1]15'!$H$7:$EB$7,'[1]15'!$H$41:$EB$41)</f>
        <v>70.305947000000003</v>
      </c>
      <c r="C38" s="68">
        <f>_xlfn.XLOOKUP($A38,'[1]15'!$H$7:$EB$7,'[1]15'!$H$42:$EB$42)</f>
        <v>55.384419000000001</v>
      </c>
      <c r="D38" s="68">
        <f>Table9[[#This Row],[Raw Coal Production]]+Table9[[#This Row],[Saleable Coal Production]]</f>
        <v>125.69036600000001</v>
      </c>
      <c r="E38" s="68">
        <f>_xlfn.XLOOKUP($A38,'[1]15'!$H$7:$EB$7,'[1]16'!$H$44:$EB$44)</f>
        <v>20.772798999999999</v>
      </c>
      <c r="F38" s="68">
        <f>_xlfn.XLOOKUP($A38,'[1]15'!$H$7:$EB$7,'[1]16'!$H$45:$EB$45)</f>
        <v>22.366309000000001</v>
      </c>
      <c r="G38" s="68">
        <f>Table9[[#This Row],[Thermal Coal Export Volumn]]+Table9[[#This Row],[Metallurgical Coal Export Volumn]]</f>
        <v>43.139108</v>
      </c>
      <c r="H38" s="68">
        <f>_xlfn.XLOOKUP($A38,'[1]15'!$H$7:$EB$7,'[1]17'!$G$37:$EA$37)</f>
        <v>1477.3779</v>
      </c>
      <c r="I38" s="68">
        <f>_xlfn.XLOOKUP($A38,'[1]15'!$H$7:$EB$7,'[1]17'!$G$38:$EA$38)</f>
        <v>1079.2272399999999</v>
      </c>
      <c r="J38" s="68">
        <f>Table9[[#This Row],[Thermal Coal Export Values]]+Table9[[#This Row],[Metallurgical Coal Export Values]]</f>
        <v>2556.6051399999997</v>
      </c>
      <c r="K38" s="69">
        <f>_xlfn.XLOOKUP(A38,'[1]24(2)'!$8:$8,'[1]24(2)'!$14:$14)/_xlfn.XLOOKUP(A38,'[1]24(1)'!$8:$8,'[1]24(1)'!$45:$45)</f>
        <v>71.120791184664142</v>
      </c>
    </row>
    <row r="39" spans="1:11" x14ac:dyDescent="0.25">
      <c r="A39" s="44">
        <v>36130</v>
      </c>
      <c r="B39" s="68">
        <f>_xlfn.XLOOKUP($A39,'[1]15'!$H$7:$EB$7,'[1]15'!$H$41:$EB$41)</f>
        <v>74.069646000000006</v>
      </c>
      <c r="C39" s="68">
        <f>_xlfn.XLOOKUP($A39,'[1]15'!$H$7:$EB$7,'[1]15'!$H$42:$EB$42)</f>
        <v>55.829515999999998</v>
      </c>
      <c r="D39" s="68">
        <f>Table9[[#This Row],[Raw Coal Production]]+Table9[[#This Row],[Saleable Coal Production]]</f>
        <v>129.89916199999999</v>
      </c>
      <c r="E39" s="68">
        <f>_xlfn.XLOOKUP($A39,'[1]15'!$H$7:$EB$7,'[1]16'!$H$44:$EB$44)</f>
        <v>21.201753</v>
      </c>
      <c r="F39" s="68">
        <f>_xlfn.XLOOKUP($A39,'[1]15'!$H$7:$EB$7,'[1]16'!$H$45:$EB$45)</f>
        <v>21.954222999999999</v>
      </c>
      <c r="G39" s="68">
        <f>Table9[[#This Row],[Thermal Coal Export Volumn]]+Table9[[#This Row],[Metallurgical Coal Export Volumn]]</f>
        <v>43.155975999999995</v>
      </c>
      <c r="H39" s="68">
        <f>_xlfn.XLOOKUP($A39,'[1]15'!$H$7:$EB$7,'[1]17'!$G$37:$EA$37)</f>
        <v>1428.3574699999999</v>
      </c>
      <c r="I39" s="68">
        <f>_xlfn.XLOOKUP($A39,'[1]15'!$H$7:$EB$7,'[1]17'!$G$38:$EA$38)</f>
        <v>985.24705500000005</v>
      </c>
      <c r="J39" s="68">
        <f>Table9[[#This Row],[Thermal Coal Export Values]]+Table9[[#This Row],[Metallurgical Coal Export Values]]</f>
        <v>2413.6045249999997</v>
      </c>
      <c r="K39" s="69">
        <f>_xlfn.XLOOKUP(A39,'[1]24(2)'!$8:$8,'[1]24(2)'!$14:$14)/_xlfn.XLOOKUP(A39,'[1]24(1)'!$8:$8,'[1]24(1)'!$45:$45)</f>
        <v>67.369781640225682</v>
      </c>
    </row>
    <row r="40" spans="1:11" x14ac:dyDescent="0.25">
      <c r="A40" s="44">
        <v>36220</v>
      </c>
      <c r="B40" s="68">
        <f>_xlfn.XLOOKUP($A40,'[1]15'!$H$7:$EB$7,'[1]15'!$H$41:$EB$41)</f>
        <v>71.326104999999998</v>
      </c>
      <c r="C40" s="68">
        <f>_xlfn.XLOOKUP($A40,'[1]15'!$H$7:$EB$7,'[1]15'!$H$42:$EB$42)</f>
        <v>57.040107999999996</v>
      </c>
      <c r="D40" s="68">
        <f>Table9[[#This Row],[Raw Coal Production]]+Table9[[#This Row],[Saleable Coal Production]]</f>
        <v>128.36621299999999</v>
      </c>
      <c r="E40" s="68">
        <f>_xlfn.XLOOKUP($A40,'[1]15'!$H$7:$EB$7,'[1]16'!$H$44:$EB$44)</f>
        <v>20.933872999999998</v>
      </c>
      <c r="F40" s="68">
        <f>_xlfn.XLOOKUP($A40,'[1]15'!$H$7:$EB$7,'[1]16'!$H$45:$EB$45)</f>
        <v>20.661819000000001</v>
      </c>
      <c r="G40" s="68">
        <f>Table9[[#This Row],[Thermal Coal Export Volumn]]+Table9[[#This Row],[Metallurgical Coal Export Volumn]]</f>
        <v>41.595692</v>
      </c>
      <c r="H40" s="68">
        <f>_xlfn.XLOOKUP($A40,'[1]15'!$H$7:$EB$7,'[1]17'!$G$37:$EA$37)</f>
        <v>1347.51442</v>
      </c>
      <c r="I40" s="68">
        <f>_xlfn.XLOOKUP($A40,'[1]15'!$H$7:$EB$7,'[1]17'!$G$38:$EA$38)</f>
        <v>910.53693999999996</v>
      </c>
      <c r="J40" s="68">
        <f>Table9[[#This Row],[Thermal Coal Export Values]]+Table9[[#This Row],[Metallurgical Coal Export Values]]</f>
        <v>2258.0513599999999</v>
      </c>
      <c r="K40" s="69">
        <f>_xlfn.XLOOKUP(A40,'[1]24(2)'!$8:$8,'[1]24(2)'!$14:$14)/_xlfn.XLOOKUP(A40,'[1]24(1)'!$8:$8,'[1]24(1)'!$45:$45)</f>
        <v>64.370048485533474</v>
      </c>
    </row>
    <row r="41" spans="1:11" x14ac:dyDescent="0.25">
      <c r="A41" s="44">
        <v>36312</v>
      </c>
      <c r="B41" s="68">
        <f>_xlfn.XLOOKUP($A41,'[1]15'!$H$7:$EB$7,'[1]15'!$H$41:$EB$41)</f>
        <v>68.585102000000006</v>
      </c>
      <c r="C41" s="68">
        <f>_xlfn.XLOOKUP($A41,'[1]15'!$H$7:$EB$7,'[1]15'!$H$42:$EB$42)</f>
        <v>56.759456999999998</v>
      </c>
      <c r="D41" s="68">
        <f>Table9[[#This Row],[Raw Coal Production]]+Table9[[#This Row],[Saleable Coal Production]]</f>
        <v>125.344559</v>
      </c>
      <c r="E41" s="68">
        <f>_xlfn.XLOOKUP($A41,'[1]15'!$H$7:$EB$7,'[1]16'!$H$44:$EB$44)</f>
        <v>22.351551000000001</v>
      </c>
      <c r="F41" s="68">
        <f>_xlfn.XLOOKUP($A41,'[1]15'!$H$7:$EB$7,'[1]16'!$H$45:$EB$45)</f>
        <v>19.845856000000001</v>
      </c>
      <c r="G41" s="68">
        <f>Table9[[#This Row],[Thermal Coal Export Volumn]]+Table9[[#This Row],[Metallurgical Coal Export Volumn]]</f>
        <v>42.197406999999998</v>
      </c>
      <c r="H41" s="68">
        <f>_xlfn.XLOOKUP($A41,'[1]15'!$H$7:$EB$7,'[1]17'!$G$37:$EA$37)</f>
        <v>1218.9695099999999</v>
      </c>
      <c r="I41" s="68">
        <f>_xlfn.XLOOKUP($A41,'[1]15'!$H$7:$EB$7,'[1]17'!$G$38:$EA$38)</f>
        <v>822.62384699999996</v>
      </c>
      <c r="J41" s="68">
        <f>Table9[[#This Row],[Thermal Coal Export Values]]+Table9[[#This Row],[Metallurgical Coal Export Values]]</f>
        <v>2041.5933569999997</v>
      </c>
      <c r="K41" s="69">
        <f>_xlfn.XLOOKUP(A41,'[1]24(2)'!$8:$8,'[1]24(2)'!$14:$14)/_xlfn.XLOOKUP(A41,'[1]24(1)'!$8:$8,'[1]24(1)'!$45:$45)</f>
        <v>54.536238223468246</v>
      </c>
    </row>
    <row r="42" spans="1:11" x14ac:dyDescent="0.25">
      <c r="A42" s="44">
        <v>36404</v>
      </c>
      <c r="B42" s="68">
        <f>_xlfn.XLOOKUP($A42,'[1]15'!$H$7:$EB$7,'[1]15'!$H$41:$EB$41)</f>
        <v>79.388392999999994</v>
      </c>
      <c r="C42" s="68">
        <f>_xlfn.XLOOKUP($A42,'[1]15'!$H$7:$EB$7,'[1]15'!$H$42:$EB$42)</f>
        <v>62.911138999999999</v>
      </c>
      <c r="D42" s="68">
        <f>Table9[[#This Row],[Raw Coal Production]]+Table9[[#This Row],[Saleable Coal Production]]</f>
        <v>142.299532</v>
      </c>
      <c r="E42" s="68">
        <f>_xlfn.XLOOKUP($A42,'[1]15'!$H$7:$EB$7,'[1]16'!$H$44:$EB$44)</f>
        <v>24.631782999999999</v>
      </c>
      <c r="F42" s="68">
        <f>_xlfn.XLOOKUP($A42,'[1]15'!$H$7:$EB$7,'[1]16'!$H$45:$EB$45)</f>
        <v>19.908031000000001</v>
      </c>
      <c r="G42" s="68">
        <f>Table9[[#This Row],[Thermal Coal Export Volumn]]+Table9[[#This Row],[Metallurgical Coal Export Volumn]]</f>
        <v>44.539814</v>
      </c>
      <c r="H42" s="68">
        <f>_xlfn.XLOOKUP($A42,'[1]15'!$H$7:$EB$7,'[1]17'!$G$37:$EA$37)</f>
        <v>1294.43462</v>
      </c>
      <c r="I42" s="68">
        <f>_xlfn.XLOOKUP($A42,'[1]15'!$H$7:$EB$7,'[1]17'!$G$38:$EA$38)</f>
        <v>797.30188299999998</v>
      </c>
      <c r="J42" s="68">
        <f>Table9[[#This Row],[Thermal Coal Export Values]]+Table9[[#This Row],[Metallurgical Coal Export Values]]</f>
        <v>2091.7365030000001</v>
      </c>
      <c r="K42" s="69">
        <f>_xlfn.XLOOKUP(A42,'[1]24(2)'!$8:$8,'[1]24(2)'!$14:$14)/_xlfn.XLOOKUP(A42,'[1]24(1)'!$8:$8,'[1]24(1)'!$45:$45)</f>
        <v>52.551397517589372</v>
      </c>
    </row>
    <row r="43" spans="1:11" x14ac:dyDescent="0.25">
      <c r="A43" s="44">
        <v>36495</v>
      </c>
      <c r="B43" s="68">
        <f>_xlfn.XLOOKUP($A43,'[1]15'!$H$7:$EB$7,'[1]15'!$H$41:$EB$41)</f>
        <v>73.933869999999999</v>
      </c>
      <c r="C43" s="68">
        <f>_xlfn.XLOOKUP($A43,'[1]15'!$H$7:$EB$7,'[1]15'!$H$42:$EB$42)</f>
        <v>59.280293</v>
      </c>
      <c r="D43" s="68">
        <f>Table9[[#This Row],[Raw Coal Production]]+Table9[[#This Row],[Saleable Coal Production]]</f>
        <v>133.21416299999999</v>
      </c>
      <c r="E43" s="68">
        <f>_xlfn.XLOOKUP($A43,'[1]15'!$H$7:$EB$7,'[1]16'!$H$44:$EB$44)</f>
        <v>24.039528000000001</v>
      </c>
      <c r="F43" s="68">
        <f>_xlfn.XLOOKUP($A43,'[1]15'!$H$7:$EB$7,'[1]16'!$H$45:$EB$45)</f>
        <v>18.990041999999999</v>
      </c>
      <c r="G43" s="68">
        <f>Table9[[#This Row],[Thermal Coal Export Volumn]]+Table9[[#This Row],[Metallurgical Coal Export Volumn]]</f>
        <v>43.02957</v>
      </c>
      <c r="H43" s="68">
        <f>_xlfn.XLOOKUP($A43,'[1]15'!$H$7:$EB$7,'[1]17'!$G$37:$EA$37)</f>
        <v>1272.8092200000001</v>
      </c>
      <c r="I43" s="68">
        <f>_xlfn.XLOOKUP($A43,'[1]15'!$H$7:$EB$7,'[1]17'!$G$38:$EA$38)</f>
        <v>728.16862100000003</v>
      </c>
      <c r="J43" s="68">
        <f>Table9[[#This Row],[Thermal Coal Export Values]]+Table9[[#This Row],[Metallurgical Coal Export Values]]</f>
        <v>2000.9778410000001</v>
      </c>
      <c r="K43" s="69">
        <f>_xlfn.XLOOKUP(A43,'[1]24(2)'!$8:$8,'[1]24(2)'!$14:$14)/_xlfn.XLOOKUP(A43,'[1]24(1)'!$8:$8,'[1]24(1)'!$45:$45)</f>
        <v>52.946514590469498</v>
      </c>
    </row>
    <row r="44" spans="1:11" x14ac:dyDescent="0.25">
      <c r="A44" s="44">
        <v>36586</v>
      </c>
      <c r="B44" s="68">
        <f>_xlfn.XLOOKUP($A44,'[1]15'!$H$7:$EB$7,'[1]15'!$H$41:$EB$41)</f>
        <v>69.462456000000003</v>
      </c>
      <c r="C44" s="68">
        <f>_xlfn.XLOOKUP($A44,'[1]15'!$H$7:$EB$7,'[1]15'!$H$42:$EB$42)</f>
        <v>56.900483000000001</v>
      </c>
      <c r="D44" s="68">
        <f>Table9[[#This Row],[Raw Coal Production]]+Table9[[#This Row],[Saleable Coal Production]]</f>
        <v>126.36293900000001</v>
      </c>
      <c r="E44" s="68">
        <f>_xlfn.XLOOKUP($A44,'[1]15'!$H$7:$EB$7,'[1]16'!$H$44:$EB$44)</f>
        <v>23.398547000000001</v>
      </c>
      <c r="F44" s="68">
        <f>_xlfn.XLOOKUP($A44,'[1]15'!$H$7:$EB$7,'[1]16'!$H$45:$EB$45)</f>
        <v>19.070008999999999</v>
      </c>
      <c r="G44" s="68">
        <f>Table9[[#This Row],[Thermal Coal Export Volumn]]+Table9[[#This Row],[Metallurgical Coal Export Volumn]]</f>
        <v>42.468556</v>
      </c>
      <c r="H44" s="68">
        <f>_xlfn.XLOOKUP($A44,'[1]15'!$H$7:$EB$7,'[1]17'!$G$37:$EA$37)</f>
        <v>1250.25146</v>
      </c>
      <c r="I44" s="68">
        <f>_xlfn.XLOOKUP($A44,'[1]15'!$H$7:$EB$7,'[1]17'!$G$38:$EA$38)</f>
        <v>734.37973499999998</v>
      </c>
      <c r="J44" s="68">
        <f>Table9[[#This Row],[Thermal Coal Export Values]]+Table9[[#This Row],[Metallurgical Coal Export Values]]</f>
        <v>1984.6311949999999</v>
      </c>
      <c r="K44" s="69">
        <f>_xlfn.XLOOKUP(A44,'[1]24(2)'!$8:$8,'[1]24(2)'!$14:$14)/_xlfn.XLOOKUP(A44,'[1]24(1)'!$8:$8,'[1]24(1)'!$45:$45)</f>
        <v>53.432867434033398</v>
      </c>
    </row>
    <row r="45" spans="1:11" x14ac:dyDescent="0.25">
      <c r="A45" s="44">
        <v>36678</v>
      </c>
      <c r="B45" s="68">
        <f>_xlfn.XLOOKUP($A45,'[1]15'!$H$7:$EB$7,'[1]15'!$H$41:$EB$41)</f>
        <v>75.878159999999994</v>
      </c>
      <c r="C45" s="68">
        <f>_xlfn.XLOOKUP($A45,'[1]15'!$H$7:$EB$7,'[1]15'!$H$42:$EB$42)</f>
        <v>60.338000999999998</v>
      </c>
      <c r="D45" s="68">
        <f>Table9[[#This Row],[Raw Coal Production]]+Table9[[#This Row],[Saleable Coal Production]]</f>
        <v>136.216161</v>
      </c>
      <c r="E45" s="68">
        <f>_xlfn.XLOOKUP($A45,'[1]15'!$H$7:$EB$7,'[1]16'!$H$44:$EB$44)</f>
        <v>24.737833999999999</v>
      </c>
      <c r="F45" s="68">
        <f>_xlfn.XLOOKUP($A45,'[1]15'!$H$7:$EB$7,'[1]16'!$H$45:$EB$45)</f>
        <v>21.686140999999999</v>
      </c>
      <c r="G45" s="68">
        <f>Table9[[#This Row],[Thermal Coal Export Volumn]]+Table9[[#This Row],[Metallurgical Coal Export Volumn]]</f>
        <v>46.423974999999999</v>
      </c>
      <c r="H45" s="68">
        <f>_xlfn.XLOOKUP($A45,'[1]15'!$H$7:$EB$7,'[1]17'!$G$37:$EA$37)</f>
        <v>1366.03783</v>
      </c>
      <c r="I45" s="68">
        <f>_xlfn.XLOOKUP($A45,'[1]15'!$H$7:$EB$7,'[1]17'!$G$38:$EA$38)</f>
        <v>879.27002300000004</v>
      </c>
      <c r="J45" s="68">
        <f>Table9[[#This Row],[Thermal Coal Export Values]]+Table9[[#This Row],[Metallurgical Coal Export Values]]</f>
        <v>2245.3078530000003</v>
      </c>
      <c r="K45" s="69">
        <f>_xlfn.XLOOKUP(A45,'[1]24(2)'!$8:$8,'[1]24(2)'!$14:$14)/_xlfn.XLOOKUP(A45,'[1]24(1)'!$8:$8,'[1]24(1)'!$45:$45)</f>
        <v>55.22059166538186</v>
      </c>
    </row>
    <row r="46" spans="1:11" x14ac:dyDescent="0.25">
      <c r="A46" s="44">
        <v>36770</v>
      </c>
      <c r="B46" s="68">
        <f>_xlfn.XLOOKUP($A46,'[1]15'!$H$7:$EB$7,'[1]15'!$H$41:$EB$41)</f>
        <v>81.065646999999998</v>
      </c>
      <c r="C46" s="68">
        <f>_xlfn.XLOOKUP($A46,'[1]15'!$H$7:$EB$7,'[1]15'!$H$42:$EB$42)</f>
        <v>63.866391</v>
      </c>
      <c r="D46" s="68">
        <f>Table9[[#This Row],[Raw Coal Production]]+Table9[[#This Row],[Saleable Coal Production]]</f>
        <v>144.93203800000001</v>
      </c>
      <c r="E46" s="68">
        <f>_xlfn.XLOOKUP($A46,'[1]15'!$H$7:$EB$7,'[1]16'!$H$44:$EB$44)</f>
        <v>26.485627000000001</v>
      </c>
      <c r="F46" s="68">
        <f>_xlfn.XLOOKUP($A46,'[1]15'!$H$7:$EB$7,'[1]16'!$H$45:$EB$45)</f>
        <v>23.922101999999999</v>
      </c>
      <c r="G46" s="68">
        <f>Table9[[#This Row],[Thermal Coal Export Volumn]]+Table9[[#This Row],[Metallurgical Coal Export Volumn]]</f>
        <v>50.407729000000003</v>
      </c>
      <c r="H46" s="68">
        <f>_xlfn.XLOOKUP($A46,'[1]15'!$H$7:$EB$7,'[1]17'!$G$37:$EA$37)</f>
        <v>1495.2594200000001</v>
      </c>
      <c r="I46" s="68">
        <f>_xlfn.XLOOKUP($A46,'[1]15'!$H$7:$EB$7,'[1]17'!$G$38:$EA$38)</f>
        <v>1019.743399</v>
      </c>
      <c r="J46" s="68">
        <f>Table9[[#This Row],[Thermal Coal Export Values]]+Table9[[#This Row],[Metallurgical Coal Export Values]]</f>
        <v>2515.0028190000003</v>
      </c>
      <c r="K46" s="69">
        <f>_xlfn.XLOOKUP(A46,'[1]24(2)'!$8:$8,'[1]24(2)'!$14:$14)/_xlfn.XLOOKUP(A46,'[1]24(1)'!$8:$8,'[1]24(1)'!$45:$45)</f>
        <v>56.45550396069536</v>
      </c>
    </row>
    <row r="47" spans="1:11" x14ac:dyDescent="0.25">
      <c r="A47" s="44">
        <v>36861</v>
      </c>
      <c r="B47" s="68">
        <f>_xlfn.XLOOKUP($A47,'[1]15'!$H$7:$EB$7,'[1]15'!$H$41:$EB$41)</f>
        <v>77.826434000000006</v>
      </c>
      <c r="C47" s="68">
        <f>_xlfn.XLOOKUP($A47,'[1]15'!$H$7:$EB$7,'[1]15'!$H$42:$EB$42)</f>
        <v>63.629637000000002</v>
      </c>
      <c r="D47" s="68">
        <f>Table9[[#This Row],[Raw Coal Production]]+Table9[[#This Row],[Saleable Coal Production]]</f>
        <v>141.45607100000001</v>
      </c>
      <c r="E47" s="68">
        <f>_xlfn.XLOOKUP($A47,'[1]15'!$H$7:$EB$7,'[1]16'!$H$44:$EB$44)</f>
        <v>26.138577000000002</v>
      </c>
      <c r="F47" s="68">
        <f>_xlfn.XLOOKUP($A47,'[1]15'!$H$7:$EB$7,'[1]16'!$H$45:$EB$45)</f>
        <v>21.300732</v>
      </c>
      <c r="G47" s="68">
        <f>Table9[[#This Row],[Thermal Coal Export Volumn]]+Table9[[#This Row],[Metallurgical Coal Export Volumn]]</f>
        <v>47.439309000000002</v>
      </c>
      <c r="H47" s="68">
        <f>_xlfn.XLOOKUP($A47,'[1]15'!$H$7:$EB$7,'[1]17'!$G$37:$EA$37)</f>
        <v>1610.60463</v>
      </c>
      <c r="I47" s="68">
        <f>_xlfn.XLOOKUP($A47,'[1]15'!$H$7:$EB$7,'[1]17'!$G$38:$EA$38)</f>
        <v>977.015806</v>
      </c>
      <c r="J47" s="68">
        <f>Table9[[#This Row],[Thermal Coal Export Values]]+Table9[[#This Row],[Metallurgical Coal Export Values]]</f>
        <v>2587.6204360000002</v>
      </c>
      <c r="K47" s="69">
        <f>_xlfn.XLOOKUP(A47,'[1]24(2)'!$8:$8,'[1]24(2)'!$14:$14)/_xlfn.XLOOKUP(A47,'[1]24(1)'!$8:$8,'[1]24(1)'!$45:$45)</f>
        <v>61.617915542992257</v>
      </c>
    </row>
    <row r="48" spans="1:11" x14ac:dyDescent="0.25">
      <c r="A48" s="44">
        <v>36951</v>
      </c>
      <c r="B48" s="68">
        <f>_xlfn.XLOOKUP($A48,'[1]15'!$H$7:$EB$7,'[1]15'!$H$41:$EB$41)</f>
        <v>78.267128</v>
      </c>
      <c r="C48" s="68">
        <f>_xlfn.XLOOKUP($A48,'[1]15'!$H$7:$EB$7,'[1]15'!$H$42:$EB$42)</f>
        <v>61.789560000000002</v>
      </c>
      <c r="D48" s="68">
        <f>Table9[[#This Row],[Raw Coal Production]]+Table9[[#This Row],[Saleable Coal Production]]</f>
        <v>140.05668800000001</v>
      </c>
      <c r="E48" s="68">
        <f>_xlfn.XLOOKUP($A48,'[1]15'!$H$7:$EB$7,'[1]16'!$H$44:$EB$44)</f>
        <v>25.754676</v>
      </c>
      <c r="F48" s="68">
        <f>_xlfn.XLOOKUP($A48,'[1]15'!$H$7:$EB$7,'[1]16'!$H$45:$EB$45)</f>
        <v>20.571252000000001</v>
      </c>
      <c r="G48" s="68">
        <f>Table9[[#This Row],[Thermal Coal Export Volumn]]+Table9[[#This Row],[Metallurgical Coal Export Volumn]]</f>
        <v>46.325928000000005</v>
      </c>
      <c r="H48" s="68">
        <f>_xlfn.XLOOKUP($A48,'[1]15'!$H$7:$EB$7,'[1]17'!$G$37:$EA$37)</f>
        <v>1582.9382599999999</v>
      </c>
      <c r="I48" s="68">
        <f>_xlfn.XLOOKUP($A48,'[1]15'!$H$7:$EB$7,'[1]17'!$G$38:$EA$38)</f>
        <v>976.34671500000002</v>
      </c>
      <c r="J48" s="68">
        <f>Table9[[#This Row],[Thermal Coal Export Values]]+Table9[[#This Row],[Metallurgical Coal Export Values]]</f>
        <v>2559.284975</v>
      </c>
      <c r="K48" s="69">
        <f>_xlfn.XLOOKUP(A48,'[1]24(2)'!$8:$8,'[1]24(2)'!$14:$14)/_xlfn.XLOOKUP(A48,'[1]24(1)'!$8:$8,'[1]24(1)'!$45:$45)</f>
        <v>61.462169432843957</v>
      </c>
    </row>
    <row r="49" spans="1:11" x14ac:dyDescent="0.25">
      <c r="A49" s="44">
        <v>37043</v>
      </c>
      <c r="B49" s="68">
        <f>_xlfn.XLOOKUP($A49,'[1]15'!$H$7:$EB$7,'[1]15'!$H$41:$EB$41)</f>
        <v>84.324208999999996</v>
      </c>
      <c r="C49" s="68">
        <f>_xlfn.XLOOKUP($A49,'[1]15'!$H$7:$EB$7,'[1]15'!$H$42:$EB$42)</f>
        <v>68.932531999999995</v>
      </c>
      <c r="D49" s="68">
        <f>Table9[[#This Row],[Raw Coal Production]]+Table9[[#This Row],[Saleable Coal Production]]</f>
        <v>153.25674099999998</v>
      </c>
      <c r="E49" s="68">
        <f>_xlfn.XLOOKUP($A49,'[1]15'!$H$7:$EB$7,'[1]16'!$H$44:$EB$44)</f>
        <v>27.147870999999999</v>
      </c>
      <c r="F49" s="68">
        <f>_xlfn.XLOOKUP($A49,'[1]15'!$H$7:$EB$7,'[1]16'!$H$45:$EB$45)</f>
        <v>22.772918000000001</v>
      </c>
      <c r="G49" s="68">
        <f>Table9[[#This Row],[Thermal Coal Export Volumn]]+Table9[[#This Row],[Metallurgical Coal Export Volumn]]</f>
        <v>49.920788999999999</v>
      </c>
      <c r="H49" s="68">
        <f>_xlfn.XLOOKUP($A49,'[1]15'!$H$7:$EB$7,'[1]17'!$G$37:$EA$37)</f>
        <v>1907.7776899999999</v>
      </c>
      <c r="I49" s="68">
        <f>_xlfn.XLOOKUP($A49,'[1]15'!$H$7:$EB$7,'[1]17'!$G$38:$EA$38)</f>
        <v>1259.4614329999999</v>
      </c>
      <c r="J49" s="68">
        <f>Table9[[#This Row],[Thermal Coal Export Values]]+Table9[[#This Row],[Metallurgical Coal Export Values]]</f>
        <v>3167.2391229999998</v>
      </c>
      <c r="K49" s="69">
        <f>_xlfn.XLOOKUP(A49,'[1]24(2)'!$8:$8,'[1]24(2)'!$14:$14)/_xlfn.XLOOKUP(A49,'[1]24(1)'!$8:$8,'[1]24(1)'!$45:$45)</f>
        <v>70.273565466699026</v>
      </c>
    </row>
    <row r="50" spans="1:11" x14ac:dyDescent="0.25">
      <c r="A50" s="44">
        <v>37135</v>
      </c>
      <c r="B50" s="68">
        <f>_xlfn.XLOOKUP($A50,'[1]15'!$H$7:$EB$7,'[1]15'!$H$41:$EB$41)</f>
        <v>89.758775</v>
      </c>
      <c r="C50" s="68">
        <f>_xlfn.XLOOKUP($A50,'[1]15'!$H$7:$EB$7,'[1]15'!$H$42:$EB$42)</f>
        <v>71.366240000000005</v>
      </c>
      <c r="D50" s="68">
        <f>Table9[[#This Row],[Raw Coal Production]]+Table9[[#This Row],[Saleable Coal Production]]</f>
        <v>161.12501500000002</v>
      </c>
      <c r="E50" s="68">
        <f>_xlfn.XLOOKUP($A50,'[1]15'!$H$7:$EB$7,'[1]16'!$H$44:$EB$44)</f>
        <v>27.459893999999998</v>
      </c>
      <c r="F50" s="68">
        <f>_xlfn.XLOOKUP($A50,'[1]15'!$H$7:$EB$7,'[1]16'!$H$45:$EB$45)</f>
        <v>22.805689000000001</v>
      </c>
      <c r="G50" s="68">
        <f>Table9[[#This Row],[Thermal Coal Export Volumn]]+Table9[[#This Row],[Metallurgical Coal Export Volumn]]</f>
        <v>50.265582999999999</v>
      </c>
      <c r="H50" s="68">
        <f>_xlfn.XLOOKUP($A50,'[1]15'!$H$7:$EB$7,'[1]17'!$G$37:$EA$37)</f>
        <v>2098.5645100000002</v>
      </c>
      <c r="I50" s="68">
        <f>_xlfn.XLOOKUP($A50,'[1]15'!$H$7:$EB$7,'[1]17'!$G$38:$EA$38)</f>
        <v>1356.9740409999999</v>
      </c>
      <c r="J50" s="68">
        <f>Table9[[#This Row],[Thermal Coal Export Values]]+Table9[[#This Row],[Metallurgical Coal Export Values]]</f>
        <v>3455.5385510000001</v>
      </c>
      <c r="K50" s="69">
        <f>_xlfn.XLOOKUP(A50,'[1]24(2)'!$8:$8,'[1]24(2)'!$14:$14)/_xlfn.XLOOKUP(A50,'[1]24(1)'!$8:$8,'[1]24(1)'!$45:$45)</f>
        <v>76.422891872779999</v>
      </c>
    </row>
    <row r="51" spans="1:11" x14ac:dyDescent="0.25">
      <c r="A51" s="44">
        <v>37226</v>
      </c>
      <c r="B51" s="68">
        <f>_xlfn.XLOOKUP($A51,'[1]15'!$H$7:$EB$7,'[1]15'!$H$41:$EB$41)</f>
        <v>81.660612</v>
      </c>
      <c r="C51" s="68">
        <f>_xlfn.XLOOKUP($A51,'[1]15'!$H$7:$EB$7,'[1]15'!$H$42:$EB$42)</f>
        <v>64.317577</v>
      </c>
      <c r="D51" s="68">
        <f>Table9[[#This Row],[Raw Coal Production]]+Table9[[#This Row],[Saleable Coal Production]]</f>
        <v>145.97818899999999</v>
      </c>
      <c r="E51" s="68">
        <f>_xlfn.XLOOKUP($A51,'[1]15'!$H$7:$EB$7,'[1]16'!$H$44:$EB$44)</f>
        <v>25.717497999999999</v>
      </c>
      <c r="F51" s="68">
        <f>_xlfn.XLOOKUP($A51,'[1]15'!$H$7:$EB$7,'[1]16'!$H$45:$EB$45)</f>
        <v>21.671804000000002</v>
      </c>
      <c r="G51" s="68">
        <f>Table9[[#This Row],[Thermal Coal Export Volumn]]+Table9[[#This Row],[Metallurgical Coal Export Volumn]]</f>
        <v>47.389302000000001</v>
      </c>
      <c r="H51" s="68">
        <f>_xlfn.XLOOKUP($A51,'[1]15'!$H$7:$EB$7,'[1]17'!$G$37:$EA$37)</f>
        <v>2009.4567</v>
      </c>
      <c r="I51" s="68">
        <f>_xlfn.XLOOKUP($A51,'[1]15'!$H$7:$EB$7,'[1]17'!$G$38:$EA$38)</f>
        <v>1299.277362</v>
      </c>
      <c r="J51" s="68">
        <f>Table9[[#This Row],[Thermal Coal Export Values]]+Table9[[#This Row],[Metallurgical Coal Export Values]]</f>
        <v>3308.734062</v>
      </c>
      <c r="K51" s="69">
        <f>_xlfn.XLOOKUP(A51,'[1]24(2)'!$8:$8,'[1]24(2)'!$14:$14)/_xlfn.XLOOKUP(A51,'[1]24(1)'!$8:$8,'[1]24(1)'!$45:$45)</f>
        <v>78.135777438380671</v>
      </c>
    </row>
    <row r="52" spans="1:11" x14ac:dyDescent="0.25">
      <c r="A52" s="44">
        <v>37316</v>
      </c>
      <c r="B52" s="68">
        <f>_xlfn.XLOOKUP($A52,'[1]15'!$H$7:$EB$7,'[1]15'!$H$41:$EB$41)</f>
        <v>84.883684000000002</v>
      </c>
      <c r="C52" s="68">
        <f>_xlfn.XLOOKUP($A52,'[1]15'!$H$7:$EB$7,'[1]15'!$H$42:$EB$42)</f>
        <v>67.131578000000005</v>
      </c>
      <c r="D52" s="68">
        <f>Table9[[#This Row],[Raw Coal Production]]+Table9[[#This Row],[Saleable Coal Production]]</f>
        <v>152.01526200000001</v>
      </c>
      <c r="E52" s="68">
        <f>_xlfn.XLOOKUP($A52,'[1]15'!$H$7:$EB$7,'[1]16'!$H$44:$EB$44)</f>
        <v>26.386490999999999</v>
      </c>
      <c r="F52" s="68">
        <f>_xlfn.XLOOKUP($A52,'[1]15'!$H$7:$EB$7,'[1]16'!$H$45:$EB$45)</f>
        <v>25.293654</v>
      </c>
      <c r="G52" s="68">
        <f>Table9[[#This Row],[Thermal Coal Export Volumn]]+Table9[[#This Row],[Metallurgical Coal Export Volumn]]</f>
        <v>51.680144999999996</v>
      </c>
      <c r="H52" s="68">
        <f>_xlfn.XLOOKUP($A52,'[1]15'!$H$7:$EB$7,'[1]17'!$G$37:$EA$37)</f>
        <v>2031.9930199999999</v>
      </c>
      <c r="I52" s="68">
        <f>_xlfn.XLOOKUP($A52,'[1]15'!$H$7:$EB$7,'[1]17'!$G$38:$EA$38)</f>
        <v>1449.150482</v>
      </c>
      <c r="J52" s="68">
        <f>Table9[[#This Row],[Thermal Coal Export Values]]+Table9[[#This Row],[Metallurgical Coal Export Values]]</f>
        <v>3481.1435019999999</v>
      </c>
      <c r="K52" s="69">
        <f>_xlfn.XLOOKUP(A52,'[1]24(2)'!$8:$8,'[1]24(2)'!$14:$14)/_xlfn.XLOOKUP(A52,'[1]24(1)'!$8:$8,'[1]24(1)'!$45:$45)</f>
        <v>77.008838348380607</v>
      </c>
    </row>
    <row r="53" spans="1:11" x14ac:dyDescent="0.25">
      <c r="A53" s="44">
        <v>37408</v>
      </c>
      <c r="B53" s="68">
        <f>_xlfn.XLOOKUP($A53,'[1]15'!$H$7:$EB$7,'[1]15'!$H$41:$EB$41)</f>
        <v>88.838047000000003</v>
      </c>
      <c r="C53" s="68">
        <f>_xlfn.XLOOKUP($A53,'[1]15'!$H$7:$EB$7,'[1]15'!$H$42:$EB$42)</f>
        <v>69.776858000000004</v>
      </c>
      <c r="D53" s="68">
        <f>Table9[[#This Row],[Raw Coal Production]]+Table9[[#This Row],[Saleable Coal Production]]</f>
        <v>158.61490500000002</v>
      </c>
      <c r="E53" s="68">
        <f>_xlfn.XLOOKUP($A53,'[1]15'!$H$7:$EB$7,'[1]16'!$H$44:$EB$44)</f>
        <v>26.268984</v>
      </c>
      <c r="F53" s="68">
        <f>_xlfn.XLOOKUP($A53,'[1]15'!$H$7:$EB$7,'[1]16'!$H$45:$EB$45)</f>
        <v>23.575306000000001</v>
      </c>
      <c r="G53" s="68">
        <f>Table9[[#This Row],[Thermal Coal Export Volumn]]+Table9[[#This Row],[Metallurgical Coal Export Volumn]]</f>
        <v>49.844290000000001</v>
      </c>
      <c r="H53" s="68">
        <f>_xlfn.XLOOKUP($A53,'[1]15'!$H$7:$EB$7,'[1]17'!$G$37:$EA$37)</f>
        <v>1897.97639</v>
      </c>
      <c r="I53" s="68">
        <f>_xlfn.XLOOKUP($A53,'[1]15'!$H$7:$EB$7,'[1]17'!$G$38:$EA$38)</f>
        <v>1260.0131240000001</v>
      </c>
      <c r="J53" s="68">
        <f>Table9[[#This Row],[Thermal Coal Export Values]]+Table9[[#This Row],[Metallurgical Coal Export Values]]</f>
        <v>3157.9895139999999</v>
      </c>
      <c r="K53" s="69">
        <f>_xlfn.XLOOKUP(A53,'[1]24(2)'!$8:$8,'[1]24(2)'!$14:$14)/_xlfn.XLOOKUP(A53,'[1]24(1)'!$8:$8,'[1]24(1)'!$45:$45)</f>
        <v>72.251610111757657</v>
      </c>
    </row>
    <row r="54" spans="1:11" x14ac:dyDescent="0.25">
      <c r="A54" s="44">
        <v>37500</v>
      </c>
      <c r="B54" s="68">
        <f>_xlfn.XLOOKUP($A54,'[1]15'!$H$7:$EB$7,'[1]15'!$H$41:$EB$41)</f>
        <v>86.455476018970202</v>
      </c>
      <c r="C54" s="68">
        <f>_xlfn.XLOOKUP($A54,'[1]15'!$H$7:$EB$7,'[1]15'!$H$42:$EB$42)</f>
        <v>67.651027999999997</v>
      </c>
      <c r="D54" s="68">
        <f>Table9[[#This Row],[Raw Coal Production]]+Table9[[#This Row],[Saleable Coal Production]]</f>
        <v>154.10650401897021</v>
      </c>
      <c r="E54" s="68">
        <f>_xlfn.XLOOKUP($A54,'[1]15'!$H$7:$EB$7,'[1]16'!$H$44:$EB$44)</f>
        <v>25.277933000000001</v>
      </c>
      <c r="F54" s="68">
        <f>_xlfn.XLOOKUP($A54,'[1]15'!$H$7:$EB$7,'[1]16'!$H$45:$EB$45)</f>
        <v>25.125153999999998</v>
      </c>
      <c r="G54" s="68">
        <f>Table9[[#This Row],[Thermal Coal Export Volumn]]+Table9[[#This Row],[Metallurgical Coal Export Volumn]]</f>
        <v>50.403086999999999</v>
      </c>
      <c r="H54" s="68">
        <f>_xlfn.XLOOKUP($A54,'[1]15'!$H$7:$EB$7,'[1]17'!$G$37:$EA$37)</f>
        <v>1852.27764</v>
      </c>
      <c r="I54" s="68">
        <f>_xlfn.XLOOKUP($A54,'[1]15'!$H$7:$EB$7,'[1]17'!$G$38:$EA$38)</f>
        <v>1257.3991880000001</v>
      </c>
      <c r="J54" s="68">
        <f>Table9[[#This Row],[Thermal Coal Export Values]]+Table9[[#This Row],[Metallurgical Coal Export Values]]</f>
        <v>3109.6768280000001</v>
      </c>
      <c r="K54" s="69">
        <f>_xlfn.XLOOKUP(A54,'[1]24(2)'!$8:$8,'[1]24(2)'!$14:$14)/_xlfn.XLOOKUP(A54,'[1]24(1)'!$8:$8,'[1]24(1)'!$45:$45)</f>
        <v>73.276467660548036</v>
      </c>
    </row>
    <row r="55" spans="1:11" x14ac:dyDescent="0.25">
      <c r="A55" s="44">
        <v>37591</v>
      </c>
      <c r="B55" s="68">
        <f>_xlfn.XLOOKUP($A55,'[1]15'!$H$7:$EB$7,'[1]15'!$H$41:$EB$41)</f>
        <v>86.990656018970199</v>
      </c>
      <c r="C55" s="68">
        <f>_xlfn.XLOOKUP($A55,'[1]15'!$H$7:$EB$7,'[1]15'!$H$42:$EB$42)</f>
        <v>68.650300999999999</v>
      </c>
      <c r="D55" s="68">
        <f>Table9[[#This Row],[Raw Coal Production]]+Table9[[#This Row],[Saleable Coal Production]]</f>
        <v>155.6409570189702</v>
      </c>
      <c r="E55" s="68">
        <f>_xlfn.XLOOKUP($A55,'[1]15'!$H$7:$EB$7,'[1]16'!$H$44:$EB$44)</f>
        <v>26.423093000000001</v>
      </c>
      <c r="F55" s="68">
        <f>_xlfn.XLOOKUP($A55,'[1]15'!$H$7:$EB$7,'[1]16'!$H$45:$EB$45)</f>
        <v>25.514818999999999</v>
      </c>
      <c r="G55" s="68">
        <f>Table9[[#This Row],[Thermal Coal Export Volumn]]+Table9[[#This Row],[Metallurgical Coal Export Volumn]]</f>
        <v>51.937911999999997</v>
      </c>
      <c r="H55" s="68">
        <f>_xlfn.XLOOKUP($A55,'[1]15'!$H$7:$EB$7,'[1]17'!$G$37:$EA$37)</f>
        <v>1933.80259</v>
      </c>
      <c r="I55" s="68">
        <f>_xlfn.XLOOKUP($A55,'[1]15'!$H$7:$EB$7,'[1]17'!$G$38:$EA$38)</f>
        <v>1168.0860150000001</v>
      </c>
      <c r="J55" s="68">
        <f>Table9[[#This Row],[Thermal Coal Export Values]]+Table9[[#This Row],[Metallurgical Coal Export Values]]</f>
        <v>3101.8886050000001</v>
      </c>
      <c r="K55" s="69">
        <f>_xlfn.XLOOKUP(A55,'[1]24(2)'!$8:$8,'[1]24(2)'!$14:$14)/_xlfn.XLOOKUP(A55,'[1]24(1)'!$8:$8,'[1]24(1)'!$45:$45)</f>
        <v>73.186079691730257</v>
      </c>
    </row>
    <row r="56" spans="1:11" x14ac:dyDescent="0.25">
      <c r="A56" s="44">
        <v>37681</v>
      </c>
      <c r="B56" s="68">
        <f>_xlfn.XLOOKUP($A56,'[1]15'!$H$7:$EB$7,'[1]15'!$H$41:$EB$41)</f>
        <v>89.585493018970197</v>
      </c>
      <c r="C56" s="68">
        <f>_xlfn.XLOOKUP($A56,'[1]15'!$H$7:$EB$7,'[1]15'!$H$42:$EB$42)</f>
        <v>68.395926000000003</v>
      </c>
      <c r="D56" s="68">
        <f>Table9[[#This Row],[Raw Coal Production]]+Table9[[#This Row],[Saleable Coal Production]]</f>
        <v>157.9814190189702</v>
      </c>
      <c r="E56" s="68">
        <f>_xlfn.XLOOKUP($A56,'[1]15'!$H$7:$EB$7,'[1]16'!$H$44:$EB$44)</f>
        <v>27.682148000000002</v>
      </c>
      <c r="F56" s="68">
        <f>_xlfn.XLOOKUP($A56,'[1]15'!$H$7:$EB$7,'[1]16'!$H$45:$EB$45)</f>
        <v>26.094781000000001</v>
      </c>
      <c r="G56" s="68">
        <f>Table9[[#This Row],[Thermal Coal Export Volumn]]+Table9[[#This Row],[Metallurgical Coal Export Volumn]]</f>
        <v>53.776929000000003</v>
      </c>
      <c r="H56" s="68">
        <f>_xlfn.XLOOKUP($A56,'[1]15'!$H$7:$EB$7,'[1]17'!$G$37:$EA$37)</f>
        <v>1890.3509200000001</v>
      </c>
      <c r="I56" s="68">
        <f>_xlfn.XLOOKUP($A56,'[1]15'!$H$7:$EB$7,'[1]17'!$G$38:$EA$38)</f>
        <v>1120.862852</v>
      </c>
      <c r="J56" s="68">
        <f>Table9[[#This Row],[Thermal Coal Export Values]]+Table9[[#This Row],[Metallurgical Coal Export Values]]</f>
        <v>3011.2137720000001</v>
      </c>
      <c r="K56" s="69">
        <f>_xlfn.XLOOKUP(A56,'[1]24(2)'!$8:$8,'[1]24(2)'!$14:$14)/_xlfn.XLOOKUP(A56,'[1]24(1)'!$8:$8,'[1]24(1)'!$45:$45)</f>
        <v>68.287725360040696</v>
      </c>
    </row>
    <row r="57" spans="1:11" x14ac:dyDescent="0.25">
      <c r="A57" s="44">
        <v>37773</v>
      </c>
      <c r="B57" s="68">
        <f>_xlfn.XLOOKUP($A57,'[1]15'!$H$7:$EB$7,'[1]15'!$H$41:$EB$41)</f>
        <v>87.462078018970203</v>
      </c>
      <c r="C57" s="68">
        <f>_xlfn.XLOOKUP($A57,'[1]15'!$H$7:$EB$7,'[1]15'!$H$42:$EB$42)</f>
        <v>70.156195999999994</v>
      </c>
      <c r="D57" s="68">
        <f>Table9[[#This Row],[Raw Coal Production]]+Table9[[#This Row],[Saleable Coal Production]]</f>
        <v>157.6182740189702</v>
      </c>
      <c r="E57" s="68">
        <f>_xlfn.XLOOKUP($A57,'[1]15'!$H$7:$EB$7,'[1]16'!$H$44:$EB$44)</f>
        <v>28.410523999999999</v>
      </c>
      <c r="F57" s="68">
        <f>_xlfn.XLOOKUP($A57,'[1]15'!$H$7:$EB$7,'[1]16'!$H$45:$EB$45)</f>
        <v>24.195592000000001</v>
      </c>
      <c r="G57" s="68">
        <f>Table9[[#This Row],[Thermal Coal Export Volumn]]+Table9[[#This Row],[Metallurgical Coal Export Volumn]]</f>
        <v>52.606116</v>
      </c>
      <c r="H57" s="68">
        <f>_xlfn.XLOOKUP($A57,'[1]15'!$H$7:$EB$7,'[1]17'!$G$37:$EA$37)</f>
        <v>1771.33161</v>
      </c>
      <c r="I57" s="68">
        <f>_xlfn.XLOOKUP($A57,'[1]15'!$H$7:$EB$7,'[1]17'!$G$38:$EA$38)</f>
        <v>946.16402600000004</v>
      </c>
      <c r="J57" s="68">
        <f>Table9[[#This Row],[Thermal Coal Export Values]]+Table9[[#This Row],[Metallurgical Coal Export Values]]</f>
        <v>2717.4956360000001</v>
      </c>
      <c r="K57" s="69">
        <f>_xlfn.XLOOKUP(A57,'[1]24(2)'!$8:$8,'[1]24(2)'!$14:$14)/_xlfn.XLOOKUP(A57,'[1]24(1)'!$8:$8,'[1]24(1)'!$45:$45)</f>
        <v>62.347727553353117</v>
      </c>
    </row>
    <row r="58" spans="1:11" x14ac:dyDescent="0.25">
      <c r="A58" s="44">
        <v>37865</v>
      </c>
      <c r="B58" s="68">
        <f>_xlfn.XLOOKUP($A58,'[1]15'!$H$7:$EB$7,'[1]15'!$H$41:$EB$41)</f>
        <v>92.460207981707299</v>
      </c>
      <c r="C58" s="68">
        <f>_xlfn.XLOOKUP($A58,'[1]15'!$H$7:$EB$7,'[1]15'!$H$42:$EB$42)</f>
        <v>72.175955999999999</v>
      </c>
      <c r="D58" s="68">
        <f>Table9[[#This Row],[Raw Coal Production]]+Table9[[#This Row],[Saleable Coal Production]]</f>
        <v>164.63616398170728</v>
      </c>
      <c r="E58" s="68">
        <f>_xlfn.XLOOKUP($A58,'[1]15'!$H$7:$EB$7,'[1]16'!$H$44:$EB$44)</f>
        <v>27.127127999999999</v>
      </c>
      <c r="F58" s="68">
        <f>_xlfn.XLOOKUP($A58,'[1]15'!$H$7:$EB$7,'[1]16'!$H$45:$EB$45)</f>
        <v>26.06109</v>
      </c>
      <c r="G58" s="68">
        <f>Table9[[#This Row],[Thermal Coal Export Volumn]]+Table9[[#This Row],[Metallurgical Coal Export Volumn]]</f>
        <v>53.188217999999999</v>
      </c>
      <c r="H58" s="68">
        <f>_xlfn.XLOOKUP($A58,'[1]15'!$H$7:$EB$7,'[1]17'!$G$37:$EA$37)</f>
        <v>1608.1047900000001</v>
      </c>
      <c r="I58" s="68">
        <f>_xlfn.XLOOKUP($A58,'[1]15'!$H$7:$EB$7,'[1]17'!$G$38:$EA$38)</f>
        <v>994.74183800000003</v>
      </c>
      <c r="J58" s="68">
        <f>Table9[[#This Row],[Thermal Coal Export Values]]+Table9[[#This Row],[Metallurgical Coal Export Values]]</f>
        <v>2602.8466280000002</v>
      </c>
      <c r="K58" s="69">
        <f>_xlfn.XLOOKUP(A58,'[1]24(2)'!$8:$8,'[1]24(2)'!$14:$14)/_xlfn.XLOOKUP(A58,'[1]24(1)'!$8:$8,'[1]24(1)'!$45:$45)</f>
        <v>59.280318579983849</v>
      </c>
    </row>
    <row r="59" spans="1:11" x14ac:dyDescent="0.25">
      <c r="A59" s="44">
        <v>37956</v>
      </c>
      <c r="B59" s="68">
        <f>_xlfn.XLOOKUP($A59,'[1]15'!$H$7:$EB$7,'[1]15'!$H$41:$EB$41)</f>
        <v>90.057200168430697</v>
      </c>
      <c r="C59" s="68">
        <f>_xlfn.XLOOKUP($A59,'[1]15'!$H$7:$EB$7,'[1]15'!$H$42:$EB$42)</f>
        <v>70.525852490442105</v>
      </c>
      <c r="D59" s="68">
        <f>Table9[[#This Row],[Raw Coal Production]]+Table9[[#This Row],[Saleable Coal Production]]</f>
        <v>160.58305265887282</v>
      </c>
      <c r="E59" s="68">
        <f>_xlfn.XLOOKUP($A59,'[1]15'!$H$7:$EB$7,'[1]16'!$H$44:$EB$44)</f>
        <v>28.275509</v>
      </c>
      <c r="F59" s="68">
        <f>_xlfn.XLOOKUP($A59,'[1]15'!$H$7:$EB$7,'[1]16'!$H$45:$EB$45)</f>
        <v>27.601618999999999</v>
      </c>
      <c r="G59" s="68">
        <f>Table9[[#This Row],[Thermal Coal Export Volumn]]+Table9[[#This Row],[Metallurgical Coal Export Volumn]]</f>
        <v>55.877127999999999</v>
      </c>
      <c r="H59" s="68">
        <f>_xlfn.XLOOKUP($A59,'[1]15'!$H$7:$EB$7,'[1]17'!$G$37:$EA$37)</f>
        <v>1528.26298</v>
      </c>
      <c r="I59" s="68">
        <f>_xlfn.XLOOKUP($A59,'[1]15'!$H$7:$EB$7,'[1]17'!$G$38:$EA$38)</f>
        <v>987.52536799999996</v>
      </c>
      <c r="J59" s="68">
        <f>Table9[[#This Row],[Thermal Coal Export Values]]+Table9[[#This Row],[Metallurgical Coal Export Values]]</f>
        <v>2515.788348</v>
      </c>
      <c r="K59" s="69">
        <f>_xlfn.XLOOKUP(A59,'[1]24(2)'!$8:$8,'[1]24(2)'!$14:$14)/_xlfn.XLOOKUP(A59,'[1]24(1)'!$8:$8,'[1]24(1)'!$45:$45)</f>
        <v>54.048999789888839</v>
      </c>
    </row>
    <row r="60" spans="1:11" x14ac:dyDescent="0.25">
      <c r="A60" s="44">
        <v>38047</v>
      </c>
      <c r="B60" s="68">
        <f>_xlfn.XLOOKUP($A60,'[1]15'!$H$7:$EB$7,'[1]15'!$H$41:$EB$41)</f>
        <v>88.212402981707299</v>
      </c>
      <c r="C60" s="68">
        <f>_xlfn.XLOOKUP($A60,'[1]15'!$H$7:$EB$7,'[1]15'!$H$42:$EB$42)</f>
        <v>65.688635509557997</v>
      </c>
      <c r="D60" s="68">
        <f>Table9[[#This Row],[Raw Coal Production]]+Table9[[#This Row],[Saleable Coal Production]]</f>
        <v>153.9010384912653</v>
      </c>
      <c r="E60" s="68">
        <f>_xlfn.XLOOKUP($A60,'[1]15'!$H$7:$EB$7,'[1]16'!$H$44:$EB$44)</f>
        <v>26.504956</v>
      </c>
      <c r="F60" s="68">
        <f>_xlfn.XLOOKUP($A60,'[1]15'!$H$7:$EB$7,'[1]16'!$H$45:$EB$45)</f>
        <v>26.849031</v>
      </c>
      <c r="G60" s="68">
        <f>Table9[[#This Row],[Thermal Coal Export Volumn]]+Table9[[#This Row],[Metallurgical Coal Export Volumn]]</f>
        <v>53.353987000000004</v>
      </c>
      <c r="H60" s="68">
        <f>_xlfn.XLOOKUP($A60,'[1]15'!$H$7:$EB$7,'[1]17'!$G$37:$EA$37)</f>
        <v>1374.4350199999999</v>
      </c>
      <c r="I60" s="68">
        <f>_xlfn.XLOOKUP($A60,'[1]15'!$H$7:$EB$7,'[1]17'!$G$38:$EA$38)</f>
        <v>1029.564474</v>
      </c>
      <c r="J60" s="68">
        <f>Table9[[#This Row],[Thermal Coal Export Values]]+Table9[[#This Row],[Metallurgical Coal Export Values]]</f>
        <v>2403.9994939999997</v>
      </c>
      <c r="K60" s="69">
        <f>_xlfn.XLOOKUP(A60,'[1]24(2)'!$8:$8,'[1]24(2)'!$14:$14)/_xlfn.XLOOKUP(A60,'[1]24(1)'!$8:$8,'[1]24(1)'!$45:$45)</f>
        <v>51.855774444598204</v>
      </c>
    </row>
    <row r="61" spans="1:11" x14ac:dyDescent="0.25">
      <c r="A61" s="44">
        <v>38139</v>
      </c>
      <c r="B61" s="68">
        <f>_xlfn.XLOOKUP($A61,'[1]15'!$H$7:$EB$7,'[1]15'!$H$41:$EB$41)</f>
        <v>92.137991981707302</v>
      </c>
      <c r="C61" s="68">
        <f>_xlfn.XLOOKUP($A61,'[1]15'!$H$7:$EB$7,'[1]15'!$H$42:$EB$42)</f>
        <v>75.570794000000006</v>
      </c>
      <c r="D61" s="68">
        <f>Table9[[#This Row],[Raw Coal Production]]+Table9[[#This Row],[Saleable Coal Production]]</f>
        <v>167.70878598170731</v>
      </c>
      <c r="E61" s="68">
        <f>_xlfn.XLOOKUP($A61,'[1]15'!$H$7:$EB$7,'[1]16'!$H$44:$EB$44)</f>
        <v>29.824345999999998</v>
      </c>
      <c r="F61" s="68">
        <f>_xlfn.XLOOKUP($A61,'[1]15'!$H$7:$EB$7,'[1]16'!$H$45:$EB$45)</f>
        <v>27.098924</v>
      </c>
      <c r="G61" s="68">
        <f>Table9[[#This Row],[Thermal Coal Export Volumn]]+Table9[[#This Row],[Metallurgical Coal Export Volumn]]</f>
        <v>56.923270000000002</v>
      </c>
      <c r="H61" s="68">
        <f>_xlfn.XLOOKUP($A61,'[1]15'!$H$7:$EB$7,'[1]17'!$G$37:$EA$37)</f>
        <v>1999.1021499999999</v>
      </c>
      <c r="I61" s="68">
        <f>_xlfn.XLOOKUP($A61,'[1]15'!$H$7:$EB$7,'[1]17'!$G$38:$EA$38)</f>
        <v>1394.651683</v>
      </c>
      <c r="J61" s="68">
        <f>Table9[[#This Row],[Thermal Coal Export Values]]+Table9[[#This Row],[Metallurgical Coal Export Values]]</f>
        <v>3393.7538329999998</v>
      </c>
      <c r="K61" s="69">
        <f>_xlfn.XLOOKUP(A61,'[1]24(2)'!$8:$8,'[1]24(2)'!$14:$14)/_xlfn.XLOOKUP(A61,'[1]24(1)'!$8:$8,'[1]24(1)'!$45:$45)</f>
        <v>67.029203255622107</v>
      </c>
    </row>
    <row r="62" spans="1:11" x14ac:dyDescent="0.25">
      <c r="A62" s="44">
        <v>38231</v>
      </c>
      <c r="B62" s="68">
        <f>_xlfn.XLOOKUP($A62,'[1]15'!$H$7:$EB$7,'[1]15'!$H$41:$EB$41)</f>
        <v>99.210224604674806</v>
      </c>
      <c r="C62" s="68">
        <f>_xlfn.XLOOKUP($A62,'[1]15'!$H$7:$EB$7,'[1]15'!$H$42:$EB$42)</f>
        <v>77.605317695300897</v>
      </c>
      <c r="D62" s="68">
        <f>Table9[[#This Row],[Raw Coal Production]]+Table9[[#This Row],[Saleable Coal Production]]</f>
        <v>176.8155422999757</v>
      </c>
      <c r="E62" s="68">
        <f>_xlfn.XLOOKUP($A62,'[1]15'!$H$7:$EB$7,'[1]16'!$H$44:$EB$44)</f>
        <v>29.505132</v>
      </c>
      <c r="F62" s="68">
        <f>_xlfn.XLOOKUP($A62,'[1]15'!$H$7:$EB$7,'[1]16'!$H$45:$EB$45)</f>
        <v>27.226178000000001</v>
      </c>
      <c r="G62" s="68">
        <f>Table9[[#This Row],[Thermal Coal Export Volumn]]+Table9[[#This Row],[Metallurgical Coal Export Volumn]]</f>
        <v>56.731310000000001</v>
      </c>
      <c r="H62" s="68">
        <f>_xlfn.XLOOKUP($A62,'[1]15'!$H$7:$EB$7,'[1]17'!$G$37:$EA$37)</f>
        <v>2174.6549300000001</v>
      </c>
      <c r="I62" s="68">
        <f>_xlfn.XLOOKUP($A62,'[1]15'!$H$7:$EB$7,'[1]17'!$G$38:$EA$38)</f>
        <v>1560.3320779999999</v>
      </c>
      <c r="J62" s="68">
        <f>Table9[[#This Row],[Thermal Coal Export Values]]+Table9[[#This Row],[Metallurgical Coal Export Values]]</f>
        <v>3734.9870080000001</v>
      </c>
      <c r="K62" s="69">
        <f>_xlfn.XLOOKUP(A62,'[1]24(2)'!$8:$8,'[1]24(2)'!$14:$14)/_xlfn.XLOOKUP(A62,'[1]24(1)'!$8:$8,'[1]24(1)'!$45:$45)</f>
        <v>73.7042942224424</v>
      </c>
    </row>
    <row r="63" spans="1:11" x14ac:dyDescent="0.25">
      <c r="A63" s="44">
        <v>38322</v>
      </c>
      <c r="B63" s="68">
        <f>_xlfn.XLOOKUP($A63,'[1]15'!$H$7:$EB$7,'[1]15'!$H$41:$EB$41)</f>
        <v>96.362480604674801</v>
      </c>
      <c r="C63" s="68">
        <f>_xlfn.XLOOKUP($A63,'[1]15'!$H$7:$EB$7,'[1]15'!$H$42:$EB$42)</f>
        <v>74.243125000000006</v>
      </c>
      <c r="D63" s="68">
        <f>Table9[[#This Row],[Raw Coal Production]]+Table9[[#This Row],[Saleable Coal Production]]</f>
        <v>170.60560560467479</v>
      </c>
      <c r="E63" s="68">
        <f>_xlfn.XLOOKUP($A63,'[1]15'!$H$7:$EB$7,'[1]16'!$H$44:$EB$44)</f>
        <v>30.895325</v>
      </c>
      <c r="F63" s="68">
        <f>_xlfn.XLOOKUP($A63,'[1]15'!$H$7:$EB$7,'[1]16'!$H$45:$EB$45)</f>
        <v>26.767644000000001</v>
      </c>
      <c r="G63" s="68">
        <f>Table9[[#This Row],[Thermal Coal Export Volumn]]+Table9[[#This Row],[Metallurgical Coal Export Volumn]]</f>
        <v>57.662969000000004</v>
      </c>
      <c r="H63" s="68">
        <f>_xlfn.XLOOKUP($A63,'[1]15'!$H$7:$EB$7,'[1]17'!$G$37:$EA$37)</f>
        <v>2295.5428700000002</v>
      </c>
      <c r="I63" s="68">
        <f>_xlfn.XLOOKUP($A63,'[1]15'!$H$7:$EB$7,'[1]17'!$G$38:$EA$38)</f>
        <v>1550.999018</v>
      </c>
      <c r="J63" s="68">
        <f>Table9[[#This Row],[Thermal Coal Export Values]]+Table9[[#This Row],[Metallurgical Coal Export Values]]</f>
        <v>3846.5418880000002</v>
      </c>
      <c r="K63" s="69">
        <f>_xlfn.XLOOKUP(A63,'[1]24(2)'!$8:$8,'[1]24(2)'!$14:$14)/_xlfn.XLOOKUP(A63,'[1]24(1)'!$8:$8,'[1]24(1)'!$45:$45)</f>
        <v>74.30065454886784</v>
      </c>
    </row>
    <row r="64" spans="1:11" x14ac:dyDescent="0.25">
      <c r="A64" s="44">
        <v>38412</v>
      </c>
      <c r="B64" s="68">
        <f>_xlfn.XLOOKUP($A64,'[1]15'!$H$7:$EB$7,'[1]15'!$H$41:$EB$41)</f>
        <v>95.052565354674798</v>
      </c>
      <c r="C64" s="68">
        <f>_xlfn.XLOOKUP($A64,'[1]15'!$H$7:$EB$7,'[1]15'!$H$42:$EB$42)</f>
        <v>72.494791000000006</v>
      </c>
      <c r="D64" s="68">
        <f>Table9[[#This Row],[Raw Coal Production]]+Table9[[#This Row],[Saleable Coal Production]]</f>
        <v>167.5473563546748</v>
      </c>
      <c r="E64" s="68">
        <f>_xlfn.XLOOKUP($A64,'[1]15'!$H$7:$EB$7,'[1]16'!$H$44:$EB$44)</f>
        <v>31.212330999999999</v>
      </c>
      <c r="F64" s="68">
        <f>_xlfn.XLOOKUP($A64,'[1]15'!$H$7:$EB$7,'[1]16'!$H$45:$EB$45)</f>
        <v>26.646933000000001</v>
      </c>
      <c r="G64" s="68">
        <f>Table9[[#This Row],[Thermal Coal Export Volumn]]+Table9[[#This Row],[Metallurgical Coal Export Volumn]]</f>
        <v>57.859263999999996</v>
      </c>
      <c r="H64" s="68">
        <f>_xlfn.XLOOKUP($A64,'[1]15'!$H$7:$EB$7,'[1]17'!$G$37:$EA$37)</f>
        <v>2324.74251</v>
      </c>
      <c r="I64" s="68">
        <f>_xlfn.XLOOKUP($A64,'[1]15'!$H$7:$EB$7,'[1]17'!$G$38:$EA$38)</f>
        <v>1578.9765749999999</v>
      </c>
      <c r="J64" s="68">
        <f>Table9[[#This Row],[Thermal Coal Export Values]]+Table9[[#This Row],[Metallurgical Coal Export Values]]</f>
        <v>3903.7190849999997</v>
      </c>
      <c r="K64" s="69">
        <f>_xlfn.XLOOKUP(A64,'[1]24(2)'!$8:$8,'[1]24(2)'!$14:$14)/_xlfn.XLOOKUP(A64,'[1]24(1)'!$8:$8,'[1]24(1)'!$45:$45)</f>
        <v>74.481540965331945</v>
      </c>
    </row>
    <row r="65" spans="1:11" x14ac:dyDescent="0.25">
      <c r="A65" s="44">
        <v>38504</v>
      </c>
      <c r="B65" s="68">
        <f>_xlfn.XLOOKUP($A65,'[1]15'!$H$7:$EB$7,'[1]15'!$H$41:$EB$41)</f>
        <v>101.74901635467501</v>
      </c>
      <c r="C65" s="68">
        <f>_xlfn.XLOOKUP($A65,'[1]15'!$H$7:$EB$7,'[1]15'!$H$42:$EB$42)</f>
        <v>79.07159</v>
      </c>
      <c r="D65" s="68">
        <f>Table9[[#This Row],[Raw Coal Production]]+Table9[[#This Row],[Saleable Coal Production]]</f>
        <v>180.82060635467502</v>
      </c>
      <c r="E65" s="68">
        <f>_xlfn.XLOOKUP($A65,'[1]15'!$H$7:$EB$7,'[1]16'!$H$44:$EB$44)</f>
        <v>33.302585000000001</v>
      </c>
      <c r="F65" s="68">
        <f>_xlfn.XLOOKUP($A65,'[1]15'!$H$7:$EB$7,'[1]16'!$H$45:$EB$45)</f>
        <v>26.773474</v>
      </c>
      <c r="G65" s="68">
        <f>Table9[[#This Row],[Thermal Coal Export Volumn]]+Table9[[#This Row],[Metallurgical Coal Export Volumn]]</f>
        <v>60.076059000000001</v>
      </c>
      <c r="H65" s="68">
        <f>_xlfn.XLOOKUP($A65,'[1]15'!$H$7:$EB$7,'[1]17'!$G$37:$EA$37)</f>
        <v>3963.3945399999998</v>
      </c>
      <c r="I65" s="68">
        <f>_xlfn.XLOOKUP($A65,'[1]15'!$H$7:$EB$7,'[1]17'!$G$38:$EA$38)</f>
        <v>1695.8563019999999</v>
      </c>
      <c r="J65" s="68">
        <f>Table9[[#This Row],[Thermal Coal Export Values]]+Table9[[#This Row],[Metallurgical Coal Export Values]]</f>
        <v>5659.2508419999995</v>
      </c>
      <c r="K65" s="69">
        <f>_xlfn.XLOOKUP(A65,'[1]24(2)'!$8:$8,'[1]24(2)'!$14:$14)/_xlfn.XLOOKUP(A65,'[1]24(1)'!$8:$8,'[1]24(1)'!$45:$45)</f>
        <v>119.01161846745529</v>
      </c>
    </row>
    <row r="66" spans="1:11" x14ac:dyDescent="0.25">
      <c r="A66" s="44">
        <v>38596</v>
      </c>
      <c r="B66" s="68">
        <f>_xlfn.XLOOKUP($A66,'[1]15'!$H$7:$EB$7,'[1]15'!$H$41:$EB$41)</f>
        <v>102.472241804539</v>
      </c>
      <c r="C66" s="68">
        <f>_xlfn.XLOOKUP($A66,'[1]15'!$H$7:$EB$7,'[1]15'!$H$42:$EB$42)</f>
        <v>78.202867999999995</v>
      </c>
      <c r="D66" s="68">
        <f>Table9[[#This Row],[Raw Coal Production]]+Table9[[#This Row],[Saleable Coal Production]]</f>
        <v>180.67510980453898</v>
      </c>
      <c r="E66" s="68">
        <f>_xlfn.XLOOKUP($A66,'[1]15'!$H$7:$EB$7,'[1]16'!$H$44:$EB$44)</f>
        <v>29.994947</v>
      </c>
      <c r="F66" s="68">
        <f>_xlfn.XLOOKUP($A66,'[1]15'!$H$7:$EB$7,'[1]16'!$H$45:$EB$45)</f>
        <v>28.941348999999999</v>
      </c>
      <c r="G66" s="68">
        <f>Table9[[#This Row],[Thermal Coal Export Volumn]]+Table9[[#This Row],[Metallurgical Coal Export Volumn]]</f>
        <v>58.936295999999999</v>
      </c>
      <c r="H66" s="68">
        <f>_xlfn.XLOOKUP($A66,'[1]15'!$H$7:$EB$7,'[1]17'!$G$37:$EA$37)</f>
        <v>4105.9264400000002</v>
      </c>
      <c r="I66" s="68">
        <f>_xlfn.XLOOKUP($A66,'[1]15'!$H$7:$EB$7,'[1]17'!$G$38:$EA$38)</f>
        <v>1921.1113809999999</v>
      </c>
      <c r="J66" s="68">
        <f>Table9[[#This Row],[Thermal Coal Export Values]]+Table9[[#This Row],[Metallurgical Coal Export Values]]</f>
        <v>6027.0378209999999</v>
      </c>
      <c r="K66" s="69">
        <f>_xlfn.XLOOKUP(A66,'[1]24(2)'!$8:$8,'[1]24(2)'!$14:$14)/_xlfn.XLOOKUP(A66,'[1]24(1)'!$8:$8,'[1]24(1)'!$45:$45)</f>
        <v>136.88727104601986</v>
      </c>
    </row>
    <row r="67" spans="1:11" x14ac:dyDescent="0.25">
      <c r="A67" s="44">
        <v>38687</v>
      </c>
      <c r="B67" s="68">
        <f>_xlfn.XLOOKUP($A67,'[1]15'!$H$7:$EB$7,'[1]15'!$H$41:$EB$41)</f>
        <v>101.96495980453901</v>
      </c>
      <c r="C67" s="68">
        <f>_xlfn.XLOOKUP($A67,'[1]15'!$H$7:$EB$7,'[1]15'!$H$42:$EB$42)</f>
        <v>78.118786999999998</v>
      </c>
      <c r="D67" s="68">
        <f>Table9[[#This Row],[Raw Coal Production]]+Table9[[#This Row],[Saleable Coal Production]]</f>
        <v>180.083746804539</v>
      </c>
      <c r="E67" s="68">
        <f>_xlfn.XLOOKUP($A67,'[1]15'!$H$7:$EB$7,'[1]16'!$H$44:$EB$44)</f>
        <v>30.424447000000001</v>
      </c>
      <c r="F67" s="68">
        <f>_xlfn.XLOOKUP($A67,'[1]15'!$H$7:$EB$7,'[1]16'!$H$45:$EB$45)</f>
        <v>26.459696000000001</v>
      </c>
      <c r="G67" s="68">
        <f>Table9[[#This Row],[Thermal Coal Export Volumn]]+Table9[[#This Row],[Metallurgical Coal Export Volumn]]</f>
        <v>56.884143000000002</v>
      </c>
      <c r="H67" s="68">
        <f>_xlfn.XLOOKUP($A67,'[1]15'!$H$7:$EB$7,'[1]17'!$G$37:$EA$37)</f>
        <v>4471.7509600000003</v>
      </c>
      <c r="I67" s="68">
        <f>_xlfn.XLOOKUP($A67,'[1]15'!$H$7:$EB$7,'[1]17'!$G$38:$EA$38)</f>
        <v>1763.6633979999999</v>
      </c>
      <c r="J67" s="68">
        <f>Table9[[#This Row],[Thermal Coal Export Values]]+Table9[[#This Row],[Metallurgical Coal Export Values]]</f>
        <v>6235.414358</v>
      </c>
      <c r="K67" s="69">
        <f>_xlfn.XLOOKUP(A67,'[1]24(2)'!$8:$8,'[1]24(2)'!$14:$14)/_xlfn.XLOOKUP(A67,'[1]24(1)'!$8:$8,'[1]24(1)'!$45:$45)</f>
        <v>146.97887392990251</v>
      </c>
    </row>
    <row r="68" spans="1:11" x14ac:dyDescent="0.25">
      <c r="A68" s="44">
        <v>38777</v>
      </c>
      <c r="B68" s="68">
        <f>_xlfn.XLOOKUP($A68,'[1]15'!$H$7:$EB$7,'[1]15'!$H$41:$EB$41)</f>
        <v>93.778403554539295</v>
      </c>
      <c r="C68" s="68">
        <f>_xlfn.XLOOKUP($A68,'[1]15'!$H$7:$EB$7,'[1]15'!$H$42:$EB$42)</f>
        <v>72.036997</v>
      </c>
      <c r="D68" s="68">
        <f>Table9[[#This Row],[Raw Coal Production]]+Table9[[#This Row],[Saleable Coal Production]]</f>
        <v>165.81540055453928</v>
      </c>
      <c r="E68" s="68">
        <f>_xlfn.XLOOKUP($A68,'[1]15'!$H$7:$EB$7,'[1]16'!$H$44:$EB$44)</f>
        <v>29.601327000000001</v>
      </c>
      <c r="F68" s="68">
        <f>_xlfn.XLOOKUP($A68,'[1]15'!$H$7:$EB$7,'[1]16'!$H$45:$EB$45)</f>
        <v>27.095421000000002</v>
      </c>
      <c r="G68" s="68">
        <f>Table9[[#This Row],[Thermal Coal Export Volumn]]+Table9[[#This Row],[Metallurgical Coal Export Volumn]]</f>
        <v>56.696747999999999</v>
      </c>
      <c r="H68" s="68">
        <f>_xlfn.XLOOKUP($A68,'[1]15'!$H$7:$EB$7,'[1]17'!$G$37:$EA$37)</f>
        <v>4295.0000600000003</v>
      </c>
      <c r="I68" s="68">
        <f>_xlfn.XLOOKUP($A68,'[1]15'!$H$7:$EB$7,'[1]17'!$G$38:$EA$38)</f>
        <v>1736.2117390000001</v>
      </c>
      <c r="J68" s="68">
        <f>Table9[[#This Row],[Thermal Coal Export Values]]+Table9[[#This Row],[Metallurgical Coal Export Values]]</f>
        <v>6031.2117990000006</v>
      </c>
      <c r="K68" s="69">
        <f>_xlfn.XLOOKUP(A68,'[1]24(2)'!$8:$8,'[1]24(2)'!$14:$14)/_xlfn.XLOOKUP(A68,'[1]24(1)'!$8:$8,'[1]24(1)'!$45:$45)</f>
        <v>145.09484861945549</v>
      </c>
    </row>
    <row r="69" spans="1:11" x14ac:dyDescent="0.25">
      <c r="A69" s="44">
        <v>38869</v>
      </c>
      <c r="B69" s="68">
        <f>_xlfn.XLOOKUP($A69,'[1]15'!$H$7:$EB$7,'[1]15'!$H$41:$EB$41)</f>
        <v>102.727565554539</v>
      </c>
      <c r="C69" s="68">
        <f>_xlfn.XLOOKUP($A69,'[1]15'!$H$7:$EB$7,'[1]15'!$H$42:$EB$42)</f>
        <v>78.521662000000006</v>
      </c>
      <c r="D69" s="68">
        <f>Table9[[#This Row],[Raw Coal Production]]+Table9[[#This Row],[Saleable Coal Production]]</f>
        <v>181.249227554539</v>
      </c>
      <c r="E69" s="68">
        <f>_xlfn.XLOOKUP($A69,'[1]15'!$H$7:$EB$7,'[1]16'!$H$44:$EB$44)</f>
        <v>30.458286999999999</v>
      </c>
      <c r="F69" s="68">
        <f>_xlfn.XLOOKUP($A69,'[1]15'!$H$7:$EB$7,'[1]16'!$H$45:$EB$45)</f>
        <v>29.489535</v>
      </c>
      <c r="G69" s="68">
        <f>Table9[[#This Row],[Thermal Coal Export Volumn]]+Table9[[#This Row],[Metallurgical Coal Export Volumn]]</f>
        <v>59.947822000000002</v>
      </c>
      <c r="H69" s="68">
        <f>_xlfn.XLOOKUP($A69,'[1]15'!$H$7:$EB$7,'[1]17'!$G$37:$EA$37)</f>
        <v>4130.7471400000004</v>
      </c>
      <c r="I69" s="68">
        <f>_xlfn.XLOOKUP($A69,'[1]15'!$H$7:$EB$7,'[1]17'!$G$38:$EA$38)</f>
        <v>1865.215631</v>
      </c>
      <c r="J69" s="68">
        <f>Table9[[#This Row],[Thermal Coal Export Values]]+Table9[[#This Row],[Metallurgical Coal Export Values]]</f>
        <v>5995.9627710000004</v>
      </c>
      <c r="K69" s="69">
        <f>_xlfn.XLOOKUP(A69,'[1]24(2)'!$8:$8,'[1]24(2)'!$14:$14)/_xlfn.XLOOKUP(A69,'[1]24(1)'!$8:$8,'[1]24(1)'!$45:$45)</f>
        <v>135.61981144901551</v>
      </c>
    </row>
    <row r="70" spans="1:11" x14ac:dyDescent="0.25">
      <c r="A70" s="44">
        <v>38961</v>
      </c>
      <c r="B70" s="68">
        <f>_xlfn.XLOOKUP($A70,'[1]15'!$H$7:$EB$7,'[1]15'!$H$41:$EB$41)</f>
        <v>104.302443934282</v>
      </c>
      <c r="C70" s="68">
        <f>_xlfn.XLOOKUP($A70,'[1]15'!$H$7:$EB$7,'[1]15'!$H$42:$EB$42)</f>
        <v>81.532212999999999</v>
      </c>
      <c r="D70" s="68">
        <f>Table9[[#This Row],[Raw Coal Production]]+Table9[[#This Row],[Saleable Coal Production]]</f>
        <v>185.83465693428201</v>
      </c>
      <c r="E70" s="68">
        <f>_xlfn.XLOOKUP($A70,'[1]15'!$H$7:$EB$7,'[1]16'!$H$44:$EB$44)</f>
        <v>32.767381</v>
      </c>
      <c r="F70" s="68">
        <f>_xlfn.XLOOKUP($A70,'[1]15'!$H$7:$EB$7,'[1]16'!$H$45:$EB$45)</f>
        <v>27.686979000000001</v>
      </c>
      <c r="G70" s="68">
        <f>Table9[[#This Row],[Thermal Coal Export Volumn]]+Table9[[#This Row],[Metallurgical Coal Export Volumn]]</f>
        <v>60.454360000000001</v>
      </c>
      <c r="H70" s="68">
        <f>_xlfn.XLOOKUP($A70,'[1]15'!$H$7:$EB$7,'[1]17'!$G$37:$EA$37)</f>
        <v>4062.9453100000001</v>
      </c>
      <c r="I70" s="68">
        <f>_xlfn.XLOOKUP($A70,'[1]15'!$H$7:$EB$7,'[1]17'!$G$38:$EA$38)</f>
        <v>1727.420333</v>
      </c>
      <c r="J70" s="68">
        <f>Table9[[#This Row],[Thermal Coal Export Values]]+Table9[[#This Row],[Metallurgical Coal Export Values]]</f>
        <v>5790.3656430000001</v>
      </c>
      <c r="K70" s="69">
        <f>_xlfn.XLOOKUP(A70,'[1]24(2)'!$8:$8,'[1]24(2)'!$14:$14)/_xlfn.XLOOKUP(A70,'[1]24(1)'!$8:$8,'[1]24(1)'!$45:$45)</f>
        <v>123.99359320172705</v>
      </c>
    </row>
    <row r="71" spans="1:11" x14ac:dyDescent="0.25">
      <c r="A71" s="44">
        <v>39052</v>
      </c>
      <c r="B71" s="68">
        <f>_xlfn.XLOOKUP($A71,'[1]15'!$H$7:$EB$7,'[1]15'!$H$41:$EB$41)</f>
        <v>105.472838934282</v>
      </c>
      <c r="C71" s="68">
        <f>_xlfn.XLOOKUP($A71,'[1]15'!$H$7:$EB$7,'[1]15'!$H$42:$EB$42)</f>
        <v>83.348350999999994</v>
      </c>
      <c r="D71" s="68">
        <f>Table9[[#This Row],[Raw Coal Production]]+Table9[[#This Row],[Saleable Coal Production]]</f>
        <v>188.82118993428199</v>
      </c>
      <c r="E71" s="68">
        <f>_xlfn.XLOOKUP($A71,'[1]15'!$H$7:$EB$7,'[1]16'!$H$44:$EB$44)</f>
        <v>31.564620999999999</v>
      </c>
      <c r="F71" s="68">
        <f>_xlfn.XLOOKUP($A71,'[1]15'!$H$7:$EB$7,'[1]16'!$H$45:$EB$45)</f>
        <v>28.491796000000001</v>
      </c>
      <c r="G71" s="68">
        <f>Table9[[#This Row],[Thermal Coal Export Volumn]]+Table9[[#This Row],[Metallurgical Coal Export Volumn]]</f>
        <v>60.056416999999996</v>
      </c>
      <c r="H71" s="68">
        <f>_xlfn.XLOOKUP($A71,'[1]15'!$H$7:$EB$7,'[1]17'!$G$37:$EA$37)</f>
        <v>3739.2296200000001</v>
      </c>
      <c r="I71" s="68">
        <f>_xlfn.XLOOKUP($A71,'[1]15'!$H$7:$EB$7,'[1]17'!$G$38:$EA$38)</f>
        <v>1718.7980050000001</v>
      </c>
      <c r="J71" s="68">
        <f>Table9[[#This Row],[Thermal Coal Export Values]]+Table9[[#This Row],[Metallurgical Coal Export Values]]</f>
        <v>5458.0276250000006</v>
      </c>
      <c r="K71" s="69">
        <f>_xlfn.XLOOKUP(A71,'[1]24(2)'!$8:$8,'[1]24(2)'!$14:$14)/_xlfn.XLOOKUP(A71,'[1]24(1)'!$8:$8,'[1]24(1)'!$45:$45)</f>
        <v>118.46268073359728</v>
      </c>
    </row>
    <row r="72" spans="1:11" x14ac:dyDescent="0.25">
      <c r="A72" s="44">
        <v>39142</v>
      </c>
      <c r="B72" s="68">
        <f>_xlfn.XLOOKUP($A72,'[1]15'!$H$7:$EB$7,'[1]15'!$H$41:$EB$41)</f>
        <v>99.844601934281798</v>
      </c>
      <c r="C72" s="68">
        <f>_xlfn.XLOOKUP($A72,'[1]15'!$H$7:$EB$7,'[1]15'!$H$42:$EB$42)</f>
        <v>78.492759000000007</v>
      </c>
      <c r="D72" s="68">
        <f>Table9[[#This Row],[Raw Coal Production]]+Table9[[#This Row],[Saleable Coal Production]]</f>
        <v>178.3373609342818</v>
      </c>
      <c r="E72" s="68">
        <f>_xlfn.XLOOKUP($A72,'[1]15'!$H$7:$EB$7,'[1]16'!$H$44:$EB$44)</f>
        <v>32.554225000000002</v>
      </c>
      <c r="F72" s="68">
        <f>_xlfn.XLOOKUP($A72,'[1]15'!$H$7:$EB$7,'[1]16'!$H$45:$EB$45)</f>
        <v>28.583742000000001</v>
      </c>
      <c r="G72" s="68">
        <f>Table9[[#This Row],[Thermal Coal Export Volumn]]+Table9[[#This Row],[Metallurgical Coal Export Volumn]]</f>
        <v>61.137967000000003</v>
      </c>
      <c r="H72" s="68">
        <f>_xlfn.XLOOKUP($A72,'[1]15'!$H$7:$EB$7,'[1]17'!$G$37:$EA$37)</f>
        <v>3715.89392</v>
      </c>
      <c r="I72" s="68">
        <f>_xlfn.XLOOKUP($A72,'[1]15'!$H$7:$EB$7,'[1]17'!$G$38:$EA$38)</f>
        <v>1714.6992210000001</v>
      </c>
      <c r="J72" s="68">
        <f>Table9[[#This Row],[Thermal Coal Export Values]]+Table9[[#This Row],[Metallurgical Coal Export Values]]</f>
        <v>5430.5931410000003</v>
      </c>
      <c r="K72" s="69">
        <f>_xlfn.XLOOKUP(A72,'[1]24(2)'!$8:$8,'[1]24(2)'!$14:$14)/_xlfn.XLOOKUP(A72,'[1]24(1)'!$8:$8,'[1]24(1)'!$45:$45)</f>
        <v>114.14475141091516</v>
      </c>
    </row>
    <row r="73" spans="1:11" x14ac:dyDescent="0.25">
      <c r="A73" s="44">
        <v>39234</v>
      </c>
      <c r="B73" s="68">
        <f>_xlfn.XLOOKUP($A73,'[1]15'!$H$7:$EB$7,'[1]15'!$H$41:$EB$41)</f>
        <v>106.972668934282</v>
      </c>
      <c r="C73" s="68">
        <f>_xlfn.XLOOKUP($A73,'[1]15'!$H$7:$EB$7,'[1]15'!$H$42:$EB$42)</f>
        <v>81.897810000000007</v>
      </c>
      <c r="D73" s="68">
        <f>Table9[[#This Row],[Raw Coal Production]]+Table9[[#This Row],[Saleable Coal Production]]</f>
        <v>188.870478934282</v>
      </c>
      <c r="E73" s="68">
        <f>_xlfn.XLOOKUP($A73,'[1]15'!$H$7:$EB$7,'[1]16'!$H$44:$EB$44)</f>
        <v>35.079255000000003</v>
      </c>
      <c r="F73" s="68">
        <f>_xlfn.XLOOKUP($A73,'[1]15'!$H$7:$EB$7,'[1]16'!$H$45:$EB$45)</f>
        <v>27.662106999999999</v>
      </c>
      <c r="G73" s="68">
        <f>Table9[[#This Row],[Thermal Coal Export Volumn]]+Table9[[#This Row],[Metallurgical Coal Export Volumn]]</f>
        <v>62.741362000000002</v>
      </c>
      <c r="H73" s="68">
        <f>_xlfn.XLOOKUP($A73,'[1]15'!$H$7:$EB$7,'[1]17'!$G$37:$EA$37)</f>
        <v>3521.3590899999999</v>
      </c>
      <c r="I73" s="68">
        <f>_xlfn.XLOOKUP($A73,'[1]15'!$H$7:$EB$7,'[1]17'!$G$38:$EA$38)</f>
        <v>1644.9532400000001</v>
      </c>
      <c r="J73" s="68">
        <f>Table9[[#This Row],[Thermal Coal Export Values]]+Table9[[#This Row],[Metallurgical Coal Export Values]]</f>
        <v>5166.3123299999997</v>
      </c>
      <c r="K73" s="69">
        <f>_xlfn.XLOOKUP(A73,'[1]24(2)'!$8:$8,'[1]24(2)'!$14:$14)/_xlfn.XLOOKUP(A73,'[1]24(1)'!$8:$8,'[1]24(1)'!$45:$45)</f>
        <v>100.38294969491227</v>
      </c>
    </row>
    <row r="74" spans="1:11" x14ac:dyDescent="0.25">
      <c r="A74" s="44">
        <v>39326</v>
      </c>
      <c r="B74" s="68">
        <f>_xlfn.XLOOKUP($A74,'[1]15'!$H$7:$EB$7,'[1]15'!$H$41:$EB$41)</f>
        <v>114.726257408875</v>
      </c>
      <c r="C74" s="68">
        <f>_xlfn.XLOOKUP($A74,'[1]15'!$H$7:$EB$7,'[1]15'!$H$42:$EB$42)</f>
        <v>86.430513004999995</v>
      </c>
      <c r="D74" s="68">
        <f>Table9[[#This Row],[Raw Coal Production]]+Table9[[#This Row],[Saleable Coal Production]]</f>
        <v>201.15677041387499</v>
      </c>
      <c r="E74" s="68">
        <f>_xlfn.XLOOKUP($A74,'[1]15'!$H$7:$EB$7,'[1]16'!$H$44:$EB$44)</f>
        <v>34.709687000000002</v>
      </c>
      <c r="F74" s="68">
        <f>_xlfn.XLOOKUP($A74,'[1]15'!$H$7:$EB$7,'[1]16'!$H$45:$EB$45)</f>
        <v>27.789256999999999</v>
      </c>
      <c r="G74" s="68">
        <f>Table9[[#This Row],[Thermal Coal Export Volumn]]+Table9[[#This Row],[Metallurgical Coal Export Volumn]]</f>
        <v>62.498944000000002</v>
      </c>
      <c r="H74" s="68">
        <f>_xlfn.XLOOKUP($A74,'[1]15'!$H$7:$EB$7,'[1]17'!$G$37:$EA$37)</f>
        <v>3357.5912800000001</v>
      </c>
      <c r="I74" s="68">
        <f>_xlfn.XLOOKUP($A74,'[1]15'!$H$7:$EB$7,'[1]17'!$G$38:$EA$38)</f>
        <v>1706.506363</v>
      </c>
      <c r="J74" s="68">
        <f>Table9[[#This Row],[Thermal Coal Export Values]]+Table9[[#This Row],[Metallurgical Coal Export Values]]</f>
        <v>5064.0976430000001</v>
      </c>
      <c r="K74" s="69">
        <f>_xlfn.XLOOKUP(A74,'[1]24(2)'!$8:$8,'[1]24(2)'!$14:$14)/_xlfn.XLOOKUP(A74,'[1]24(1)'!$8:$8,'[1]24(1)'!$45:$45)</f>
        <v>96.733551068899004</v>
      </c>
    </row>
    <row r="75" spans="1:11" x14ac:dyDescent="0.25">
      <c r="A75" s="44">
        <v>39417</v>
      </c>
      <c r="B75" s="68">
        <f>_xlfn.XLOOKUP($A75,'[1]15'!$H$7:$EB$7,'[1]15'!$H$41:$EB$41)</f>
        <v>103.53440940887501</v>
      </c>
      <c r="C75" s="68">
        <f>_xlfn.XLOOKUP($A75,'[1]15'!$H$7:$EB$7,'[1]15'!$H$42:$EB$42)</f>
        <v>79.992472004999996</v>
      </c>
      <c r="D75" s="68">
        <f>Table9[[#This Row],[Raw Coal Production]]+Table9[[#This Row],[Saleable Coal Production]]</f>
        <v>183.526881413875</v>
      </c>
      <c r="E75" s="68">
        <f>_xlfn.XLOOKUP($A75,'[1]15'!$H$7:$EB$7,'[1]16'!$H$44:$EB$44)</f>
        <v>35.856985999999999</v>
      </c>
      <c r="F75" s="68">
        <f>_xlfn.XLOOKUP($A75,'[1]15'!$H$7:$EB$7,'[1]16'!$H$45:$EB$45)</f>
        <v>28.546780999999999</v>
      </c>
      <c r="G75" s="68">
        <f>Table9[[#This Row],[Thermal Coal Export Volumn]]+Table9[[#This Row],[Metallurgical Coal Export Volumn]]</f>
        <v>64.403767000000002</v>
      </c>
      <c r="H75" s="68">
        <f>_xlfn.XLOOKUP($A75,'[1]15'!$H$7:$EB$7,'[1]17'!$G$37:$EA$37)</f>
        <v>3297.47696</v>
      </c>
      <c r="I75" s="68">
        <f>_xlfn.XLOOKUP($A75,'[1]15'!$H$7:$EB$7,'[1]17'!$G$38:$EA$38)</f>
        <v>1801.548487</v>
      </c>
      <c r="J75" s="68">
        <f>Table9[[#This Row],[Thermal Coal Export Values]]+Table9[[#This Row],[Metallurgical Coal Export Values]]</f>
        <v>5099.025447</v>
      </c>
      <c r="K75" s="69">
        <f>_xlfn.XLOOKUP(A75,'[1]24(2)'!$8:$8,'[1]24(2)'!$14:$14)/_xlfn.XLOOKUP(A75,'[1]24(1)'!$8:$8,'[1]24(1)'!$45:$45)</f>
        <v>91.961911132184952</v>
      </c>
    </row>
    <row r="76" spans="1:11" x14ac:dyDescent="0.25">
      <c r="A76" s="44">
        <v>39508</v>
      </c>
      <c r="B76" s="68">
        <f>_xlfn.XLOOKUP($A76,'[1]15'!$H$7:$EB$7,'[1]15'!$H$41:$EB$41)</f>
        <v>92.235523658875294</v>
      </c>
      <c r="C76" s="68">
        <f>_xlfn.XLOOKUP($A76,'[1]15'!$H$7:$EB$7,'[1]15'!$H$42:$EB$42)</f>
        <v>73.425991005</v>
      </c>
      <c r="D76" s="68">
        <f>Table9[[#This Row],[Raw Coal Production]]+Table9[[#This Row],[Saleable Coal Production]]</f>
        <v>165.66151466387529</v>
      </c>
      <c r="E76" s="68">
        <f>_xlfn.XLOOKUP($A76,'[1]15'!$H$7:$EB$7,'[1]16'!$H$44:$EB$44)</f>
        <v>29.606739000000001</v>
      </c>
      <c r="F76" s="68">
        <f>_xlfn.XLOOKUP($A76,'[1]15'!$H$7:$EB$7,'[1]16'!$H$45:$EB$45)</f>
        <v>29.424367</v>
      </c>
      <c r="G76" s="68">
        <f>Table9[[#This Row],[Thermal Coal Export Volumn]]+Table9[[#This Row],[Metallurgical Coal Export Volumn]]</f>
        <v>59.031106000000001</v>
      </c>
      <c r="H76" s="68">
        <f>_xlfn.XLOOKUP($A76,'[1]15'!$H$7:$EB$7,'[1]17'!$G$37:$EA$37)</f>
        <v>2896.9438300000002</v>
      </c>
      <c r="I76" s="68">
        <f>_xlfn.XLOOKUP($A76,'[1]15'!$H$7:$EB$7,'[1]17'!$G$38:$EA$38)</f>
        <v>2115.4879139999998</v>
      </c>
      <c r="J76" s="68">
        <f>Table9[[#This Row],[Thermal Coal Export Values]]+Table9[[#This Row],[Metallurgical Coal Export Values]]</f>
        <v>5012.4317439999995</v>
      </c>
      <c r="K76" s="69">
        <f>_xlfn.XLOOKUP(A76,'[1]24(2)'!$8:$8,'[1]24(2)'!$14:$14)/_xlfn.XLOOKUP(A76,'[1]24(1)'!$8:$8,'[1]24(1)'!$45:$45)</f>
        <v>97.847447163971694</v>
      </c>
    </row>
    <row r="77" spans="1:11" x14ac:dyDescent="0.25">
      <c r="A77" s="44">
        <v>39600</v>
      </c>
      <c r="B77" s="68">
        <f>_xlfn.XLOOKUP($A77,'[1]15'!$H$7:$EB$7,'[1]15'!$H$41:$EB$41)</f>
        <v>112.110151658875</v>
      </c>
      <c r="C77" s="68">
        <f>_xlfn.XLOOKUP($A77,'[1]15'!$H$7:$EB$7,'[1]15'!$H$42:$EB$42)</f>
        <v>86.188778005000003</v>
      </c>
      <c r="D77" s="68">
        <f>Table9[[#This Row],[Raw Coal Production]]+Table9[[#This Row],[Saleable Coal Production]]</f>
        <v>198.29892966387501</v>
      </c>
      <c r="E77" s="68">
        <f>_xlfn.XLOOKUP($A77,'[1]15'!$H$7:$EB$7,'[1]16'!$H$44:$EB$44)</f>
        <v>36.748057000000003</v>
      </c>
      <c r="F77" s="68">
        <f>_xlfn.XLOOKUP($A77,'[1]15'!$H$7:$EB$7,'[1]16'!$H$45:$EB$45)</f>
        <v>29.506758000000001</v>
      </c>
      <c r="G77" s="68">
        <f>Table9[[#This Row],[Thermal Coal Export Volumn]]+Table9[[#This Row],[Metallurgical Coal Export Volumn]]</f>
        <v>66.254815000000008</v>
      </c>
      <c r="H77" s="68">
        <f>_xlfn.XLOOKUP($A77,'[1]15'!$H$7:$EB$7,'[1]17'!$G$37:$EA$37)</f>
        <v>6486.4639699999998</v>
      </c>
      <c r="I77" s="68">
        <f>_xlfn.XLOOKUP($A77,'[1]15'!$H$7:$EB$7,'[1]17'!$G$38:$EA$38)</f>
        <v>2754.0632310000001</v>
      </c>
      <c r="J77" s="68">
        <f>Table9[[#This Row],[Thermal Coal Export Values]]+Table9[[#This Row],[Metallurgical Coal Export Values]]</f>
        <v>9240.5272010000008</v>
      </c>
      <c r="K77" s="69">
        <f>_xlfn.XLOOKUP(A77,'[1]24(2)'!$8:$8,'[1]24(2)'!$14:$14)/_xlfn.XLOOKUP(A77,'[1]24(1)'!$8:$8,'[1]24(1)'!$45:$45)</f>
        <v>176.51175326085945</v>
      </c>
    </row>
    <row r="78" spans="1:11" x14ac:dyDescent="0.25">
      <c r="A78" s="44">
        <v>39692</v>
      </c>
      <c r="B78" s="68">
        <f>_xlfn.XLOOKUP($A78,'[1]15'!$H$7:$EB$7,'[1]15'!$H$41:$EB$41)</f>
        <v>114.75961668021699</v>
      </c>
      <c r="C78" s="68">
        <f>_xlfn.XLOOKUP($A78,'[1]15'!$H$7:$EB$7,'[1]15'!$H$42:$EB$42)</f>
        <v>87.011384524999997</v>
      </c>
      <c r="D78" s="68">
        <f>Table9[[#This Row],[Raw Coal Production]]+Table9[[#This Row],[Saleable Coal Production]]</f>
        <v>201.77100120521698</v>
      </c>
      <c r="E78" s="68">
        <f>_xlfn.XLOOKUP($A78,'[1]15'!$H$7:$EB$7,'[1]16'!$H$44:$EB$44)</f>
        <v>36.307127999999999</v>
      </c>
      <c r="F78" s="68">
        <f>_xlfn.XLOOKUP($A78,'[1]15'!$H$7:$EB$7,'[1]16'!$H$45:$EB$45)</f>
        <v>32.454604400000001</v>
      </c>
      <c r="G78" s="68">
        <f>Table9[[#This Row],[Thermal Coal Export Volumn]]+Table9[[#This Row],[Metallurgical Coal Export Volumn]]</f>
        <v>68.7617324</v>
      </c>
      <c r="H78" s="68">
        <f>_xlfn.XLOOKUP($A78,'[1]15'!$H$7:$EB$7,'[1]17'!$G$37:$EA$37)</f>
        <v>10365.4535</v>
      </c>
      <c r="I78" s="68">
        <f>_xlfn.XLOOKUP($A78,'[1]15'!$H$7:$EB$7,'[1]17'!$G$38:$EA$38)</f>
        <v>3775.0274159999999</v>
      </c>
      <c r="J78" s="68">
        <f>Table9[[#This Row],[Thermal Coal Export Values]]+Table9[[#This Row],[Metallurgical Coal Export Values]]</f>
        <v>14140.480916</v>
      </c>
      <c r="K78" s="69">
        <f>_xlfn.XLOOKUP(A78,'[1]24(2)'!$8:$8,'[1]24(2)'!$14:$14)/_xlfn.XLOOKUP(A78,'[1]24(1)'!$8:$8,'[1]24(1)'!$45:$45)</f>
        <v>285.49362262969407</v>
      </c>
    </row>
    <row r="79" spans="1:11" x14ac:dyDescent="0.25">
      <c r="A79" s="44">
        <v>39783</v>
      </c>
      <c r="B79" s="68">
        <f>_xlfn.XLOOKUP($A79,'[1]15'!$H$7:$EB$7,'[1]15'!$H$41:$EB$41)</f>
        <v>118.25210268021701</v>
      </c>
      <c r="C79" s="68">
        <f>_xlfn.XLOOKUP($A79,'[1]15'!$H$7:$EB$7,'[1]15'!$H$42:$EB$42)</f>
        <v>90.531057524999994</v>
      </c>
      <c r="D79" s="68">
        <f>Table9[[#This Row],[Raw Coal Production]]+Table9[[#This Row],[Saleable Coal Production]]</f>
        <v>208.783160205217</v>
      </c>
      <c r="E79" s="68">
        <f>_xlfn.XLOOKUP($A79,'[1]15'!$H$7:$EB$7,'[1]16'!$H$44:$EB$44)</f>
        <v>32.144269000000001</v>
      </c>
      <c r="F79" s="68">
        <f>_xlfn.XLOOKUP($A79,'[1]15'!$H$7:$EB$7,'[1]16'!$H$45:$EB$45)</f>
        <v>35.015195759999997</v>
      </c>
      <c r="G79" s="68">
        <f>Table9[[#This Row],[Thermal Coal Export Volumn]]+Table9[[#This Row],[Metallurgical Coal Export Volumn]]</f>
        <v>67.159464759999992</v>
      </c>
      <c r="H79" s="68">
        <f>_xlfn.XLOOKUP($A79,'[1]15'!$H$7:$EB$7,'[1]17'!$G$37:$EA$37)</f>
        <v>12517.7672</v>
      </c>
      <c r="I79" s="68">
        <f>_xlfn.XLOOKUP($A79,'[1]15'!$H$7:$EB$7,'[1]17'!$G$38:$EA$38)</f>
        <v>5709.1590900000001</v>
      </c>
      <c r="J79" s="68">
        <f>Table9[[#This Row],[Thermal Coal Export Values]]+Table9[[#This Row],[Metallurgical Coal Export Values]]</f>
        <v>18226.926289999999</v>
      </c>
      <c r="K79" s="69">
        <f>_xlfn.XLOOKUP(A79,'[1]24(2)'!$8:$8,'[1]24(2)'!$14:$14)/_xlfn.XLOOKUP(A79,'[1]24(1)'!$8:$8,'[1]24(1)'!$45:$45)</f>
        <v>389.42454096560726</v>
      </c>
    </row>
    <row r="80" spans="1:11" x14ac:dyDescent="0.25">
      <c r="A80" s="44">
        <v>39873</v>
      </c>
      <c r="B80" s="68">
        <f>_xlfn.XLOOKUP($A80,'[1]15'!$H$7:$EB$7,'[1]15'!$H$41:$EB$41)</f>
        <v>98.679469180216799</v>
      </c>
      <c r="C80" s="68">
        <f>_xlfn.XLOOKUP($A80,'[1]15'!$H$7:$EB$7,'[1]15'!$H$42:$EB$42)</f>
        <v>73.496938525000004</v>
      </c>
      <c r="D80" s="68">
        <f>Table9[[#This Row],[Raw Coal Production]]+Table9[[#This Row],[Saleable Coal Production]]</f>
        <v>172.1764077052168</v>
      </c>
      <c r="E80" s="68">
        <f>_xlfn.XLOOKUP($A80,'[1]15'!$H$7:$EB$7,'[1]16'!$H$44:$EB$44)</f>
        <v>23.743264</v>
      </c>
      <c r="F80" s="68">
        <f>_xlfn.XLOOKUP($A80,'[1]15'!$H$7:$EB$7,'[1]16'!$H$45:$EB$45)</f>
        <v>34.309487900000001</v>
      </c>
      <c r="G80" s="68">
        <f>Table9[[#This Row],[Thermal Coal Export Volumn]]+Table9[[#This Row],[Metallurgical Coal Export Volumn]]</f>
        <v>58.052751900000004</v>
      </c>
      <c r="H80" s="68">
        <f>_xlfn.XLOOKUP($A80,'[1]15'!$H$7:$EB$7,'[1]17'!$G$37:$EA$37)</f>
        <v>7690.1312330000001</v>
      </c>
      <c r="I80" s="68">
        <f>_xlfn.XLOOKUP($A80,'[1]15'!$H$7:$EB$7,'[1]17'!$G$38:$EA$38)</f>
        <v>4970.8704349999998</v>
      </c>
      <c r="J80" s="68">
        <f>Table9[[#This Row],[Thermal Coal Export Values]]+Table9[[#This Row],[Metallurgical Coal Export Values]]</f>
        <v>12661.001668000001</v>
      </c>
      <c r="K80" s="69">
        <f>_xlfn.XLOOKUP(A80,'[1]24(2)'!$8:$8,'[1]24(2)'!$14:$14)/_xlfn.XLOOKUP(A80,'[1]24(1)'!$8:$8,'[1]24(1)'!$45:$45)</f>
        <v>323.88686041649538</v>
      </c>
    </row>
    <row r="81" spans="1:11" x14ac:dyDescent="0.25">
      <c r="A81" s="44">
        <v>39965</v>
      </c>
      <c r="B81" s="68">
        <f>_xlfn.XLOOKUP($A81,'[1]15'!$H$7:$EB$7,'[1]15'!$H$41:$EB$41)</f>
        <v>113.93705818021699</v>
      </c>
      <c r="C81" s="68">
        <f>_xlfn.XLOOKUP($A81,'[1]15'!$H$7:$EB$7,'[1]15'!$H$42:$EB$42)</f>
        <v>88.191101524999993</v>
      </c>
      <c r="D81" s="68">
        <f>Table9[[#This Row],[Raw Coal Production]]+Table9[[#This Row],[Saleable Coal Production]]</f>
        <v>202.128159705217</v>
      </c>
      <c r="E81" s="68">
        <f>_xlfn.XLOOKUP($A81,'[1]15'!$H$7:$EB$7,'[1]16'!$H$44:$EB$44)</f>
        <v>33.043512999999997</v>
      </c>
      <c r="F81" s="68">
        <f>_xlfn.XLOOKUP($A81,'[1]15'!$H$7:$EB$7,'[1]16'!$H$45:$EB$45)</f>
        <v>34.725343299999999</v>
      </c>
      <c r="G81" s="68">
        <f>Table9[[#This Row],[Thermal Coal Export Volumn]]+Table9[[#This Row],[Metallurgical Coal Export Volumn]]</f>
        <v>67.768856299999996</v>
      </c>
      <c r="H81" s="68">
        <f>_xlfn.XLOOKUP($A81,'[1]15'!$H$7:$EB$7,'[1]17'!$G$37:$EA$37)</f>
        <v>6239.6874260000004</v>
      </c>
      <c r="I81" s="68">
        <f>_xlfn.XLOOKUP($A81,'[1]15'!$H$7:$EB$7,'[1]17'!$G$38:$EA$38)</f>
        <v>3444.4021160000002</v>
      </c>
      <c r="J81" s="68">
        <f>Table9[[#This Row],[Thermal Coal Export Values]]+Table9[[#This Row],[Metallurgical Coal Export Values]]</f>
        <v>9684.0895420000015</v>
      </c>
      <c r="K81" s="69">
        <f>_xlfn.XLOOKUP(A81,'[1]24(2)'!$8:$8,'[1]24(2)'!$14:$14)/_xlfn.XLOOKUP(A81,'[1]24(1)'!$8:$8,'[1]24(1)'!$45:$45)</f>
        <v>188.83244726430877</v>
      </c>
    </row>
    <row r="82" spans="1:11" x14ac:dyDescent="0.25">
      <c r="A82" s="44">
        <v>40057</v>
      </c>
      <c r="B82" s="68">
        <f>_xlfn.XLOOKUP($A82,'[1]15'!$H$7:$EB$7,'[1]15'!$H$41:$EB$41)</f>
        <v>121.17964615740399</v>
      </c>
      <c r="C82" s="68">
        <f>_xlfn.XLOOKUP($A82,'[1]15'!$H$7:$EB$7,'[1]15'!$H$42:$EB$42)</f>
        <v>94.642491152949205</v>
      </c>
      <c r="D82" s="68">
        <f>Table9[[#This Row],[Raw Coal Production]]+Table9[[#This Row],[Saleable Coal Production]]</f>
        <v>215.82213731035318</v>
      </c>
      <c r="E82" s="68">
        <f>_xlfn.XLOOKUP($A82,'[1]15'!$H$7:$EB$7,'[1]16'!$H$44:$EB$44)</f>
        <v>38.795220999999998</v>
      </c>
      <c r="F82" s="68">
        <f>_xlfn.XLOOKUP($A82,'[1]15'!$H$7:$EB$7,'[1]16'!$H$45:$EB$45)</f>
        <v>34.679038120000001</v>
      </c>
      <c r="G82" s="68">
        <f>Table9[[#This Row],[Thermal Coal Export Volumn]]+Table9[[#This Row],[Metallurgical Coal Export Volumn]]</f>
        <v>73.474259119999999</v>
      </c>
      <c r="H82" s="68">
        <f>_xlfn.XLOOKUP($A82,'[1]15'!$H$7:$EB$7,'[1]17'!$G$37:$EA$37)</f>
        <v>5711.5790340000003</v>
      </c>
      <c r="I82" s="68">
        <f>_xlfn.XLOOKUP($A82,'[1]15'!$H$7:$EB$7,'[1]17'!$G$38:$EA$38)</f>
        <v>3143.2498129999999</v>
      </c>
      <c r="J82" s="68">
        <f>Table9[[#This Row],[Thermal Coal Export Values]]+Table9[[#This Row],[Metallurgical Coal Export Values]]</f>
        <v>8854.8288470000007</v>
      </c>
      <c r="K82" s="69">
        <f>_xlfn.XLOOKUP(A82,'[1]24(2)'!$8:$8,'[1]24(2)'!$14:$14)/_xlfn.XLOOKUP(A82,'[1]24(1)'!$8:$8,'[1]24(1)'!$45:$45)</f>
        <v>147.2237787741949</v>
      </c>
    </row>
    <row r="83" spans="1:11" x14ac:dyDescent="0.25">
      <c r="A83" s="44">
        <v>40148</v>
      </c>
      <c r="B83" s="68">
        <f>_xlfn.XLOOKUP($A83,'[1]15'!$H$7:$EB$7,'[1]15'!$H$41:$EB$41)</f>
        <v>121.605821776423</v>
      </c>
      <c r="C83" s="68">
        <f>_xlfn.XLOOKUP($A83,'[1]15'!$H$7:$EB$7,'[1]15'!$H$42:$EB$42)</f>
        <v>93.980379255000003</v>
      </c>
      <c r="D83" s="68">
        <f>Table9[[#This Row],[Raw Coal Production]]+Table9[[#This Row],[Saleable Coal Production]]</f>
        <v>215.586201031423</v>
      </c>
      <c r="E83" s="68">
        <f>_xlfn.XLOOKUP($A83,'[1]15'!$H$7:$EB$7,'[1]16'!$H$44:$EB$44)</f>
        <v>39.450104000000003</v>
      </c>
      <c r="F83" s="68">
        <f>_xlfn.XLOOKUP($A83,'[1]15'!$H$7:$EB$7,'[1]16'!$H$45:$EB$45)</f>
        <v>35.79839612</v>
      </c>
      <c r="G83" s="68">
        <f>Table9[[#This Row],[Thermal Coal Export Volumn]]+Table9[[#This Row],[Metallurgical Coal Export Volumn]]</f>
        <v>75.248500120000003</v>
      </c>
      <c r="H83" s="68">
        <f>_xlfn.XLOOKUP($A83,'[1]15'!$H$7:$EB$7,'[1]17'!$G$37:$EA$37)</f>
        <v>5344.1326419999996</v>
      </c>
      <c r="I83" s="68">
        <f>_xlfn.XLOOKUP($A83,'[1]15'!$H$7:$EB$7,'[1]17'!$G$38:$EA$38)</f>
        <v>2894.9423529999999</v>
      </c>
      <c r="J83" s="68">
        <f>Table9[[#This Row],[Thermal Coal Export Values]]+Table9[[#This Row],[Metallurgical Coal Export Values]]</f>
        <v>8239.074994999999</v>
      </c>
      <c r="K83" s="69">
        <f>_xlfn.XLOOKUP(A83,'[1]24(2)'!$8:$8,'[1]24(2)'!$14:$14)/_xlfn.XLOOKUP(A83,'[1]24(1)'!$8:$8,'[1]24(1)'!$45:$45)</f>
        <v>135.46561606022632</v>
      </c>
    </row>
    <row r="84" spans="1:11" x14ac:dyDescent="0.25">
      <c r="A84" s="44">
        <v>40238</v>
      </c>
      <c r="B84" s="68">
        <f>_xlfn.XLOOKUP($A84,'[1]15'!$H$7:$EB$7,'[1]15'!$H$41:$EB$41)</f>
        <v>109.675860151423</v>
      </c>
      <c r="C84" s="68">
        <f>_xlfn.XLOOKUP($A84,'[1]15'!$H$7:$EB$7,'[1]15'!$H$42:$EB$42)</f>
        <v>84.366212755000006</v>
      </c>
      <c r="D84" s="68">
        <f>Table9[[#This Row],[Raw Coal Production]]+Table9[[#This Row],[Saleable Coal Production]]</f>
        <v>194.04207290642302</v>
      </c>
      <c r="E84" s="68">
        <f>_xlfn.XLOOKUP($A84,'[1]15'!$H$7:$EB$7,'[1]16'!$H$44:$EB$44)</f>
        <v>35.428054000000003</v>
      </c>
      <c r="F84" s="68">
        <f>_xlfn.XLOOKUP($A84,'[1]15'!$H$7:$EB$7,'[1]16'!$H$45:$EB$45)</f>
        <v>30.938133570000002</v>
      </c>
      <c r="G84" s="68">
        <f>Table9[[#This Row],[Thermal Coal Export Volumn]]+Table9[[#This Row],[Metallurgical Coal Export Volumn]]</f>
        <v>66.366187570000008</v>
      </c>
      <c r="H84" s="68">
        <f>_xlfn.XLOOKUP($A84,'[1]15'!$H$7:$EB$7,'[1]17'!$G$37:$EA$37)</f>
        <v>4987.5878489999996</v>
      </c>
      <c r="I84" s="68">
        <f>_xlfn.XLOOKUP($A84,'[1]15'!$H$7:$EB$7,'[1]17'!$G$38:$EA$38)</f>
        <v>2615.9063550000001</v>
      </c>
      <c r="J84" s="68">
        <f>Table9[[#This Row],[Thermal Coal Export Values]]+Table9[[#This Row],[Metallurgical Coal Export Values]]</f>
        <v>7603.4942039999996</v>
      </c>
      <c r="K84" s="69">
        <f>_xlfn.XLOOKUP(A84,'[1]24(2)'!$8:$8,'[1]24(2)'!$14:$14)/_xlfn.XLOOKUP(A84,'[1]24(1)'!$8:$8,'[1]24(1)'!$45:$45)</f>
        <v>140.78074536636981</v>
      </c>
    </row>
    <row r="85" spans="1:11" x14ac:dyDescent="0.25">
      <c r="A85" s="44">
        <v>40330</v>
      </c>
      <c r="B85" s="68">
        <f>_xlfn.XLOOKUP($A85,'[1]15'!$H$7:$EB$7,'[1]15'!$H$41:$EB$41)</f>
        <v>123.28498215142299</v>
      </c>
      <c r="C85" s="68">
        <f>_xlfn.XLOOKUP($A85,'[1]15'!$H$7:$EB$7,'[1]15'!$H$42:$EB$42)</f>
        <v>94.135620755000005</v>
      </c>
      <c r="D85" s="68">
        <f>Table9[[#This Row],[Raw Coal Production]]+Table9[[#This Row],[Saleable Coal Production]]</f>
        <v>217.420602906423</v>
      </c>
      <c r="E85" s="68">
        <f>_xlfn.XLOOKUP($A85,'[1]15'!$H$7:$EB$7,'[1]16'!$H$44:$EB$44)</f>
        <v>43.591267999999999</v>
      </c>
      <c r="F85" s="68">
        <f>_xlfn.XLOOKUP($A85,'[1]15'!$H$7:$EB$7,'[1]16'!$H$45:$EB$45)</f>
        <v>33.93644974</v>
      </c>
      <c r="G85" s="68">
        <f>Table9[[#This Row],[Thermal Coal Export Volumn]]+Table9[[#This Row],[Metallurgical Coal Export Volumn]]</f>
        <v>77.52771774</v>
      </c>
      <c r="H85" s="68">
        <f>_xlfn.XLOOKUP($A85,'[1]15'!$H$7:$EB$7,'[1]17'!$G$37:$EA$37)</f>
        <v>8482.3729980000007</v>
      </c>
      <c r="I85" s="68">
        <f>_xlfn.XLOOKUP($A85,'[1]15'!$H$7:$EB$7,'[1]17'!$G$38:$EA$38)</f>
        <v>3267.2258870000001</v>
      </c>
      <c r="J85" s="68">
        <f>Table9[[#This Row],[Thermal Coal Export Values]]+Table9[[#This Row],[Metallurgical Coal Export Values]]</f>
        <v>11749.598885000001</v>
      </c>
      <c r="K85" s="69">
        <f>_xlfn.XLOOKUP(A85,'[1]24(2)'!$8:$8,'[1]24(2)'!$14:$14)/_xlfn.XLOOKUP(A85,'[1]24(1)'!$8:$8,'[1]24(1)'!$45:$45)</f>
        <v>194.58881072236764</v>
      </c>
    </row>
    <row r="86" spans="1:11" x14ac:dyDescent="0.25">
      <c r="A86" s="44">
        <v>40422</v>
      </c>
      <c r="B86" s="68">
        <f>_xlfn.XLOOKUP($A86,'[1]15'!$H$7:$EB$7,'[1]15'!$H$41:$EB$41)</f>
        <v>125.37418339939001</v>
      </c>
      <c r="C86" s="68">
        <f>_xlfn.XLOOKUP($A86,'[1]15'!$H$7:$EB$7,'[1]15'!$H$42:$EB$42)</f>
        <v>95.107579852499995</v>
      </c>
      <c r="D86" s="68">
        <f>Table9[[#This Row],[Raw Coal Production]]+Table9[[#This Row],[Saleable Coal Production]]</f>
        <v>220.48176325189002</v>
      </c>
      <c r="E86" s="68">
        <f>_xlfn.XLOOKUP($A86,'[1]15'!$H$7:$EB$7,'[1]16'!$H$44:$EB$44)</f>
        <v>39.954791</v>
      </c>
      <c r="F86" s="68">
        <f>_xlfn.XLOOKUP($A86,'[1]15'!$H$7:$EB$7,'[1]16'!$H$45:$EB$45)</f>
        <v>39.255606110000002</v>
      </c>
      <c r="G86" s="68">
        <f>Table9[[#This Row],[Thermal Coal Export Volumn]]+Table9[[#This Row],[Metallurgical Coal Export Volumn]]</f>
        <v>79.210397110000002</v>
      </c>
      <c r="H86" s="68">
        <f>_xlfn.XLOOKUP($A86,'[1]15'!$H$7:$EB$7,'[1]17'!$G$37:$EA$37)</f>
        <v>8579.4267899999995</v>
      </c>
      <c r="I86" s="68">
        <f>_xlfn.XLOOKUP($A86,'[1]15'!$H$7:$EB$7,'[1]17'!$G$38:$EA$38)</f>
        <v>3881.4631559999998</v>
      </c>
      <c r="J86" s="68">
        <f>Table9[[#This Row],[Thermal Coal Export Values]]+Table9[[#This Row],[Metallurgical Coal Export Values]]</f>
        <v>12460.889945999999</v>
      </c>
      <c r="K86" s="69">
        <f>_xlfn.XLOOKUP(A86,'[1]24(2)'!$8:$8,'[1]24(2)'!$14:$14)/_xlfn.XLOOKUP(A86,'[1]24(1)'!$8:$8,'[1]24(1)'!$45:$45)</f>
        <v>214.72836111193772</v>
      </c>
    </row>
    <row r="87" spans="1:11" x14ac:dyDescent="0.25">
      <c r="A87" s="44">
        <v>40513</v>
      </c>
      <c r="B87" s="68">
        <f>_xlfn.XLOOKUP($A87,'[1]15'!$H$7:$EB$7,'[1]15'!$H$41:$EB$41)</f>
        <v>114.06167039939</v>
      </c>
      <c r="C87" s="68">
        <f>_xlfn.XLOOKUP($A87,'[1]15'!$H$7:$EB$7,'[1]15'!$H$42:$EB$42)</f>
        <v>89.317490852500001</v>
      </c>
      <c r="D87" s="68">
        <f>Table9[[#This Row],[Raw Coal Production]]+Table9[[#This Row],[Saleable Coal Production]]</f>
        <v>203.37916125189</v>
      </c>
      <c r="E87" s="68">
        <f>_xlfn.XLOOKUP($A87,'[1]15'!$H$7:$EB$7,'[1]16'!$H$44:$EB$44)</f>
        <v>39.983583000000003</v>
      </c>
      <c r="F87" s="68">
        <f>_xlfn.XLOOKUP($A87,'[1]15'!$H$7:$EB$7,'[1]16'!$H$45:$EB$45)</f>
        <v>37.929787089999998</v>
      </c>
      <c r="G87" s="68">
        <f>Table9[[#This Row],[Thermal Coal Export Volumn]]+Table9[[#This Row],[Metallurgical Coal Export Volumn]]</f>
        <v>77.913370090000001</v>
      </c>
      <c r="H87" s="68">
        <f>_xlfn.XLOOKUP($A87,'[1]15'!$H$7:$EB$7,'[1]17'!$G$37:$EA$37)</f>
        <v>7649.1355780000004</v>
      </c>
      <c r="I87" s="68">
        <f>_xlfn.XLOOKUP($A87,'[1]15'!$H$7:$EB$7,'[1]17'!$G$38:$EA$38)</f>
        <v>3503.748525</v>
      </c>
      <c r="J87" s="68">
        <f>Table9[[#This Row],[Thermal Coal Export Values]]+Table9[[#This Row],[Metallurgical Coal Export Values]]</f>
        <v>11152.884103</v>
      </c>
      <c r="K87" s="69">
        <f>_xlfn.XLOOKUP(A87,'[1]24(2)'!$8:$8,'[1]24(2)'!$14:$14)/_xlfn.XLOOKUP(A87,'[1]24(1)'!$8:$8,'[1]24(1)'!$45:$45)</f>
        <v>191.30690658713601</v>
      </c>
    </row>
    <row r="88" spans="1:11" x14ac:dyDescent="0.25">
      <c r="A88" s="44">
        <v>40603</v>
      </c>
      <c r="B88" s="68">
        <f>_xlfn.XLOOKUP($A88,'[1]15'!$H$7:$EB$7,'[1]15'!$H$41:$EB$41)</f>
        <v>101.87640014938999</v>
      </c>
      <c r="C88" s="68">
        <f>_xlfn.XLOOKUP($A88,'[1]15'!$H$7:$EB$7,'[1]15'!$H$42:$EB$42)</f>
        <v>77.443596852499994</v>
      </c>
      <c r="D88" s="68">
        <f>Table9[[#This Row],[Raw Coal Production]]+Table9[[#This Row],[Saleable Coal Production]]</f>
        <v>179.31999700188999</v>
      </c>
      <c r="E88" s="68">
        <f>_xlfn.XLOOKUP($A88,'[1]15'!$H$7:$EB$7,'[1]16'!$H$44:$EB$44)</f>
        <v>27.474921999999999</v>
      </c>
      <c r="F88" s="68">
        <f>_xlfn.XLOOKUP($A88,'[1]15'!$H$7:$EB$7,'[1]16'!$H$45:$EB$45)</f>
        <v>30.281915210000001</v>
      </c>
      <c r="G88" s="68">
        <f>Table9[[#This Row],[Thermal Coal Export Volumn]]+Table9[[#This Row],[Metallurgical Coal Export Volumn]]</f>
        <v>57.75683721</v>
      </c>
      <c r="H88" s="68">
        <f>_xlfn.XLOOKUP($A88,'[1]15'!$H$7:$EB$7,'[1]17'!$G$37:$EA$37)</f>
        <v>5417.4287619999996</v>
      </c>
      <c r="I88" s="68">
        <f>_xlfn.XLOOKUP($A88,'[1]15'!$H$7:$EB$7,'[1]17'!$G$38:$EA$38)</f>
        <v>3010.4120619999999</v>
      </c>
      <c r="J88" s="68">
        <f>Table9[[#This Row],[Thermal Coal Export Values]]+Table9[[#This Row],[Metallurgical Coal Export Values]]</f>
        <v>8427.840823999999</v>
      </c>
      <c r="K88" s="69">
        <f>_xlfn.XLOOKUP(A88,'[1]24(2)'!$8:$8,'[1]24(2)'!$14:$14)/_xlfn.XLOOKUP(A88,'[1]24(1)'!$8:$8,'[1]24(1)'!$45:$45)</f>
        <v>197.17722081249218</v>
      </c>
    </row>
    <row r="89" spans="1:11" x14ac:dyDescent="0.25">
      <c r="A89" s="44">
        <v>40695</v>
      </c>
      <c r="B89" s="68">
        <f>_xlfn.XLOOKUP($A89,'[1]15'!$H$7:$EB$7,'[1]15'!$H$41:$EB$41)</f>
        <v>117.10272514939</v>
      </c>
      <c r="C89" s="68">
        <f>_xlfn.XLOOKUP($A89,'[1]15'!$H$7:$EB$7,'[1]15'!$H$42:$EB$42)</f>
        <v>86.202008852500001</v>
      </c>
      <c r="D89" s="68">
        <f>Table9[[#This Row],[Raw Coal Production]]+Table9[[#This Row],[Saleable Coal Production]]</f>
        <v>203.30473400188998</v>
      </c>
      <c r="E89" s="68">
        <f>_xlfn.XLOOKUP($A89,'[1]15'!$H$7:$EB$7,'[1]16'!$H$44:$EB$44)</f>
        <v>33.041952000000002</v>
      </c>
      <c r="F89" s="68">
        <f>_xlfn.XLOOKUP($A89,'[1]15'!$H$7:$EB$7,'[1]16'!$H$45:$EB$45)</f>
        <v>36.588416969999997</v>
      </c>
      <c r="G89" s="68">
        <f>Table9[[#This Row],[Thermal Coal Export Volumn]]+Table9[[#This Row],[Metallurgical Coal Export Volumn]]</f>
        <v>69.630368970000006</v>
      </c>
      <c r="H89" s="68">
        <f>_xlfn.XLOOKUP($A89,'[1]15'!$H$7:$EB$7,'[1]17'!$G$37:$EA$37)</f>
        <v>8146.8234380000004</v>
      </c>
      <c r="I89" s="68">
        <f>_xlfn.XLOOKUP($A89,'[1]15'!$H$7:$EB$7,'[1]17'!$G$38:$EA$38)</f>
        <v>3664.7921289999999</v>
      </c>
      <c r="J89" s="68">
        <f>Table9[[#This Row],[Thermal Coal Export Values]]+Table9[[#This Row],[Metallurgical Coal Export Values]]</f>
        <v>11811.615567000001</v>
      </c>
      <c r="K89" s="69">
        <f>_xlfn.XLOOKUP(A89,'[1]24(2)'!$8:$8,'[1]24(2)'!$14:$14)/_xlfn.XLOOKUP(A89,'[1]24(1)'!$8:$8,'[1]24(1)'!$45:$45)</f>
        <v>246.55999252102296</v>
      </c>
    </row>
    <row r="90" spans="1:11" x14ac:dyDescent="0.25">
      <c r="A90" s="44">
        <v>40787</v>
      </c>
      <c r="B90" s="68">
        <f>_xlfn.XLOOKUP($A90,'[1]15'!$H$7:$EB$7,'[1]15'!$H$41:$EB$41)</f>
        <v>126.055186151084</v>
      </c>
      <c r="C90" s="68">
        <f>_xlfn.XLOOKUP($A90,'[1]15'!$H$7:$EB$7,'[1]15'!$H$42:$EB$42)</f>
        <v>95.449302812499994</v>
      </c>
      <c r="D90" s="68">
        <f>Table9[[#This Row],[Raw Coal Production]]+Table9[[#This Row],[Saleable Coal Production]]</f>
        <v>221.50448896358398</v>
      </c>
      <c r="E90" s="68">
        <f>_xlfn.XLOOKUP($A90,'[1]15'!$H$7:$EB$7,'[1]16'!$H$44:$EB$44)</f>
        <v>35.332751999999999</v>
      </c>
      <c r="F90" s="68">
        <f>_xlfn.XLOOKUP($A90,'[1]15'!$H$7:$EB$7,'[1]16'!$H$45:$EB$45)</f>
        <v>39.818038729999998</v>
      </c>
      <c r="G90" s="68">
        <f>Table9[[#This Row],[Thermal Coal Export Volumn]]+Table9[[#This Row],[Metallurgical Coal Export Volumn]]</f>
        <v>75.150790729999997</v>
      </c>
      <c r="H90" s="68">
        <f>_xlfn.XLOOKUP($A90,'[1]15'!$H$7:$EB$7,'[1]17'!$G$37:$EA$37)</f>
        <v>8836.0211029999991</v>
      </c>
      <c r="I90" s="68">
        <f>_xlfn.XLOOKUP($A90,'[1]15'!$H$7:$EB$7,'[1]17'!$G$38:$EA$38)</f>
        <v>4278.7001440000004</v>
      </c>
      <c r="J90" s="68">
        <f>Table9[[#This Row],[Thermal Coal Export Values]]+Table9[[#This Row],[Metallurgical Coal Export Values]]</f>
        <v>13114.721246999999</v>
      </c>
      <c r="K90" s="69">
        <f>_xlfn.XLOOKUP(A90,'[1]24(2)'!$8:$8,'[1]24(2)'!$14:$14)/_xlfn.XLOOKUP(A90,'[1]24(1)'!$8:$8,'[1]24(1)'!$45:$45)</f>
        <v>250.08018347962252</v>
      </c>
    </row>
    <row r="91" spans="1:11" x14ac:dyDescent="0.25">
      <c r="A91" s="44">
        <v>40878</v>
      </c>
      <c r="B91" s="68">
        <f>_xlfn.XLOOKUP($A91,'[1]15'!$H$7:$EB$7,'[1]15'!$H$41:$EB$41)</f>
        <v>123.832503151084</v>
      </c>
      <c r="C91" s="68">
        <f>_xlfn.XLOOKUP($A91,'[1]15'!$H$7:$EB$7,'[1]15'!$H$42:$EB$42)</f>
        <v>92.949471812499993</v>
      </c>
      <c r="D91" s="68">
        <f>Table9[[#This Row],[Raw Coal Production]]+Table9[[#This Row],[Saleable Coal Production]]</f>
        <v>216.78197496358399</v>
      </c>
      <c r="E91" s="68">
        <f>_xlfn.XLOOKUP($A91,'[1]15'!$H$7:$EB$7,'[1]16'!$H$44:$EB$44)</f>
        <v>36.857627999999998</v>
      </c>
      <c r="F91" s="68">
        <f>_xlfn.XLOOKUP($A91,'[1]15'!$H$7:$EB$7,'[1]16'!$H$45:$EB$45)</f>
        <v>41.393504980000003</v>
      </c>
      <c r="G91" s="68">
        <f>Table9[[#This Row],[Thermal Coal Export Volumn]]+Table9[[#This Row],[Metallurgical Coal Export Volumn]]</f>
        <v>78.251132979999994</v>
      </c>
      <c r="H91" s="68">
        <f>_xlfn.XLOOKUP($A91,'[1]15'!$H$7:$EB$7,'[1]17'!$G$37:$EA$37)</f>
        <v>8636.0102999999999</v>
      </c>
      <c r="I91" s="68">
        <f>_xlfn.XLOOKUP($A91,'[1]15'!$H$7:$EB$7,'[1]17'!$G$38:$EA$38)</f>
        <v>4700.8409250000004</v>
      </c>
      <c r="J91" s="68">
        <f>Table9[[#This Row],[Thermal Coal Export Values]]+Table9[[#This Row],[Metallurgical Coal Export Values]]</f>
        <v>13336.851225</v>
      </c>
      <c r="K91" s="69">
        <f>_xlfn.XLOOKUP(A91,'[1]24(2)'!$8:$8,'[1]24(2)'!$14:$14)/_xlfn.XLOOKUP(A91,'[1]24(1)'!$8:$8,'[1]24(1)'!$45:$45)</f>
        <v>234.30727283915286</v>
      </c>
    </row>
    <row r="92" spans="1:11" x14ac:dyDescent="0.25">
      <c r="A92" s="44">
        <v>40969</v>
      </c>
      <c r="B92" s="68">
        <f>_xlfn.XLOOKUP($A92,'[1]15'!$H$7:$EB$7,'[1]15'!$H$41:$EB$41)</f>
        <v>109.341406401084</v>
      </c>
      <c r="C92" s="68">
        <f>_xlfn.XLOOKUP($A92,'[1]15'!$H$7:$EB$7,'[1]15'!$H$42:$EB$42)</f>
        <v>85.118320812500002</v>
      </c>
      <c r="D92" s="68">
        <f>Table9[[#This Row],[Raw Coal Production]]+Table9[[#This Row],[Saleable Coal Production]]</f>
        <v>194.45972721358402</v>
      </c>
      <c r="E92" s="68">
        <f>_xlfn.XLOOKUP($A92,'[1]15'!$H$7:$EB$7,'[1]16'!$H$44:$EB$44)</f>
        <v>34.348756000000002</v>
      </c>
      <c r="F92" s="68">
        <f>_xlfn.XLOOKUP($A92,'[1]15'!$H$7:$EB$7,'[1]16'!$H$45:$EB$45)</f>
        <v>37.109497609999998</v>
      </c>
      <c r="G92" s="68">
        <f>Table9[[#This Row],[Thermal Coal Export Volumn]]+Table9[[#This Row],[Metallurgical Coal Export Volumn]]</f>
        <v>71.45825361</v>
      </c>
      <c r="H92" s="68">
        <f>_xlfn.XLOOKUP($A92,'[1]15'!$H$7:$EB$7,'[1]17'!$G$37:$EA$37)</f>
        <v>6608.9993290000002</v>
      </c>
      <c r="I92" s="68">
        <f>_xlfn.XLOOKUP($A92,'[1]15'!$H$7:$EB$7,'[1]17'!$G$38:$EA$38)</f>
        <v>4011.0790470000002</v>
      </c>
      <c r="J92" s="68">
        <f>Table9[[#This Row],[Thermal Coal Export Values]]+Table9[[#This Row],[Metallurgical Coal Export Values]]</f>
        <v>10620.078376000001</v>
      </c>
      <c r="K92" s="69">
        <f>_xlfn.XLOOKUP(A92,'[1]24(2)'!$8:$8,'[1]24(2)'!$14:$14)/_xlfn.XLOOKUP(A92,'[1]24(1)'!$8:$8,'[1]24(1)'!$45:$45)</f>
        <v>192.40869535420728</v>
      </c>
    </row>
    <row r="93" spans="1:11" x14ac:dyDescent="0.25">
      <c r="A93" s="44">
        <v>41061</v>
      </c>
      <c r="B93" s="68">
        <f>_xlfn.XLOOKUP($A93,'[1]15'!$H$7:$EB$7,'[1]15'!$H$41:$EB$41)</f>
        <v>123.991683401084</v>
      </c>
      <c r="C93" s="68">
        <f>_xlfn.XLOOKUP($A93,'[1]15'!$H$7:$EB$7,'[1]15'!$H$42:$EB$42)</f>
        <v>92.0586528125</v>
      </c>
      <c r="D93" s="68">
        <f>Table9[[#This Row],[Raw Coal Production]]+Table9[[#This Row],[Saleable Coal Production]]</f>
        <v>216.05033621358399</v>
      </c>
      <c r="E93" s="68">
        <f>_xlfn.XLOOKUP($A93,'[1]15'!$H$7:$EB$7,'[1]16'!$H$44:$EB$44)</f>
        <v>35.857197999999997</v>
      </c>
      <c r="F93" s="68">
        <f>_xlfn.XLOOKUP($A93,'[1]15'!$H$7:$EB$7,'[1]16'!$H$45:$EB$45)</f>
        <v>40.831126019999999</v>
      </c>
      <c r="G93" s="68">
        <f>Table9[[#This Row],[Thermal Coal Export Volumn]]+Table9[[#This Row],[Metallurgical Coal Export Volumn]]</f>
        <v>76.688324019999996</v>
      </c>
      <c r="H93" s="68">
        <f>_xlfn.XLOOKUP($A93,'[1]15'!$H$7:$EB$7,'[1]17'!$G$37:$EA$37)</f>
        <v>6619.0006999999996</v>
      </c>
      <c r="I93" s="68">
        <f>_xlfn.XLOOKUP($A93,'[1]15'!$H$7:$EB$7,'[1]17'!$G$38:$EA$38)</f>
        <v>4221.094486</v>
      </c>
      <c r="J93" s="68">
        <f>Table9[[#This Row],[Thermal Coal Export Values]]+Table9[[#This Row],[Metallurgical Coal Export Values]]</f>
        <v>10840.095185999999</v>
      </c>
      <c r="K93" s="69">
        <f>_xlfn.XLOOKUP(A93,'[1]24(2)'!$8:$8,'[1]24(2)'!$14:$14)/_xlfn.XLOOKUP(A93,'[1]24(1)'!$8:$8,'[1]24(1)'!$45:$45)</f>
        <v>184.59336114327729</v>
      </c>
    </row>
    <row r="94" spans="1:11" x14ac:dyDescent="0.25">
      <c r="A94" s="44">
        <v>41153</v>
      </c>
      <c r="B94" s="68">
        <f>_xlfn.XLOOKUP($A94,'[1]15'!$H$7:$EB$7,'[1]15'!$H$41:$EB$41)</f>
        <v>133.98565431808899</v>
      </c>
      <c r="C94" s="68">
        <f>_xlfn.XLOOKUP($A94,'[1]15'!$H$7:$EB$7,'[1]15'!$H$42:$EB$42)</f>
        <v>101.06083262</v>
      </c>
      <c r="D94" s="68">
        <f>Table9[[#This Row],[Raw Coal Production]]+Table9[[#This Row],[Saleable Coal Production]]</f>
        <v>235.046486938089</v>
      </c>
      <c r="E94" s="68">
        <f>_xlfn.XLOOKUP($A94,'[1]15'!$H$7:$EB$7,'[1]16'!$H$44:$EB$44)</f>
        <v>34.380894810000001</v>
      </c>
      <c r="F94" s="68">
        <f>_xlfn.XLOOKUP($A94,'[1]15'!$H$7:$EB$7,'[1]16'!$H$45:$EB$45)</f>
        <v>44.917738370000002</v>
      </c>
      <c r="G94" s="68">
        <f>Table9[[#This Row],[Thermal Coal Export Volumn]]+Table9[[#This Row],[Metallurgical Coal Export Volumn]]</f>
        <v>79.298633179999996</v>
      </c>
      <c r="H94" s="68">
        <f>_xlfn.XLOOKUP($A94,'[1]15'!$H$7:$EB$7,'[1]17'!$G$37:$EA$37)</f>
        <v>5841.9214030000003</v>
      </c>
      <c r="I94" s="68">
        <f>_xlfn.XLOOKUP($A94,'[1]15'!$H$7:$EB$7,'[1]17'!$G$38:$EA$38)</f>
        <v>4247.1486850000001</v>
      </c>
      <c r="J94" s="68">
        <f>Table9[[#This Row],[Thermal Coal Export Values]]+Table9[[#This Row],[Metallurgical Coal Export Values]]</f>
        <v>10089.070088</v>
      </c>
      <c r="K94" s="69">
        <f>_xlfn.XLOOKUP(A94,'[1]24(2)'!$8:$8,'[1]24(2)'!$14:$14)/_xlfn.XLOOKUP(A94,'[1]24(1)'!$8:$8,'[1]24(1)'!$45:$45)</f>
        <v>169.917666055068</v>
      </c>
    </row>
    <row r="95" spans="1:11" x14ac:dyDescent="0.25">
      <c r="A95" s="44">
        <v>41244</v>
      </c>
      <c r="B95" s="68">
        <f>_xlfn.XLOOKUP($A95,'[1]15'!$H$7:$EB$7,'[1]15'!$H$41:$EB$41)</f>
        <v>136.542915318089</v>
      </c>
      <c r="C95" s="68">
        <f>_xlfn.XLOOKUP($A95,'[1]15'!$H$7:$EB$7,'[1]15'!$H$42:$EB$42)</f>
        <v>102.80685362</v>
      </c>
      <c r="D95" s="68">
        <f>Table9[[#This Row],[Raw Coal Production]]+Table9[[#This Row],[Saleable Coal Production]]</f>
        <v>239.349768938089</v>
      </c>
      <c r="E95" s="68">
        <f>_xlfn.XLOOKUP($A95,'[1]15'!$H$7:$EB$7,'[1]16'!$H$44:$EB$44)</f>
        <v>39.990206839999999</v>
      </c>
      <c r="F95" s="68">
        <f>_xlfn.XLOOKUP($A95,'[1]15'!$H$7:$EB$7,'[1]16'!$H$45:$EB$45)</f>
        <v>48.594481020000003</v>
      </c>
      <c r="G95" s="68">
        <f>Table9[[#This Row],[Thermal Coal Export Volumn]]+Table9[[#This Row],[Metallurgical Coal Export Volumn]]</f>
        <v>88.584687860000003</v>
      </c>
      <c r="H95" s="68">
        <f>_xlfn.XLOOKUP($A95,'[1]15'!$H$7:$EB$7,'[1]17'!$G$37:$EA$37)</f>
        <v>5402.3899959999999</v>
      </c>
      <c r="I95" s="68">
        <f>_xlfn.XLOOKUP($A95,'[1]15'!$H$7:$EB$7,'[1]17'!$G$38:$EA$38)</f>
        <v>4321.8000920000004</v>
      </c>
      <c r="J95" s="68">
        <f>Table9[[#This Row],[Thermal Coal Export Values]]+Table9[[#This Row],[Metallurgical Coal Export Values]]</f>
        <v>9724.1900879999994</v>
      </c>
      <c r="K95" s="69">
        <f>_xlfn.XLOOKUP(A95,'[1]24(2)'!$8:$8,'[1]24(2)'!$14:$14)/_xlfn.XLOOKUP(A95,'[1]24(1)'!$8:$8,'[1]24(1)'!$45:$45)</f>
        <v>135.09282454113958</v>
      </c>
    </row>
    <row r="96" spans="1:11" x14ac:dyDescent="0.25">
      <c r="A96" s="44">
        <v>41334</v>
      </c>
      <c r="B96" s="68">
        <f>_xlfn.XLOOKUP($A96,'[1]15'!$H$7:$EB$7,'[1]15'!$H$41:$EB$41)</f>
        <v>120.992736068089</v>
      </c>
      <c r="C96" s="68">
        <f>_xlfn.XLOOKUP($A96,'[1]15'!$H$7:$EB$7,'[1]15'!$H$42:$EB$42)</f>
        <v>91.590327619999997</v>
      </c>
      <c r="D96" s="68">
        <f>Table9[[#This Row],[Raw Coal Production]]+Table9[[#This Row],[Saleable Coal Production]]</f>
        <v>212.583063688089</v>
      </c>
      <c r="E96" s="68">
        <f>_xlfn.XLOOKUP($A96,'[1]15'!$H$7:$EB$7,'[1]16'!$H$44:$EB$44)</f>
        <v>37.56467688</v>
      </c>
      <c r="F96" s="68">
        <f>_xlfn.XLOOKUP($A96,'[1]15'!$H$7:$EB$7,'[1]16'!$H$45:$EB$45)</f>
        <v>41.711303880000003</v>
      </c>
      <c r="G96" s="68">
        <f>Table9[[#This Row],[Thermal Coal Export Volumn]]+Table9[[#This Row],[Metallurgical Coal Export Volumn]]</f>
        <v>79.27598076000001</v>
      </c>
      <c r="H96" s="68">
        <f>_xlfn.XLOOKUP($A96,'[1]15'!$H$7:$EB$7,'[1]17'!$G$37:$EA$37)</f>
        <v>5191.219239</v>
      </c>
      <c r="I96" s="68">
        <f>_xlfn.XLOOKUP($A96,'[1]15'!$H$7:$EB$7,'[1]17'!$G$38:$EA$38)</f>
        <v>3582.4840629999999</v>
      </c>
      <c r="J96" s="68">
        <f>Table9[[#This Row],[Thermal Coal Export Values]]+Table9[[#This Row],[Metallurgical Coal Export Values]]</f>
        <v>8773.7033019999999</v>
      </c>
      <c r="K96" s="69">
        <f>_xlfn.XLOOKUP(A96,'[1]24(2)'!$8:$8,'[1]24(2)'!$14:$14)/_xlfn.XLOOKUP(A96,'[1]24(1)'!$8:$8,'[1]24(1)'!$45:$45)</f>
        <v>138.19416723810244</v>
      </c>
    </row>
    <row r="97" spans="1:11" x14ac:dyDescent="0.25">
      <c r="A97" s="44">
        <v>41426</v>
      </c>
      <c r="B97" s="68">
        <f>_xlfn.XLOOKUP($A97,'[1]15'!$H$7:$EB$7,'[1]15'!$H$41:$EB$41)</f>
        <v>141.72784306808899</v>
      </c>
      <c r="C97" s="68">
        <f>_xlfn.XLOOKUP($A97,'[1]15'!$H$7:$EB$7,'[1]15'!$H$42:$EB$42)</f>
        <v>103.11796062000001</v>
      </c>
      <c r="D97" s="68">
        <f>Table9[[#This Row],[Raw Coal Production]]+Table9[[#This Row],[Saleable Coal Production]]</f>
        <v>244.84580368808901</v>
      </c>
      <c r="E97" s="68">
        <f>_xlfn.XLOOKUP($A97,'[1]15'!$H$7:$EB$7,'[1]16'!$H$44:$EB$44)</f>
        <v>42.25725516</v>
      </c>
      <c r="F97" s="68">
        <f>_xlfn.XLOOKUP($A97,'[1]15'!$H$7:$EB$7,'[1]16'!$H$45:$EB$45)</f>
        <v>46.779895430000003</v>
      </c>
      <c r="G97" s="68">
        <f>Table9[[#This Row],[Thermal Coal Export Volumn]]+Table9[[#This Row],[Metallurgical Coal Export Volumn]]</f>
        <v>89.03715059000001</v>
      </c>
      <c r="H97" s="68">
        <f>_xlfn.XLOOKUP($A97,'[1]15'!$H$7:$EB$7,'[1]17'!$G$37:$EA$37)</f>
        <v>5998.8132370000003</v>
      </c>
      <c r="I97" s="68">
        <f>_xlfn.XLOOKUP($A97,'[1]15'!$H$7:$EB$7,'[1]17'!$G$38:$EA$38)</f>
        <v>4054.0471389999998</v>
      </c>
      <c r="J97" s="68">
        <f>Table9[[#This Row],[Thermal Coal Export Values]]+Table9[[#This Row],[Metallurgical Coal Export Values]]</f>
        <v>10052.860376000001</v>
      </c>
      <c r="K97" s="69">
        <f>_xlfn.XLOOKUP(A97,'[1]24(2)'!$8:$8,'[1]24(2)'!$14:$14)/_xlfn.XLOOKUP(A97,'[1]24(1)'!$8:$8,'[1]24(1)'!$45:$45)</f>
        <v>141.95936802536042</v>
      </c>
    </row>
    <row r="98" spans="1:11" x14ac:dyDescent="0.25">
      <c r="A98" s="44">
        <v>41518</v>
      </c>
      <c r="B98" s="68">
        <f>_xlfn.XLOOKUP($A98,'[1]15'!$H$7:$EB$7,'[1]15'!$H$41:$EB$41)</f>
        <v>145.53862812906499</v>
      </c>
      <c r="C98" s="68">
        <f>_xlfn.XLOOKUP($A98,'[1]15'!$H$7:$EB$7,'[1]15'!$H$42:$EB$42)</f>
        <v>111.6784565</v>
      </c>
      <c r="D98" s="68">
        <f>Table9[[#This Row],[Raw Coal Production]]+Table9[[#This Row],[Saleable Coal Production]]</f>
        <v>257.21708462906497</v>
      </c>
      <c r="E98" s="68">
        <f>_xlfn.XLOOKUP($A98,'[1]15'!$H$7:$EB$7,'[1]16'!$H$44:$EB$44)</f>
        <v>42.838147309999997</v>
      </c>
      <c r="F98" s="68">
        <f>_xlfn.XLOOKUP($A98,'[1]15'!$H$7:$EB$7,'[1]16'!$H$45:$EB$45)</f>
        <v>48.831865090000001</v>
      </c>
      <c r="G98" s="68">
        <f>Table9[[#This Row],[Thermal Coal Export Volumn]]+Table9[[#This Row],[Metallurgical Coal Export Volumn]]</f>
        <v>91.67001239999999</v>
      </c>
      <c r="H98" s="68">
        <f>_xlfn.XLOOKUP($A98,'[1]15'!$H$7:$EB$7,'[1]17'!$G$37:$EA$37)</f>
        <v>5789.3012989999997</v>
      </c>
      <c r="I98" s="68">
        <f>_xlfn.XLOOKUP($A98,'[1]15'!$H$7:$EB$7,'[1]17'!$G$38:$EA$38)</f>
        <v>4382.5964029999996</v>
      </c>
      <c r="J98" s="68">
        <f>Table9[[#This Row],[Thermal Coal Export Values]]+Table9[[#This Row],[Metallurgical Coal Export Values]]</f>
        <v>10171.897701999998</v>
      </c>
      <c r="K98" s="69">
        <f>_xlfn.XLOOKUP(A98,'[1]24(2)'!$8:$8,'[1]24(2)'!$14:$14)/_xlfn.XLOOKUP(A98,'[1]24(1)'!$8:$8,'[1]24(1)'!$45:$45)</f>
        <v>135.14359659640473</v>
      </c>
    </row>
    <row r="99" spans="1:11" x14ac:dyDescent="0.25">
      <c r="A99" s="44">
        <v>41609</v>
      </c>
      <c r="B99" s="68">
        <f>_xlfn.XLOOKUP($A99,'[1]15'!$H$7:$EB$7,'[1]15'!$H$41:$EB$41)</f>
        <v>134.57407612906499</v>
      </c>
      <c r="C99" s="68">
        <f>_xlfn.XLOOKUP($A99,'[1]15'!$H$7:$EB$7,'[1]15'!$H$42:$EB$42)</f>
        <v>104.9273015</v>
      </c>
      <c r="D99" s="68">
        <f>Table9[[#This Row],[Raw Coal Production]]+Table9[[#This Row],[Saleable Coal Production]]</f>
        <v>239.50137762906499</v>
      </c>
      <c r="E99" s="68">
        <f>_xlfn.XLOOKUP($A99,'[1]15'!$H$7:$EB$7,'[1]16'!$H$44:$EB$44)</f>
        <v>47.349518590000002</v>
      </c>
      <c r="F99" s="68">
        <f>_xlfn.XLOOKUP($A99,'[1]15'!$H$7:$EB$7,'[1]16'!$H$45:$EB$45)</f>
        <v>51.085578599999998</v>
      </c>
      <c r="G99" s="68">
        <f>Table9[[#This Row],[Thermal Coal Export Volumn]]+Table9[[#This Row],[Metallurgical Coal Export Volumn]]</f>
        <v>98.435097189999993</v>
      </c>
      <c r="H99" s="68">
        <f>_xlfn.XLOOKUP($A99,'[1]15'!$H$7:$EB$7,'[1]17'!$G$37:$EA$37)</f>
        <v>6410.0207490000003</v>
      </c>
      <c r="I99" s="68">
        <f>_xlfn.XLOOKUP($A99,'[1]15'!$H$7:$EB$7,'[1]17'!$G$38:$EA$38)</f>
        <v>4396.601952</v>
      </c>
      <c r="J99" s="68">
        <f>Table9[[#This Row],[Thermal Coal Export Values]]+Table9[[#This Row],[Metallurgical Coal Export Values]]</f>
        <v>10806.622701</v>
      </c>
      <c r="K99" s="69">
        <f>_xlfn.XLOOKUP(A99,'[1]24(2)'!$8:$8,'[1]24(2)'!$14:$14)/_xlfn.XLOOKUP(A99,'[1]24(1)'!$8:$8,'[1]24(1)'!$45:$45)</f>
        <v>135.37668259110382</v>
      </c>
    </row>
    <row r="100" spans="1:11" x14ac:dyDescent="0.25">
      <c r="A100" s="44">
        <v>41699</v>
      </c>
      <c r="B100" s="68">
        <f>_xlfn.XLOOKUP($A100,'[1]15'!$H$7:$EB$7,'[1]15'!$H$41:$EB$41)</f>
        <v>139.61764222971399</v>
      </c>
      <c r="C100" s="68">
        <f>_xlfn.XLOOKUP($A100,'[1]15'!$H$7:$EB$7,'[1]15'!$H$42:$EB$42)</f>
        <v>105.8823525</v>
      </c>
      <c r="D100" s="68">
        <f>Table9[[#This Row],[Raw Coal Production]]+Table9[[#This Row],[Saleable Coal Production]]</f>
        <v>245.49999472971399</v>
      </c>
      <c r="E100" s="68">
        <f>_xlfn.XLOOKUP($A100,'[1]15'!$H$7:$EB$7,'[1]16'!$H$44:$EB$44)</f>
        <v>42.904034619999997</v>
      </c>
      <c r="F100" s="68">
        <f>_xlfn.XLOOKUP($A100,'[1]15'!$H$7:$EB$7,'[1]16'!$H$45:$EB$45)</f>
        <v>46.961275260000001</v>
      </c>
      <c r="G100" s="68">
        <f>Table9[[#This Row],[Thermal Coal Export Volumn]]+Table9[[#This Row],[Metallurgical Coal Export Volumn]]</f>
        <v>89.865309879999998</v>
      </c>
      <c r="H100" s="68">
        <f>_xlfn.XLOOKUP($A100,'[1]15'!$H$7:$EB$7,'[1]17'!$G$37:$EA$37)</f>
        <v>5700.9816309999997</v>
      </c>
      <c r="I100" s="68">
        <f>_xlfn.XLOOKUP($A100,'[1]15'!$H$7:$EB$7,'[1]17'!$G$38:$EA$38)</f>
        <v>4141.4664439999997</v>
      </c>
      <c r="J100" s="68">
        <f>Table9[[#This Row],[Thermal Coal Export Values]]+Table9[[#This Row],[Metallurgical Coal Export Values]]</f>
        <v>9842.4480750000002</v>
      </c>
      <c r="K100" s="69">
        <f>_xlfn.XLOOKUP(A100,'[1]24(2)'!$8:$8,'[1]24(2)'!$14:$14)/_xlfn.XLOOKUP(A100,'[1]24(1)'!$8:$8,'[1]24(1)'!$45:$45)</f>
        <v>132.87751796523233</v>
      </c>
    </row>
    <row r="101" spans="1:11" x14ac:dyDescent="0.25">
      <c r="A101" s="44">
        <v>41791</v>
      </c>
      <c r="B101" s="68">
        <f>_xlfn.XLOOKUP($A101,'[1]15'!$H$7:$EB$7,'[1]15'!$H$41:$EB$41)</f>
        <v>142.31261987906501</v>
      </c>
      <c r="C101" s="68">
        <f>_xlfn.XLOOKUP($A101,'[1]15'!$H$7:$EB$7,'[1]15'!$H$42:$EB$42)</f>
        <v>107.70534050000001</v>
      </c>
      <c r="D101" s="68">
        <f>Table9[[#This Row],[Raw Coal Production]]+Table9[[#This Row],[Saleable Coal Production]]</f>
        <v>250.01796037906502</v>
      </c>
      <c r="E101" s="68">
        <f>_xlfn.XLOOKUP($A101,'[1]15'!$H$7:$EB$7,'[1]16'!$H$44:$EB$44)</f>
        <v>47.366073909999997</v>
      </c>
      <c r="F101" s="68">
        <f>_xlfn.XLOOKUP($A101,'[1]15'!$H$7:$EB$7,'[1]16'!$H$45:$EB$45)</f>
        <v>47.707894850000002</v>
      </c>
      <c r="G101" s="68">
        <f>Table9[[#This Row],[Thermal Coal Export Volumn]]+Table9[[#This Row],[Metallurgical Coal Export Volumn]]</f>
        <v>95.07396876</v>
      </c>
      <c r="H101" s="68">
        <f>_xlfn.XLOOKUP($A101,'[1]15'!$H$7:$EB$7,'[1]17'!$G$37:$EA$37)</f>
        <v>5353.9523680000002</v>
      </c>
      <c r="I101" s="68">
        <f>_xlfn.XLOOKUP($A101,'[1]15'!$H$7:$EB$7,'[1]17'!$G$38:$EA$38)</f>
        <v>3784.7143339999998</v>
      </c>
      <c r="J101" s="68">
        <f>Table9[[#This Row],[Thermal Coal Export Values]]+Table9[[#This Row],[Metallurgical Coal Export Values]]</f>
        <v>9138.6667020000004</v>
      </c>
      <c r="K101" s="69">
        <f>_xlfn.XLOOKUP(A101,'[1]24(2)'!$8:$8,'[1]24(2)'!$14:$14)/_xlfn.XLOOKUP(A101,'[1]24(1)'!$8:$8,'[1]24(1)'!$45:$45)</f>
        <v>113.03348422275856</v>
      </c>
    </row>
    <row r="102" spans="1:11" x14ac:dyDescent="0.25">
      <c r="A102" s="44">
        <v>41883</v>
      </c>
      <c r="B102" s="68">
        <f>_xlfn.XLOOKUP($A102,'[1]15'!$H$7:$EB$7,'[1]15'!$H$41:$EB$41)</f>
        <v>151.033255074187</v>
      </c>
      <c r="C102" s="68">
        <f>_xlfn.XLOOKUP($A102,'[1]15'!$H$7:$EB$7,'[1]15'!$H$42:$EB$42)</f>
        <v>118.7663755</v>
      </c>
      <c r="D102" s="68">
        <f>Table9[[#This Row],[Raw Coal Production]]+Table9[[#This Row],[Saleable Coal Production]]</f>
        <v>269.79963057418701</v>
      </c>
      <c r="E102" s="68">
        <f>_xlfn.XLOOKUP($A102,'[1]15'!$H$7:$EB$7,'[1]16'!$H$44:$EB$44)</f>
        <v>46.766991560000001</v>
      </c>
      <c r="F102" s="68">
        <f>_xlfn.XLOOKUP($A102,'[1]15'!$H$7:$EB$7,'[1]16'!$H$45:$EB$45)</f>
        <v>53.088887759999999</v>
      </c>
      <c r="G102" s="68">
        <f>Table9[[#This Row],[Thermal Coal Export Volumn]]+Table9[[#This Row],[Metallurgical Coal Export Volumn]]</f>
        <v>99.85587932</v>
      </c>
      <c r="H102" s="68">
        <f>_xlfn.XLOOKUP($A102,'[1]15'!$H$7:$EB$7,'[1]17'!$G$37:$EA$37)</f>
        <v>5040.9914390000004</v>
      </c>
      <c r="I102" s="68">
        <f>_xlfn.XLOOKUP($A102,'[1]15'!$H$7:$EB$7,'[1]17'!$G$38:$EA$38)</f>
        <v>4050.1467259999999</v>
      </c>
      <c r="J102" s="68">
        <f>Table9[[#This Row],[Thermal Coal Export Values]]+Table9[[#This Row],[Metallurgical Coal Export Values]]</f>
        <v>9091.1381650000003</v>
      </c>
      <c r="K102" s="69">
        <f>_xlfn.XLOOKUP(A102,'[1]24(2)'!$8:$8,'[1]24(2)'!$14:$14)/_xlfn.XLOOKUP(A102,'[1]24(1)'!$8:$8,'[1]24(1)'!$45:$45)</f>
        <v>107.78951715405147</v>
      </c>
    </row>
    <row r="103" spans="1:11" x14ac:dyDescent="0.25">
      <c r="A103" s="44">
        <v>41974</v>
      </c>
      <c r="B103" s="68">
        <f>_xlfn.XLOOKUP($A103,'[1]15'!$H$7:$EB$7,'[1]15'!$H$41:$EB$41)</f>
        <v>137.83778007418701</v>
      </c>
      <c r="C103" s="68">
        <f>_xlfn.XLOOKUP($A103,'[1]15'!$H$7:$EB$7,'[1]15'!$H$42:$EB$42)</f>
        <v>109.16577150000001</v>
      </c>
      <c r="D103" s="68">
        <f>Table9[[#This Row],[Raw Coal Production]]+Table9[[#This Row],[Saleable Coal Production]]</f>
        <v>247.00355157418701</v>
      </c>
      <c r="E103" s="68">
        <f>_xlfn.XLOOKUP($A103,'[1]15'!$H$7:$EB$7,'[1]16'!$H$44:$EB$44)</f>
        <v>49.327880460000003</v>
      </c>
      <c r="F103" s="68">
        <f>_xlfn.XLOOKUP($A103,'[1]15'!$H$7:$EB$7,'[1]16'!$H$45:$EB$45)</f>
        <v>53.28664414</v>
      </c>
      <c r="G103" s="68">
        <f>Table9[[#This Row],[Thermal Coal Export Volumn]]+Table9[[#This Row],[Metallurgical Coal Export Volumn]]</f>
        <v>102.61452460000001</v>
      </c>
      <c r="H103" s="68">
        <f>_xlfn.XLOOKUP($A103,'[1]15'!$H$7:$EB$7,'[1]17'!$G$37:$EA$37)</f>
        <v>5755.0964480000002</v>
      </c>
      <c r="I103" s="68">
        <f>_xlfn.XLOOKUP($A103,'[1]15'!$H$7:$EB$7,'[1]17'!$G$38:$EA$38)</f>
        <v>4172.0729549999996</v>
      </c>
      <c r="J103" s="68">
        <f>Table9[[#This Row],[Thermal Coal Export Values]]+Table9[[#This Row],[Metallurgical Coal Export Values]]</f>
        <v>9927.1694029999999</v>
      </c>
      <c r="K103" s="69">
        <f>_xlfn.XLOOKUP(A103,'[1]24(2)'!$8:$8,'[1]24(2)'!$14:$14)/_xlfn.XLOOKUP(A103,'[1]24(1)'!$8:$8,'[1]24(1)'!$45:$45)</f>
        <v>116.67025613773959</v>
      </c>
    </row>
    <row r="104" spans="1:11" x14ac:dyDescent="0.25">
      <c r="A104" s="44">
        <v>42064</v>
      </c>
      <c r="B104" s="68">
        <f>_xlfn.XLOOKUP($A104,'[1]15'!$H$7:$EB$7,'[1]15'!$H$41:$EB$41)</f>
        <v>131.845499781504</v>
      </c>
      <c r="C104" s="68">
        <f>_xlfn.XLOOKUP($A104,'[1]15'!$H$7:$EB$7,'[1]15'!$H$42:$EB$42)</f>
        <v>104.92378072</v>
      </c>
      <c r="D104" s="68">
        <f>Table9[[#This Row],[Raw Coal Production]]+Table9[[#This Row],[Saleable Coal Production]]</f>
        <v>236.769280501504</v>
      </c>
      <c r="E104" s="68">
        <f>_xlfn.XLOOKUP($A104,'[1]15'!$H$7:$EB$7,'[1]16'!$H$44:$EB$44)</f>
        <v>45.124525650000002</v>
      </c>
      <c r="F104" s="68">
        <f>_xlfn.XLOOKUP($A104,'[1]15'!$H$7:$EB$7,'[1]16'!$H$45:$EB$45)</f>
        <v>49.866542559999999</v>
      </c>
      <c r="G104" s="68">
        <f>Table9[[#This Row],[Thermal Coal Export Volumn]]+Table9[[#This Row],[Metallurgical Coal Export Volumn]]</f>
        <v>94.991068210000009</v>
      </c>
      <c r="H104" s="68">
        <f>_xlfn.XLOOKUP($A104,'[1]15'!$H$7:$EB$7,'[1]17'!$G$37:$EA$37)</f>
        <v>5733.5367070000002</v>
      </c>
      <c r="I104" s="68">
        <f>_xlfn.XLOOKUP($A104,'[1]15'!$H$7:$EB$7,'[1]17'!$G$38:$EA$38)</f>
        <v>4095.6156070000002</v>
      </c>
      <c r="J104" s="68">
        <f>Table9[[#This Row],[Thermal Coal Export Values]]+Table9[[#This Row],[Metallurgical Coal Export Values]]</f>
        <v>9829.1523140000008</v>
      </c>
      <c r="K104" s="69">
        <f>_xlfn.XLOOKUP(A104,'[1]24(2)'!$8:$8,'[1]24(2)'!$14:$14)/_xlfn.XLOOKUP(A104,'[1]24(1)'!$8:$8,'[1]24(1)'!$45:$45)</f>
        <v>127.06032084350564</v>
      </c>
    </row>
    <row r="105" spans="1:11" x14ac:dyDescent="0.25">
      <c r="A105" s="44">
        <v>42156</v>
      </c>
      <c r="B105" s="68">
        <f>_xlfn.XLOOKUP($A105,'[1]15'!$H$7:$EB$7,'[1]15'!$H$41:$EB$41)</f>
        <v>146.62710086686999</v>
      </c>
      <c r="C105" s="68">
        <f>_xlfn.XLOOKUP($A105,'[1]15'!$H$7:$EB$7,'[1]15'!$H$42:$EB$42)</f>
        <v>112.90600153</v>
      </c>
      <c r="D105" s="68">
        <f>Table9[[#This Row],[Raw Coal Production]]+Table9[[#This Row],[Saleable Coal Production]]</f>
        <v>259.53310239686999</v>
      </c>
      <c r="E105" s="68">
        <f>_xlfn.XLOOKUP($A105,'[1]15'!$H$7:$EB$7,'[1]16'!$H$44:$EB$44)</f>
        <v>46.444744880000002</v>
      </c>
      <c r="F105" s="68">
        <f>_xlfn.XLOOKUP($A105,'[1]15'!$H$7:$EB$7,'[1]16'!$H$45:$EB$45)</f>
        <v>48.442464209999997</v>
      </c>
      <c r="G105" s="68">
        <f>Table9[[#This Row],[Thermal Coal Export Volumn]]+Table9[[#This Row],[Metallurgical Coal Export Volumn]]</f>
        <v>94.887209089999999</v>
      </c>
      <c r="H105" s="68">
        <f>_xlfn.XLOOKUP($A105,'[1]15'!$H$7:$EB$7,'[1]17'!$G$37:$EA$37)</f>
        <v>5283.6489920000004</v>
      </c>
      <c r="I105" s="68">
        <f>_xlfn.XLOOKUP($A105,'[1]15'!$H$7:$EB$7,'[1]17'!$G$38:$EA$38)</f>
        <v>3751.2633879999998</v>
      </c>
      <c r="J105" s="68">
        <f>Table9[[#This Row],[Thermal Coal Export Values]]+Table9[[#This Row],[Metallurgical Coal Export Values]]</f>
        <v>9034.9123799999998</v>
      </c>
      <c r="K105" s="69">
        <f>_xlfn.XLOOKUP(A105,'[1]24(2)'!$8:$8,'[1]24(2)'!$14:$14)/_xlfn.XLOOKUP(A105,'[1]24(1)'!$8:$8,'[1]24(1)'!$45:$45)</f>
        <v>113.76204144627008</v>
      </c>
    </row>
    <row r="106" spans="1:11" x14ac:dyDescent="0.25">
      <c r="A106" s="44">
        <v>42248</v>
      </c>
      <c r="B106" s="68">
        <f>_xlfn.XLOOKUP($A106,'[1]15'!$H$7:$EB$7,'[1]15'!$H$41:$EB$41)</f>
        <v>145.83680872052801</v>
      </c>
      <c r="C106" s="68">
        <f>_xlfn.XLOOKUP($A106,'[1]15'!$H$7:$EB$7,'[1]15'!$H$42:$EB$42)</f>
        <v>112.97369372</v>
      </c>
      <c r="D106" s="68">
        <f>Table9[[#This Row],[Raw Coal Production]]+Table9[[#This Row],[Saleable Coal Production]]</f>
        <v>258.81050244052801</v>
      </c>
      <c r="E106" s="68">
        <f>_xlfn.XLOOKUP($A106,'[1]15'!$H$7:$EB$7,'[1]16'!$H$44:$EB$44)</f>
        <v>47.612857939999998</v>
      </c>
      <c r="F106" s="68">
        <f>_xlfn.XLOOKUP($A106,'[1]15'!$H$7:$EB$7,'[1]16'!$H$45:$EB$45)</f>
        <v>52.183090739999997</v>
      </c>
      <c r="G106" s="68">
        <f>Table9[[#This Row],[Thermal Coal Export Volumn]]+Table9[[#This Row],[Metallurgical Coal Export Volumn]]</f>
        <v>99.795948679999995</v>
      </c>
      <c r="H106" s="68">
        <f>_xlfn.XLOOKUP($A106,'[1]15'!$H$7:$EB$7,'[1]17'!$G$37:$EA$37)</f>
        <v>5325.4193139999998</v>
      </c>
      <c r="I106" s="68">
        <f>_xlfn.XLOOKUP($A106,'[1]15'!$H$7:$EB$7,'[1]17'!$G$38:$EA$38)</f>
        <v>4142.8025889999999</v>
      </c>
      <c r="J106" s="68">
        <f>Table9[[#This Row],[Thermal Coal Export Values]]+Table9[[#This Row],[Metallurgical Coal Export Values]]</f>
        <v>9468.2219029999997</v>
      </c>
      <c r="K106" s="69">
        <f>_xlfn.XLOOKUP(A106,'[1]24(2)'!$8:$8,'[1]24(2)'!$14:$14)/_xlfn.XLOOKUP(A106,'[1]24(1)'!$8:$8,'[1]24(1)'!$45:$45)</f>
        <v>111.84834400637955</v>
      </c>
    </row>
    <row r="107" spans="1:11" x14ac:dyDescent="0.25">
      <c r="A107" s="44">
        <v>42339</v>
      </c>
      <c r="B107" s="68">
        <f>_xlfn.XLOOKUP($A107,'[1]15'!$H$7:$EB$7,'[1]15'!$H$41:$EB$41)</f>
        <v>147.61501983028501</v>
      </c>
      <c r="C107" s="68">
        <f>_xlfn.XLOOKUP($A107,'[1]15'!$H$7:$EB$7,'[1]15'!$H$42:$EB$42)</f>
        <v>109.17525017</v>
      </c>
      <c r="D107" s="68">
        <f>Table9[[#This Row],[Raw Coal Production]]+Table9[[#This Row],[Saleable Coal Production]]</f>
        <v>256.79027000028498</v>
      </c>
      <c r="E107" s="68">
        <f>_xlfn.XLOOKUP($A107,'[1]15'!$H$7:$EB$7,'[1]16'!$H$44:$EB$44)</f>
        <v>46.918716439999997</v>
      </c>
      <c r="F107" s="68">
        <f>_xlfn.XLOOKUP($A107,'[1]15'!$H$7:$EB$7,'[1]16'!$H$45:$EB$45)</f>
        <v>51.754795340000001</v>
      </c>
      <c r="G107" s="68">
        <f>Table9[[#This Row],[Thermal Coal Export Volumn]]+Table9[[#This Row],[Metallurgical Coal Export Volumn]]</f>
        <v>98.673511779999998</v>
      </c>
      <c r="H107" s="68">
        <f>_xlfn.XLOOKUP($A107,'[1]15'!$H$7:$EB$7,'[1]17'!$G$37:$EA$37)</f>
        <v>4820.5739210000002</v>
      </c>
      <c r="I107" s="68">
        <f>_xlfn.XLOOKUP($A107,'[1]15'!$H$7:$EB$7,'[1]17'!$G$38:$EA$38)</f>
        <v>3881.348027</v>
      </c>
      <c r="J107" s="68">
        <f>Table9[[#This Row],[Thermal Coal Export Values]]+Table9[[#This Row],[Metallurgical Coal Export Values]]</f>
        <v>8701.9219479999992</v>
      </c>
      <c r="K107" s="69">
        <f>_xlfn.XLOOKUP(A107,'[1]24(2)'!$8:$8,'[1]24(2)'!$14:$14)/_xlfn.XLOOKUP(A107,'[1]24(1)'!$8:$8,'[1]24(1)'!$45:$45)</f>
        <v>102.74309032227227</v>
      </c>
    </row>
    <row r="108" spans="1:11" x14ac:dyDescent="0.25">
      <c r="A108" s="44">
        <v>42430</v>
      </c>
      <c r="B108" s="68">
        <f>_xlfn.XLOOKUP($A108,'[1]15'!$H$7:$EB$7,'[1]15'!$H$41:$EB$41)</f>
        <v>132.37149941869899</v>
      </c>
      <c r="C108" s="68">
        <f>_xlfn.XLOOKUP($A108,'[1]15'!$H$7:$EB$7,'[1]15'!$H$42:$EB$42)</f>
        <v>106.03545517000001</v>
      </c>
      <c r="D108" s="68">
        <f>Table9[[#This Row],[Raw Coal Production]]+Table9[[#This Row],[Saleable Coal Production]]</f>
        <v>238.40695458869899</v>
      </c>
      <c r="E108" s="68">
        <f>_xlfn.XLOOKUP($A108,'[1]15'!$H$7:$EB$7,'[1]16'!$H$44:$EB$44)</f>
        <v>44.104618600000002</v>
      </c>
      <c r="F108" s="68">
        <f>_xlfn.XLOOKUP($A108,'[1]15'!$H$7:$EB$7,'[1]16'!$H$45:$EB$45)</f>
        <v>48.818056300000002</v>
      </c>
      <c r="G108" s="68">
        <f>Table9[[#This Row],[Thermal Coal Export Volumn]]+Table9[[#This Row],[Metallurgical Coal Export Volumn]]</f>
        <v>92.922674900000004</v>
      </c>
      <c r="H108" s="68">
        <f>_xlfn.XLOOKUP($A108,'[1]15'!$H$7:$EB$7,'[1]17'!$G$37:$EA$37)</f>
        <v>4420.8307779999996</v>
      </c>
      <c r="I108" s="68">
        <f>_xlfn.XLOOKUP($A108,'[1]15'!$H$7:$EB$7,'[1]17'!$G$38:$EA$38)</f>
        <v>3420.5335700000001</v>
      </c>
      <c r="J108" s="68">
        <f>Table9[[#This Row],[Thermal Coal Export Values]]+Table9[[#This Row],[Metallurgical Coal Export Values]]</f>
        <v>7841.3643479999992</v>
      </c>
      <c r="K108" s="69">
        <f>_xlfn.XLOOKUP(A108,'[1]24(2)'!$8:$8,'[1]24(2)'!$14:$14)/_xlfn.XLOOKUP(A108,'[1]24(1)'!$8:$8,'[1]24(1)'!$45:$45)</f>
        <v>100.23509823526734</v>
      </c>
    </row>
    <row r="109" spans="1:11" x14ac:dyDescent="0.25">
      <c r="A109" s="44">
        <v>42522</v>
      </c>
      <c r="B109" s="68">
        <f>_xlfn.XLOOKUP($A109,'[1]15'!$H$7:$EB$7,'[1]15'!$H$41:$EB$41)</f>
        <v>141.91867560162601</v>
      </c>
      <c r="C109" s="68">
        <f>_xlfn.XLOOKUP($A109,'[1]15'!$H$7:$EB$7,'[1]15'!$H$42:$EB$42)</f>
        <v>108.8571007</v>
      </c>
      <c r="D109" s="68">
        <f>Table9[[#This Row],[Raw Coal Production]]+Table9[[#This Row],[Saleable Coal Production]]</f>
        <v>250.77577630162602</v>
      </c>
      <c r="E109" s="68">
        <f>_xlfn.XLOOKUP($A109,'[1]15'!$H$7:$EB$7,'[1]16'!$H$44:$EB$44)</f>
        <v>49.361570810000003</v>
      </c>
      <c r="F109" s="68">
        <f>_xlfn.XLOOKUP($A109,'[1]15'!$H$7:$EB$7,'[1]16'!$H$45:$EB$45)</f>
        <v>48.546497479999999</v>
      </c>
      <c r="G109" s="68">
        <f>Table9[[#This Row],[Thermal Coal Export Volumn]]+Table9[[#This Row],[Metallurgical Coal Export Volumn]]</f>
        <v>97.908068290000003</v>
      </c>
      <c r="H109" s="68">
        <f>_xlfn.XLOOKUP($A109,'[1]15'!$H$7:$EB$7,'[1]17'!$G$37:$EA$37)</f>
        <v>5223.1507659999997</v>
      </c>
      <c r="I109" s="68">
        <f>_xlfn.XLOOKUP($A109,'[1]15'!$H$7:$EB$7,'[1]17'!$G$38:$EA$38)</f>
        <v>3306.532197</v>
      </c>
      <c r="J109" s="68">
        <f>Table9[[#This Row],[Thermal Coal Export Values]]+Table9[[#This Row],[Metallurgical Coal Export Values]]</f>
        <v>8529.6829629999993</v>
      </c>
      <c r="K109" s="69">
        <f>_xlfn.XLOOKUP(A109,'[1]24(2)'!$8:$8,'[1]24(2)'!$14:$14)/_xlfn.XLOOKUP(A109,'[1]24(1)'!$8:$8,'[1]24(1)'!$45:$45)</f>
        <v>105.81411167210786</v>
      </c>
    </row>
    <row r="110" spans="1:11" x14ac:dyDescent="0.25">
      <c r="A110" s="44">
        <v>42614</v>
      </c>
      <c r="B110" s="68">
        <f>_xlfn.XLOOKUP($A110,'[1]15'!$H$7:$EB$7,'[1]15'!$H$41:$EB$41)</f>
        <v>147.927317176016</v>
      </c>
      <c r="C110" s="68">
        <f>_xlfn.XLOOKUP($A110,'[1]15'!$H$7:$EB$7,'[1]15'!$H$42:$EB$42)</f>
        <v>114.36283303099999</v>
      </c>
      <c r="D110" s="68">
        <f>Table9[[#This Row],[Raw Coal Production]]+Table9[[#This Row],[Saleable Coal Production]]</f>
        <v>262.29015020701598</v>
      </c>
      <c r="E110" s="68">
        <f>_xlfn.XLOOKUP($A110,'[1]15'!$H$7:$EB$7,'[1]16'!$H$44:$EB$44)</f>
        <v>46.267215980000003</v>
      </c>
      <c r="F110" s="68">
        <f>_xlfn.XLOOKUP($A110,'[1]15'!$H$7:$EB$7,'[1]16'!$H$45:$EB$45)</f>
        <v>52.683618869999997</v>
      </c>
      <c r="G110" s="68">
        <f>Table9[[#This Row],[Thermal Coal Export Volumn]]+Table9[[#This Row],[Metallurgical Coal Export Volumn]]</f>
        <v>98.950834850000007</v>
      </c>
      <c r="H110" s="68">
        <f>_xlfn.XLOOKUP($A110,'[1]15'!$H$7:$EB$7,'[1]17'!$G$37:$EA$37)</f>
        <v>5498.134583</v>
      </c>
      <c r="I110" s="68">
        <f>_xlfn.XLOOKUP($A110,'[1]15'!$H$7:$EB$7,'[1]17'!$G$38:$EA$38)</f>
        <v>3885.0851419999999</v>
      </c>
      <c r="J110" s="68">
        <f>Table9[[#This Row],[Thermal Coal Export Values]]+Table9[[#This Row],[Metallurgical Coal Export Values]]</f>
        <v>9383.219724999999</v>
      </c>
      <c r="K110" s="69">
        <f>_xlfn.XLOOKUP(A110,'[1]24(2)'!$8:$8,'[1]24(2)'!$14:$14)/_xlfn.XLOOKUP(A110,'[1]24(1)'!$8:$8,'[1]24(1)'!$45:$45)</f>
        <v>118.8343509878936</v>
      </c>
    </row>
    <row r="111" spans="1:11" x14ac:dyDescent="0.25">
      <c r="A111" s="44">
        <v>42705</v>
      </c>
      <c r="B111" s="68">
        <f>_xlfn.XLOOKUP($A111,'[1]15'!$H$7:$EB$7,'[1]15'!$H$41:$EB$41)</f>
        <v>144.887962284553</v>
      </c>
      <c r="C111" s="68">
        <f>_xlfn.XLOOKUP($A111,'[1]15'!$H$7:$EB$7,'[1]15'!$H$42:$EB$42)</f>
        <v>114.1933745</v>
      </c>
      <c r="D111" s="68">
        <f>Table9[[#This Row],[Raw Coal Production]]+Table9[[#This Row],[Saleable Coal Production]]</f>
        <v>259.081336784553</v>
      </c>
      <c r="E111" s="68">
        <f>_xlfn.XLOOKUP($A111,'[1]15'!$H$7:$EB$7,'[1]16'!$H$44:$EB$44)</f>
        <v>49.494650640000003</v>
      </c>
      <c r="F111" s="68">
        <f>_xlfn.XLOOKUP($A111,'[1]15'!$H$7:$EB$7,'[1]16'!$H$45:$EB$45)</f>
        <v>51.876062750000003</v>
      </c>
      <c r="G111" s="68">
        <f>Table9[[#This Row],[Thermal Coal Export Volumn]]+Table9[[#This Row],[Metallurgical Coal Export Volumn]]</f>
        <v>101.37071339000001</v>
      </c>
      <c r="H111" s="68">
        <f>_xlfn.XLOOKUP($A111,'[1]15'!$H$7:$EB$7,'[1]17'!$G$37:$EA$37)</f>
        <v>11289.338765</v>
      </c>
      <c r="I111" s="68">
        <f>_xlfn.XLOOKUP($A111,'[1]15'!$H$7:$EB$7,'[1]17'!$G$38:$EA$38)</f>
        <v>5226.8073750000003</v>
      </c>
      <c r="J111" s="68">
        <f>Table9[[#This Row],[Thermal Coal Export Values]]+Table9[[#This Row],[Metallurgical Coal Export Values]]</f>
        <v>16516.146140000001</v>
      </c>
      <c r="K111" s="69">
        <f>_xlfn.XLOOKUP(A111,'[1]24(2)'!$8:$8,'[1]24(2)'!$14:$14)/_xlfn.XLOOKUP(A111,'[1]24(1)'!$8:$8,'[1]24(1)'!$45:$45)</f>
        <v>228.09209922731156</v>
      </c>
    </row>
    <row r="112" spans="1:11" x14ac:dyDescent="0.25">
      <c r="A112" s="44">
        <v>42795</v>
      </c>
      <c r="B112" s="68">
        <f>_xlfn.XLOOKUP($A112,'[1]15'!$H$7:$EB$7,'[1]15'!$H$41:$EB$41)</f>
        <v>137.465416138211</v>
      </c>
      <c r="C112" s="68">
        <f>_xlfn.XLOOKUP($A112,'[1]15'!$H$7:$EB$7,'[1]15'!$H$42:$EB$42)</f>
        <v>108.95577714</v>
      </c>
      <c r="D112" s="68">
        <f>Table9[[#This Row],[Raw Coal Production]]+Table9[[#This Row],[Saleable Coal Production]]</f>
        <v>246.42119327821098</v>
      </c>
      <c r="E112" s="68">
        <f>_xlfn.XLOOKUP($A112,'[1]15'!$H$7:$EB$7,'[1]16'!$H$44:$EB$44)</f>
        <v>42.94855476</v>
      </c>
      <c r="F112" s="68">
        <f>_xlfn.XLOOKUP($A112,'[1]15'!$H$7:$EB$7,'[1]16'!$H$45:$EB$45)</f>
        <v>48.530078529999997</v>
      </c>
      <c r="G112" s="68">
        <f>Table9[[#This Row],[Thermal Coal Export Volumn]]+Table9[[#This Row],[Metallurgical Coal Export Volumn]]</f>
        <v>91.478633290000005</v>
      </c>
      <c r="H112" s="68">
        <f>_xlfn.XLOOKUP($A112,'[1]15'!$H$7:$EB$7,'[1]17'!$G$37:$EA$37)</f>
        <v>10008.620981</v>
      </c>
      <c r="I112" s="68">
        <f>_xlfn.XLOOKUP($A112,'[1]15'!$H$7:$EB$7,'[1]17'!$G$38:$EA$38)</f>
        <v>4884.3809520000004</v>
      </c>
      <c r="J112" s="68">
        <f>Table9[[#This Row],[Thermal Coal Export Values]]+Table9[[#This Row],[Metallurgical Coal Export Values]]</f>
        <v>14893.001933</v>
      </c>
      <c r="K112" s="69">
        <f>_xlfn.XLOOKUP(A112,'[1]24(2)'!$8:$8,'[1]24(2)'!$14:$14)/_xlfn.XLOOKUP(A112,'[1]24(1)'!$8:$8,'[1]24(1)'!$45:$45)</f>
        <v>233.03743366753511</v>
      </c>
    </row>
    <row r="113" spans="1:11" x14ac:dyDescent="0.25">
      <c r="A113" s="44">
        <v>42887</v>
      </c>
      <c r="B113" s="68">
        <f>_xlfn.XLOOKUP($A113,'[1]15'!$H$7:$EB$7,'[1]15'!$H$41:$EB$41)</f>
        <v>137.14536339430899</v>
      </c>
      <c r="C113" s="68">
        <f>_xlfn.XLOOKUP($A113,'[1]15'!$H$7:$EB$7,'[1]15'!$H$42:$EB$42)</f>
        <v>105.49001455</v>
      </c>
      <c r="D113" s="68">
        <f>Table9[[#This Row],[Raw Coal Production]]+Table9[[#This Row],[Saleable Coal Production]]</f>
        <v>242.63537794430897</v>
      </c>
      <c r="E113" s="68">
        <f>_xlfn.XLOOKUP($A113,'[1]15'!$H$7:$EB$7,'[1]16'!$H$44:$EB$44)</f>
        <v>38.488994060000003</v>
      </c>
      <c r="F113" s="68">
        <f>_xlfn.XLOOKUP($A113,'[1]15'!$H$7:$EB$7,'[1]16'!$H$45:$EB$45)</f>
        <v>48.6494073</v>
      </c>
      <c r="G113" s="68">
        <f>Table9[[#This Row],[Thermal Coal Export Volumn]]+Table9[[#This Row],[Metallurgical Coal Export Volumn]]</f>
        <v>87.138401360000003</v>
      </c>
      <c r="H113" s="68">
        <f>_xlfn.XLOOKUP($A113,'[1]15'!$H$7:$EB$7,'[1]17'!$G$37:$EA$37)</f>
        <v>8538.5251509999998</v>
      </c>
      <c r="I113" s="68">
        <f>_xlfn.XLOOKUP($A113,'[1]15'!$H$7:$EB$7,'[1]17'!$G$38:$EA$38)</f>
        <v>4905.2805580000004</v>
      </c>
      <c r="J113" s="68">
        <f>Table9[[#This Row],[Thermal Coal Export Values]]+Table9[[#This Row],[Metallurgical Coal Export Values]]</f>
        <v>13443.805709</v>
      </c>
      <c r="K113" s="69">
        <f>_xlfn.XLOOKUP(A113,'[1]24(2)'!$8:$8,'[1]24(2)'!$14:$14)/_xlfn.XLOOKUP(A113,'[1]24(1)'!$8:$8,'[1]24(1)'!$45:$45)</f>
        <v>221.84329207693509</v>
      </c>
    </row>
    <row r="114" spans="1:11" x14ac:dyDescent="0.25">
      <c r="A114" s="44">
        <v>42979</v>
      </c>
      <c r="B114" s="68">
        <f>_xlfn.XLOOKUP($A114,'[1]15'!$H$7:$EB$7,'[1]15'!$H$41:$EB$41)</f>
        <v>145.04981793089399</v>
      </c>
      <c r="C114" s="68">
        <f>_xlfn.XLOOKUP($A114,'[1]15'!$H$7:$EB$7,'[1]15'!$H$42:$EB$42)</f>
        <v>111.40501979</v>
      </c>
      <c r="D114" s="68">
        <f>Table9[[#This Row],[Raw Coal Production]]+Table9[[#This Row],[Saleable Coal Production]]</f>
        <v>256.45483772089398</v>
      </c>
      <c r="E114" s="68">
        <f>_xlfn.XLOOKUP($A114,'[1]15'!$H$7:$EB$7,'[1]16'!$H$44:$EB$44)</f>
        <v>47.242117520000001</v>
      </c>
      <c r="F114" s="68">
        <f>_xlfn.XLOOKUP($A114,'[1]15'!$H$7:$EB$7,'[1]16'!$H$45:$EB$45)</f>
        <v>52.551064089999997</v>
      </c>
      <c r="G114" s="68">
        <f>Table9[[#This Row],[Thermal Coal Export Volumn]]+Table9[[#This Row],[Metallurgical Coal Export Volumn]]</f>
        <v>99.793181610000005</v>
      </c>
      <c r="H114" s="68">
        <f>_xlfn.XLOOKUP($A114,'[1]15'!$H$7:$EB$7,'[1]17'!$G$37:$EA$37)</f>
        <v>8819.91518</v>
      </c>
      <c r="I114" s="68">
        <f>_xlfn.XLOOKUP($A114,'[1]15'!$H$7:$EB$7,'[1]17'!$G$38:$EA$38)</f>
        <v>5346.6470870000003</v>
      </c>
      <c r="J114" s="68">
        <f>Table9[[#This Row],[Thermal Coal Export Values]]+Table9[[#This Row],[Metallurgical Coal Export Values]]</f>
        <v>14166.562267000001</v>
      </c>
      <c r="K114" s="69">
        <f>_xlfn.XLOOKUP(A114,'[1]24(2)'!$8:$8,'[1]24(2)'!$14:$14)/_xlfn.XLOOKUP(A114,'[1]24(1)'!$8:$8,'[1]24(1)'!$45:$45)</f>
        <v>186.69601709250395</v>
      </c>
    </row>
    <row r="115" spans="1:11" x14ac:dyDescent="0.25">
      <c r="A115" s="44">
        <v>43070</v>
      </c>
      <c r="B115" s="68">
        <f>_xlfn.XLOOKUP($A115,'[1]15'!$H$7:$EB$7,'[1]15'!$H$41:$EB$41)</f>
        <v>139.551601162602</v>
      </c>
      <c r="C115" s="68">
        <f>_xlfn.XLOOKUP($A115,'[1]15'!$H$7:$EB$7,'[1]15'!$H$42:$EB$42)</f>
        <v>110.0381847</v>
      </c>
      <c r="D115" s="68">
        <f>Table9[[#This Row],[Raw Coal Production]]+Table9[[#This Row],[Saleable Coal Production]]</f>
        <v>249.58978586260201</v>
      </c>
      <c r="E115" s="68">
        <f>_xlfn.XLOOKUP($A115,'[1]15'!$H$7:$EB$7,'[1]16'!$H$44:$EB$44)</f>
        <v>43.995107709999999</v>
      </c>
      <c r="F115" s="68">
        <f>_xlfn.XLOOKUP($A115,'[1]15'!$H$7:$EB$7,'[1]16'!$H$45:$EB$45)</f>
        <v>50.611162530000001</v>
      </c>
      <c r="G115" s="68">
        <f>Table9[[#This Row],[Thermal Coal Export Volumn]]+Table9[[#This Row],[Metallurgical Coal Export Volumn]]</f>
        <v>94.606270240000001</v>
      </c>
      <c r="H115" s="68">
        <f>_xlfn.XLOOKUP($A115,'[1]15'!$H$7:$EB$7,'[1]17'!$G$37:$EA$37)</f>
        <v>8933.1661789999998</v>
      </c>
      <c r="I115" s="68">
        <f>_xlfn.XLOOKUP($A115,'[1]15'!$H$7:$EB$7,'[1]17'!$G$38:$EA$38)</f>
        <v>5695.0366709999998</v>
      </c>
      <c r="J115" s="68">
        <f>Table9[[#This Row],[Thermal Coal Export Values]]+Table9[[#This Row],[Metallurgical Coal Export Values]]</f>
        <v>14628.20285</v>
      </c>
      <c r="K115" s="69">
        <f>_xlfn.XLOOKUP(A115,'[1]24(2)'!$8:$8,'[1]24(2)'!$14:$14)/_xlfn.XLOOKUP(A115,'[1]24(1)'!$8:$8,'[1]24(1)'!$45:$45)</f>
        <v>203.04908077244028</v>
      </c>
    </row>
    <row r="116" spans="1:11" x14ac:dyDescent="0.25">
      <c r="A116" s="44">
        <v>43160</v>
      </c>
      <c r="B116" s="68">
        <f>_xlfn.XLOOKUP($A116,'[1]15'!$H$7:$EB$7,'[1]15'!$H$41:$EB$41)</f>
        <v>137.35142726016301</v>
      </c>
      <c r="C116" s="68">
        <f>_xlfn.XLOOKUP($A116,'[1]15'!$H$7:$EB$7,'[1]15'!$H$42:$EB$42)</f>
        <v>109.616876</v>
      </c>
      <c r="D116" s="68">
        <f>Table9[[#This Row],[Raw Coal Production]]+Table9[[#This Row],[Saleable Coal Production]]</f>
        <v>246.968303260163</v>
      </c>
      <c r="E116" s="68">
        <f>_xlfn.XLOOKUP($A116,'[1]15'!$H$7:$EB$7,'[1]16'!$H$44:$EB$44)</f>
        <v>43.325854990000003</v>
      </c>
      <c r="F116" s="68">
        <f>_xlfn.XLOOKUP($A116,'[1]15'!$H$7:$EB$7,'[1]16'!$H$45:$EB$45)</f>
        <v>47.843069210000003</v>
      </c>
      <c r="G116" s="68">
        <f>Table9[[#This Row],[Thermal Coal Export Volumn]]+Table9[[#This Row],[Metallurgical Coal Export Volumn]]</f>
        <v>91.168924200000006</v>
      </c>
      <c r="H116" s="68">
        <f>_xlfn.XLOOKUP($A116,'[1]15'!$H$7:$EB$7,'[1]17'!$G$37:$EA$37)</f>
        <v>9936.1602989999992</v>
      </c>
      <c r="I116" s="68">
        <f>_xlfn.XLOOKUP($A116,'[1]15'!$H$7:$EB$7,'[1]17'!$G$38:$EA$38)</f>
        <v>5538.0301939999999</v>
      </c>
      <c r="J116" s="68">
        <f>Table9[[#This Row],[Thermal Coal Export Values]]+Table9[[#This Row],[Metallurgical Coal Export Values]]</f>
        <v>15474.190492999998</v>
      </c>
      <c r="K116" s="69">
        <f>_xlfn.XLOOKUP(A116,'[1]24(2)'!$8:$8,'[1]24(2)'!$14:$14)/_xlfn.XLOOKUP(A116,'[1]24(1)'!$8:$8,'[1]24(1)'!$45:$45)</f>
        <v>229.33558498253188</v>
      </c>
    </row>
    <row r="117" spans="1:11" x14ac:dyDescent="0.25">
      <c r="A117" s="44">
        <v>43252</v>
      </c>
      <c r="B117" s="68">
        <f>_xlfn.XLOOKUP($A117,'[1]15'!$H$7:$EB$7,'[1]15'!$H$41:$EB$41)</f>
        <v>152.708468308943</v>
      </c>
      <c r="C117" s="68">
        <f>_xlfn.XLOOKUP($A117,'[1]15'!$H$7:$EB$7,'[1]15'!$H$42:$EB$42)</f>
        <v>118.878184</v>
      </c>
      <c r="D117" s="68">
        <f>Table9[[#This Row],[Raw Coal Production]]+Table9[[#This Row],[Saleable Coal Production]]</f>
        <v>271.58665230894303</v>
      </c>
      <c r="E117" s="68">
        <f>_xlfn.XLOOKUP($A117,'[1]15'!$H$7:$EB$7,'[1]16'!$H$44:$EB$44)</f>
        <v>44.680063130000001</v>
      </c>
      <c r="F117" s="68">
        <f>_xlfn.XLOOKUP($A117,'[1]15'!$H$7:$EB$7,'[1]16'!$H$45:$EB$45)</f>
        <v>51.695816460000003</v>
      </c>
      <c r="G117" s="68">
        <f>Table9[[#This Row],[Thermal Coal Export Volumn]]+Table9[[#This Row],[Metallurgical Coal Export Volumn]]</f>
        <v>96.375879590000011</v>
      </c>
      <c r="H117" s="68">
        <f>_xlfn.XLOOKUP($A117,'[1]15'!$H$7:$EB$7,'[1]17'!$G$37:$EA$37)</f>
        <v>10103.603824</v>
      </c>
      <c r="I117" s="68">
        <f>_xlfn.XLOOKUP($A117,'[1]15'!$H$7:$EB$7,'[1]17'!$G$38:$EA$38)</f>
        <v>6006.2503550000001</v>
      </c>
      <c r="J117" s="68">
        <f>Table9[[#This Row],[Thermal Coal Export Values]]+Table9[[#This Row],[Metallurgical Coal Export Values]]</f>
        <v>16109.854179</v>
      </c>
      <c r="K117" s="69">
        <f>_xlfn.XLOOKUP(A117,'[1]24(2)'!$8:$8,'[1]24(2)'!$14:$14)/_xlfn.XLOOKUP(A117,'[1]24(1)'!$8:$8,'[1]24(1)'!$45:$45)</f>
        <v>226.13226383773912</v>
      </c>
    </row>
    <row r="118" spans="1:11" x14ac:dyDescent="0.25">
      <c r="A118" s="44">
        <v>43344</v>
      </c>
      <c r="B118" s="68">
        <f>_xlfn.XLOOKUP($A118,'[1]15'!$H$7:$EB$7,'[1]15'!$H$41:$EB$41)</f>
        <v>144.144235623344</v>
      </c>
      <c r="C118" s="68">
        <f>_xlfn.XLOOKUP($A118,'[1]15'!$H$7:$EB$7,'[1]15'!$H$42:$EB$42)</f>
        <v>111.262702569173</v>
      </c>
      <c r="D118" s="68">
        <f>Table9[[#This Row],[Raw Coal Production]]+Table9[[#This Row],[Saleable Coal Production]]</f>
        <v>255.406938192517</v>
      </c>
      <c r="E118" s="68">
        <f>_xlfn.XLOOKUP($A118,'[1]15'!$H$7:$EB$7,'[1]16'!$H$44:$EB$44)</f>
        <v>43.961688090000003</v>
      </c>
      <c r="F118" s="68">
        <f>_xlfn.XLOOKUP($A118,'[1]15'!$H$7:$EB$7,'[1]16'!$H$45:$EB$45)</f>
        <v>54.846951140000002</v>
      </c>
      <c r="G118" s="68">
        <f>Table9[[#This Row],[Thermal Coal Export Volumn]]+Table9[[#This Row],[Metallurgical Coal Export Volumn]]</f>
        <v>98.808639230000011</v>
      </c>
      <c r="H118" s="68">
        <f>_xlfn.XLOOKUP($A118,'[1]15'!$H$7:$EB$7,'[1]17'!$G$37:$EA$37)</f>
        <v>9906.3914769999992</v>
      </c>
      <c r="I118" s="68">
        <f>_xlfn.XLOOKUP($A118,'[1]15'!$H$7:$EB$7,'[1]17'!$G$38:$EA$38)</f>
        <v>7199.5123830000002</v>
      </c>
      <c r="J118" s="68">
        <f>Table9[[#This Row],[Thermal Coal Export Values]]+Table9[[#This Row],[Metallurgical Coal Export Values]]</f>
        <v>17105.903859999999</v>
      </c>
      <c r="K118" s="69">
        <f>_xlfn.XLOOKUP(A118,'[1]24(2)'!$8:$8,'[1]24(2)'!$14:$14)/_xlfn.XLOOKUP(A118,'[1]24(1)'!$8:$8,'[1]24(1)'!$45:$45)</f>
        <v>225.3414713447597</v>
      </c>
    </row>
    <row r="119" spans="1:11" x14ac:dyDescent="0.25">
      <c r="A119" s="44">
        <v>43435</v>
      </c>
      <c r="B119" s="68">
        <f>_xlfn.XLOOKUP($A119,'[1]15'!$H$7:$EB$7,'[1]15'!$H$41:$EB$41)</f>
        <v>149.77841509629999</v>
      </c>
      <c r="C119" s="68">
        <f>_xlfn.XLOOKUP($A119,'[1]15'!$H$7:$EB$7,'[1]15'!$H$42:$EB$42)</f>
        <v>117.566980573443</v>
      </c>
      <c r="D119" s="68">
        <f>Table9[[#This Row],[Raw Coal Production]]+Table9[[#This Row],[Saleable Coal Production]]</f>
        <v>267.34539566974297</v>
      </c>
      <c r="E119" s="68">
        <f>_xlfn.XLOOKUP($A119,'[1]15'!$H$7:$EB$7,'[1]16'!$H$44:$EB$44)</f>
        <v>46.885203490000002</v>
      </c>
      <c r="F119" s="68">
        <f>_xlfn.XLOOKUP($A119,'[1]15'!$H$7:$EB$7,'[1]16'!$H$45:$EB$45)</f>
        <v>53.267707940000001</v>
      </c>
      <c r="G119" s="68">
        <f>Table9[[#This Row],[Thermal Coal Export Volumn]]+Table9[[#This Row],[Metallurgical Coal Export Volumn]]</f>
        <v>100.15291143</v>
      </c>
      <c r="H119" s="68">
        <f>_xlfn.XLOOKUP($A119,'[1]15'!$H$7:$EB$7,'[1]17'!$G$37:$EA$37)</f>
        <v>11297.756991</v>
      </c>
      <c r="I119" s="68">
        <f>_xlfn.XLOOKUP($A119,'[1]15'!$H$7:$EB$7,'[1]17'!$G$38:$EA$38)</f>
        <v>6860.9911760000005</v>
      </c>
      <c r="J119" s="68">
        <f>Table9[[#This Row],[Thermal Coal Export Values]]+Table9[[#This Row],[Metallurgical Coal Export Values]]</f>
        <v>18158.748167000002</v>
      </c>
      <c r="K119" s="69">
        <f>_xlfn.XLOOKUP(A119,'[1]24(2)'!$8:$8,'[1]24(2)'!$14:$14)/_xlfn.XLOOKUP(A119,'[1]24(1)'!$8:$8,'[1]24(1)'!$45:$45)</f>
        <v>240.96636358653458</v>
      </c>
    </row>
    <row r="120" spans="1:11" x14ac:dyDescent="0.25">
      <c r="A120" s="44">
        <v>43525</v>
      </c>
      <c r="B120" s="68">
        <f>_xlfn.XLOOKUP($A120,'[1]15'!$H$7:$EB$7,'[1]15'!$H$41:$EB$41)</f>
        <v>142.69750651944099</v>
      </c>
      <c r="C120" s="68">
        <f>_xlfn.XLOOKUP($A120,'[1]15'!$H$7:$EB$7,'[1]15'!$H$42:$EB$42)</f>
        <v>111.770160081233</v>
      </c>
      <c r="D120" s="68">
        <f>Table9[[#This Row],[Raw Coal Production]]+Table9[[#This Row],[Saleable Coal Production]]</f>
        <v>254.46766660067399</v>
      </c>
      <c r="E120" s="68">
        <f>_xlfn.XLOOKUP($A120,'[1]15'!$H$7:$EB$7,'[1]16'!$H$44:$EB$44)</f>
        <v>43.887837789999999</v>
      </c>
      <c r="F120" s="68">
        <f>_xlfn.XLOOKUP($A120,'[1]15'!$H$7:$EB$7,'[1]16'!$H$45:$EB$45)</f>
        <v>49.296735720000001</v>
      </c>
      <c r="G120" s="68">
        <f>Table9[[#This Row],[Thermal Coal Export Volumn]]+Table9[[#This Row],[Metallurgical Coal Export Volumn]]</f>
        <v>93.184573510000007</v>
      </c>
      <c r="H120" s="68">
        <f>_xlfn.XLOOKUP($A120,'[1]15'!$H$7:$EB$7,'[1]17'!$G$37:$EA$37)</f>
        <v>10573.010976</v>
      </c>
      <c r="I120" s="68">
        <f>_xlfn.XLOOKUP($A120,'[1]15'!$H$7:$EB$7,'[1]17'!$G$38:$EA$38)</f>
        <v>6128.041725</v>
      </c>
      <c r="J120" s="68">
        <f>Table9[[#This Row],[Thermal Coal Export Values]]+Table9[[#This Row],[Metallurgical Coal Export Values]]</f>
        <v>16701.052701000001</v>
      </c>
      <c r="K120" s="69">
        <f>_xlfn.XLOOKUP(A120,'[1]24(2)'!$8:$8,'[1]24(2)'!$14:$14)/_xlfn.XLOOKUP(A120,'[1]24(1)'!$8:$8,'[1]24(1)'!$45:$45)</f>
        <v>240.90981712498714</v>
      </c>
    </row>
    <row r="121" spans="1:11" x14ac:dyDescent="0.25">
      <c r="A121" s="44">
        <v>43617</v>
      </c>
      <c r="B121" s="68">
        <f>_xlfn.XLOOKUP($A121,'[1]15'!$H$7:$EB$7,'[1]15'!$H$41:$EB$41)</f>
        <v>153.01503477341399</v>
      </c>
      <c r="C121" s="68">
        <f>_xlfn.XLOOKUP($A121,'[1]15'!$H$7:$EB$7,'[1]15'!$H$42:$EB$42)</f>
        <v>119.853986882353</v>
      </c>
      <c r="D121" s="68">
        <f>Table9[[#This Row],[Raw Coal Production]]+Table9[[#This Row],[Saleable Coal Production]]</f>
        <v>272.86902165576697</v>
      </c>
      <c r="E121" s="68">
        <f>_xlfn.XLOOKUP($A121,'[1]15'!$H$7:$EB$7,'[1]16'!$H$44:$EB$44)</f>
        <v>48.78518167</v>
      </c>
      <c r="F121" s="68">
        <f>_xlfn.XLOOKUP($A121,'[1]15'!$H$7:$EB$7,'[1]16'!$H$45:$EB$45)</f>
        <v>52.366610299999998</v>
      </c>
      <c r="G121" s="68">
        <f>Table9[[#This Row],[Thermal Coal Export Volumn]]+Table9[[#This Row],[Metallurgical Coal Export Volumn]]</f>
        <v>101.15179197</v>
      </c>
      <c r="H121" s="68">
        <f>_xlfn.XLOOKUP($A121,'[1]15'!$H$7:$EB$7,'[1]17'!$G$37:$EA$37)</f>
        <v>11859.866526</v>
      </c>
      <c r="I121" s="68">
        <f>_xlfn.XLOOKUP($A121,'[1]15'!$H$7:$EB$7,'[1]17'!$G$38:$EA$38)</f>
        <v>5769.8932999999997</v>
      </c>
      <c r="J121" s="68">
        <f>Table9[[#This Row],[Thermal Coal Export Values]]+Table9[[#This Row],[Metallurgical Coal Export Values]]</f>
        <v>17629.759826000001</v>
      </c>
      <c r="K121" s="69">
        <f>_xlfn.XLOOKUP(A121,'[1]24(2)'!$8:$8,'[1]24(2)'!$14:$14)/_xlfn.XLOOKUP(A121,'[1]24(1)'!$8:$8,'[1]24(1)'!$45:$45)</f>
        <v>243.10387129895872</v>
      </c>
    </row>
    <row r="122" spans="1:11" x14ac:dyDescent="0.25">
      <c r="A122" s="44">
        <v>43709</v>
      </c>
      <c r="B122" s="68">
        <f>_xlfn.XLOOKUP($A122,'[1]15'!$H$7:$EB$7,'[1]15'!$H$41:$EB$41)</f>
        <v>146.718406506392</v>
      </c>
      <c r="C122" s="68">
        <f>_xlfn.XLOOKUP($A122,'[1]15'!$H$7:$EB$7,'[1]15'!$H$42:$EB$42)</f>
        <v>115.14365720708</v>
      </c>
      <c r="D122" s="68">
        <f>Table9[[#This Row],[Raw Coal Production]]+Table9[[#This Row],[Saleable Coal Production]]</f>
        <v>261.86206371347203</v>
      </c>
      <c r="E122" s="68">
        <f>_xlfn.XLOOKUP($A122,'[1]15'!$H$7:$EB$7,'[1]16'!$H$44:$EB$44)</f>
        <v>45.60653387</v>
      </c>
      <c r="F122" s="68">
        <f>_xlfn.XLOOKUP($A122,'[1]15'!$H$7:$EB$7,'[1]16'!$H$45:$EB$45)</f>
        <v>55.275150539999999</v>
      </c>
      <c r="G122" s="68">
        <f>Table9[[#This Row],[Thermal Coal Export Volumn]]+Table9[[#This Row],[Metallurgical Coal Export Volumn]]</f>
        <v>100.88168440999999</v>
      </c>
      <c r="H122" s="68">
        <f>_xlfn.XLOOKUP($A122,'[1]15'!$H$7:$EB$7,'[1]17'!$G$37:$EA$37)</f>
        <v>10245.165145000001</v>
      </c>
      <c r="I122" s="68">
        <f>_xlfn.XLOOKUP($A122,'[1]15'!$H$7:$EB$7,'[1]17'!$G$38:$EA$38)</f>
        <v>5544.078743</v>
      </c>
      <c r="J122" s="68">
        <f>Table9[[#This Row],[Thermal Coal Export Values]]+Table9[[#This Row],[Metallurgical Coal Export Values]]</f>
        <v>15789.243888000001</v>
      </c>
      <c r="K122" s="69">
        <f>_xlfn.XLOOKUP(A122,'[1]24(2)'!$8:$8,'[1]24(2)'!$14:$14)/_xlfn.XLOOKUP(A122,'[1]24(1)'!$8:$8,'[1]24(1)'!$45:$45)</f>
        <v>224.64248596930264</v>
      </c>
    </row>
    <row r="123" spans="1:11" x14ac:dyDescent="0.25">
      <c r="A123" s="44">
        <v>43800</v>
      </c>
      <c r="B123" s="68">
        <f>_xlfn.XLOOKUP($A123,'[1]15'!$H$7:$EB$7,'[1]15'!$H$41:$EB$41)</f>
        <v>147.55104206109999</v>
      </c>
      <c r="C123" s="68">
        <f>_xlfn.XLOOKUP($A123,'[1]15'!$H$7:$EB$7,'[1]15'!$H$42:$EB$42)</f>
        <v>116.226344242842</v>
      </c>
      <c r="D123" s="68">
        <f>Table9[[#This Row],[Raw Coal Production]]+Table9[[#This Row],[Saleable Coal Production]]</f>
        <v>263.77738630394197</v>
      </c>
      <c r="E123" s="68">
        <f>_xlfn.XLOOKUP($A123,'[1]15'!$H$7:$EB$7,'[1]16'!$H$44:$EB$44)</f>
        <v>46.075140670000003</v>
      </c>
      <c r="F123" s="68">
        <f>_xlfn.XLOOKUP($A123,'[1]15'!$H$7:$EB$7,'[1]16'!$H$45:$EB$45)</f>
        <v>55.336536789999997</v>
      </c>
      <c r="G123" s="68">
        <f>Table9[[#This Row],[Thermal Coal Export Volumn]]+Table9[[#This Row],[Metallurgical Coal Export Volumn]]</f>
        <v>101.41167745999999</v>
      </c>
      <c r="H123" s="68">
        <f>_xlfn.XLOOKUP($A123,'[1]15'!$H$7:$EB$7,'[1]17'!$G$37:$EA$37)</f>
        <v>8602.0879939999995</v>
      </c>
      <c r="I123" s="68">
        <f>_xlfn.XLOOKUP($A123,'[1]15'!$H$7:$EB$7,'[1]17'!$G$38:$EA$38)</f>
        <v>5218.1583790000004</v>
      </c>
      <c r="J123" s="68">
        <f>Table9[[#This Row],[Thermal Coal Export Values]]+Table9[[#This Row],[Metallurgical Coal Export Values]]</f>
        <v>13820.246373</v>
      </c>
      <c r="K123" s="69">
        <f>_xlfn.XLOOKUP(A123,'[1]24(2)'!$8:$8,'[1]24(2)'!$14:$14)/_xlfn.XLOOKUP(A123,'[1]24(1)'!$8:$8,'[1]24(1)'!$45:$45)</f>
        <v>186.69694479307162</v>
      </c>
    </row>
    <row r="124" spans="1:11" x14ac:dyDescent="0.25">
      <c r="A124" s="44">
        <v>43891</v>
      </c>
      <c r="B124" s="68">
        <f>_xlfn.XLOOKUP($A124,'[1]15'!$H$7:$EB$7,'[1]15'!$H$41:$EB$41)</f>
        <v>137.09188305417001</v>
      </c>
      <c r="C124" s="68">
        <f>_xlfn.XLOOKUP($A124,'[1]15'!$H$7:$EB$7,'[1]15'!$H$42:$EB$42)</f>
        <v>106.829253543417</v>
      </c>
      <c r="D124" s="68">
        <f>Table9[[#This Row],[Raw Coal Production]]+Table9[[#This Row],[Saleable Coal Production]]</f>
        <v>243.92113659758701</v>
      </c>
      <c r="E124" s="68">
        <f>_xlfn.XLOOKUP($A124,'[1]15'!$H$7:$EB$7,'[1]16'!$H$44:$EB$44)</f>
        <v>42.838048030000003</v>
      </c>
      <c r="F124" s="68">
        <f>_xlfn.XLOOKUP($A124,'[1]15'!$H$7:$EB$7,'[1]16'!$H$45:$EB$45)</f>
        <v>51.997151604999999</v>
      </c>
      <c r="G124" s="68">
        <f>Table9[[#This Row],[Thermal Coal Export Volumn]]+Table9[[#This Row],[Metallurgical Coal Export Volumn]]</f>
        <v>94.835199635000009</v>
      </c>
      <c r="H124" s="68">
        <f>_xlfn.XLOOKUP($A124,'[1]15'!$H$7:$EB$7,'[1]17'!$G$37:$EA$37)</f>
        <v>8052.9854679999999</v>
      </c>
      <c r="I124" s="68">
        <f>_xlfn.XLOOKUP($A124,'[1]15'!$H$7:$EB$7,'[1]17'!$G$38:$EA$38)</f>
        <v>5135.2252639999997</v>
      </c>
      <c r="J124" s="68">
        <f>Table9[[#This Row],[Thermal Coal Export Values]]+Table9[[#This Row],[Metallurgical Coal Export Values]]</f>
        <v>13188.210732</v>
      </c>
      <c r="K124" s="69">
        <f>_xlfn.XLOOKUP(A124,'[1]24(2)'!$8:$8,'[1]24(2)'!$14:$14)/_xlfn.XLOOKUP(A124,'[1]24(1)'!$8:$8,'[1]24(1)'!$45:$45)</f>
        <v>187.98675099202458</v>
      </c>
    </row>
    <row r="125" spans="1:11" x14ac:dyDescent="0.25">
      <c r="A125" s="44">
        <v>43983</v>
      </c>
      <c r="B125" s="68">
        <f>_xlfn.XLOOKUP($A125,'[1]15'!$H$7:$EB$7,'[1]15'!$H$41:$EB$41)</f>
        <v>144.50132104129301</v>
      </c>
      <c r="C125" s="68">
        <f>_xlfn.XLOOKUP($A125,'[1]15'!$H$7:$EB$7,'[1]15'!$H$42:$EB$42)</f>
        <v>113.068880658263</v>
      </c>
      <c r="D125" s="68">
        <f>Table9[[#This Row],[Raw Coal Production]]+Table9[[#This Row],[Saleable Coal Production]]</f>
        <v>257.57020169955604</v>
      </c>
      <c r="E125" s="68">
        <f>_xlfn.XLOOKUP($A125,'[1]15'!$H$7:$EB$7,'[1]16'!$H$44:$EB$44)</f>
        <v>42.784313539999999</v>
      </c>
      <c r="F125" s="68">
        <f>_xlfn.XLOOKUP($A125,'[1]15'!$H$7:$EB$7,'[1]16'!$H$45:$EB$45)</f>
        <v>50.080997029999999</v>
      </c>
      <c r="G125" s="68">
        <f>Table9[[#This Row],[Thermal Coal Export Volumn]]+Table9[[#This Row],[Metallurgical Coal Export Volumn]]</f>
        <v>92.865310569999991</v>
      </c>
      <c r="H125" s="68">
        <f>_xlfn.XLOOKUP($A125,'[1]15'!$H$7:$EB$7,'[1]17'!$G$37:$EA$37)</f>
        <v>7344.5838659999999</v>
      </c>
      <c r="I125" s="68">
        <f>_xlfn.XLOOKUP($A125,'[1]15'!$H$7:$EB$7,'[1]17'!$G$38:$EA$38)</f>
        <v>4478.1410980000001</v>
      </c>
      <c r="J125" s="68">
        <f>Table9[[#This Row],[Thermal Coal Export Values]]+Table9[[#This Row],[Metallurgical Coal Export Values]]</f>
        <v>11822.724964000001</v>
      </c>
      <c r="K125" s="69">
        <f>_xlfn.XLOOKUP(A125,'[1]24(2)'!$8:$8,'[1]24(2)'!$14:$14)/_xlfn.XLOOKUP(A125,'[1]24(1)'!$8:$8,'[1]24(1)'!$45:$45)</f>
        <v>171.66534316679841</v>
      </c>
    </row>
    <row r="126" spans="1:11" x14ac:dyDescent="0.25">
      <c r="A126" s="44">
        <v>44075</v>
      </c>
      <c r="B126" s="68">
        <f>_xlfn.XLOOKUP($A126,'[1]15'!$H$7:$EB$7,'[1]15'!$H$41:$EB$41)</f>
        <v>133.252931098142</v>
      </c>
      <c r="C126" s="68">
        <f>_xlfn.XLOOKUP($A126,'[1]15'!$H$7:$EB$7,'[1]15'!$H$42:$EB$42)</f>
        <v>108.992183306667</v>
      </c>
      <c r="D126" s="68">
        <f>Table9[[#This Row],[Raw Coal Production]]+Table9[[#This Row],[Saleable Coal Production]]</f>
        <v>242.24511440480899</v>
      </c>
      <c r="E126" s="68">
        <f>_xlfn.XLOOKUP($A126,'[1]15'!$H$7:$EB$7,'[1]16'!$H$44:$EB$44)</f>
        <v>42.791311790000002</v>
      </c>
      <c r="F126" s="68">
        <f>_xlfn.XLOOKUP($A126,'[1]15'!$H$7:$EB$7,'[1]16'!$H$45:$EB$45)</f>
        <v>47.408657239999997</v>
      </c>
      <c r="G126" s="68">
        <f>Table9[[#This Row],[Thermal Coal Export Volumn]]+Table9[[#This Row],[Metallurgical Coal Export Volumn]]</f>
        <v>90.199969030000005</v>
      </c>
      <c r="H126" s="68">
        <f>_xlfn.XLOOKUP($A126,'[1]15'!$H$7:$EB$7,'[1]17'!$G$37:$EA$37)</f>
        <v>5633.5595439999997</v>
      </c>
      <c r="I126" s="68">
        <f>_xlfn.XLOOKUP($A126,'[1]15'!$H$7:$EB$7,'[1]17'!$G$38:$EA$38)</f>
        <v>3432.7175670000001</v>
      </c>
      <c r="J126" s="68">
        <f>Table9[[#This Row],[Thermal Coal Export Values]]+Table9[[#This Row],[Metallurgical Coal Export Values]]</f>
        <v>9066.2771109999994</v>
      </c>
      <c r="K126" s="69">
        <f>_xlfn.XLOOKUP(A126,'[1]24(2)'!$8:$8,'[1]24(2)'!$14:$14)/_xlfn.XLOOKUP(A126,'[1]24(1)'!$8:$8,'[1]24(1)'!$45:$45)</f>
        <v>131.65194775161154</v>
      </c>
    </row>
    <row r="127" spans="1:11" x14ac:dyDescent="0.25">
      <c r="A127" s="44">
        <v>44166</v>
      </c>
      <c r="B127" s="68">
        <f>_xlfn.XLOOKUP($A127,'[1]15'!$H$7:$EB$7,'[1]15'!$H$41:$EB$41)</f>
        <v>127.214271498553</v>
      </c>
      <c r="C127" s="68">
        <f>_xlfn.XLOOKUP($A127,'[1]15'!$H$7:$EB$7,'[1]15'!$H$42:$EB$42)</f>
        <v>104.91548595507101</v>
      </c>
      <c r="D127" s="68">
        <f>Table9[[#This Row],[Raw Coal Production]]+Table9[[#This Row],[Saleable Coal Production]]</f>
        <v>232.12975745362399</v>
      </c>
      <c r="E127" s="68">
        <f>_xlfn.XLOOKUP($A127,'[1]15'!$H$7:$EB$7,'[1]16'!$H$44:$EB$44)</f>
        <v>43.407281990000001</v>
      </c>
      <c r="F127" s="68">
        <f>_xlfn.XLOOKUP($A127,'[1]15'!$H$7:$EB$7,'[1]16'!$H$45:$EB$45)</f>
        <v>50.033744089999999</v>
      </c>
      <c r="G127" s="68">
        <f>Table9[[#This Row],[Thermal Coal Export Volumn]]+Table9[[#This Row],[Metallurgical Coal Export Volumn]]</f>
        <v>93.44102608</v>
      </c>
      <c r="H127" s="68">
        <f>_xlfn.XLOOKUP($A127,'[1]15'!$H$7:$EB$7,'[1]17'!$G$37:$EA$37)</f>
        <v>5712.083404</v>
      </c>
      <c r="I127" s="68">
        <f>_xlfn.XLOOKUP($A127,'[1]15'!$H$7:$EB$7,'[1]17'!$G$38:$EA$38)</f>
        <v>3577.8691079999999</v>
      </c>
      <c r="J127" s="68">
        <f>Table9[[#This Row],[Thermal Coal Export Values]]+Table9[[#This Row],[Metallurgical Coal Export Values]]</f>
        <v>9289.9525119999998</v>
      </c>
      <c r="K127" s="69">
        <f>_xlfn.XLOOKUP(A127,'[1]24(2)'!$8:$8,'[1]24(2)'!$14:$14)/_xlfn.XLOOKUP(A127,'[1]24(1)'!$8:$8,'[1]24(1)'!$45:$45)</f>
        <v>131.59274532130178</v>
      </c>
    </row>
    <row r="128" spans="1:11" x14ac:dyDescent="0.25">
      <c r="A128" s="44">
        <v>44256</v>
      </c>
      <c r="B128" s="68">
        <f>_xlfn.XLOOKUP($A128,'[1]15'!$H$7:$EB$7,'[1]15'!$H$41:$EB$41)</f>
        <v>133.981563566506</v>
      </c>
      <c r="C128" s="68">
        <f>_xlfn.XLOOKUP($A128,'[1]15'!$H$7:$EB$7,'[1]15'!$H$42:$EB$42)</f>
        <v>104.91548595507101</v>
      </c>
      <c r="D128" s="68">
        <f>Table9[[#This Row],[Raw Coal Production]]+Table9[[#This Row],[Saleable Coal Production]]</f>
        <v>238.897049521577</v>
      </c>
      <c r="E128" s="68">
        <f>_xlfn.XLOOKUP($A128,'[1]15'!$H$7:$EB$7,'[1]16'!$H$44:$EB$44)</f>
        <v>41.352924250000001</v>
      </c>
      <c r="F128" s="68">
        <f>_xlfn.XLOOKUP($A128,'[1]15'!$H$7:$EB$7,'[1]16'!$H$45:$EB$45)</f>
        <v>45.937830480000002</v>
      </c>
      <c r="G128" s="68">
        <f>Table9[[#This Row],[Thermal Coal Export Volumn]]+Table9[[#This Row],[Metallurgical Coal Export Volumn]]</f>
        <v>87.290754730000003</v>
      </c>
      <c r="H128" s="68">
        <f>_xlfn.XLOOKUP($A128,'[1]15'!$H$7:$EB$7,'[1]17'!$G$37:$EA$37)</f>
        <v>5696.1860139999999</v>
      </c>
      <c r="I128" s="68">
        <f>_xlfn.XLOOKUP($A128,'[1]15'!$H$7:$EB$7,'[1]17'!$G$38:$EA$38)</f>
        <v>4018.9657309999998</v>
      </c>
      <c r="J128" s="68">
        <f>Table9[[#This Row],[Thermal Coal Export Values]]+Table9[[#This Row],[Metallurgical Coal Export Values]]</f>
        <v>9715.1517449999992</v>
      </c>
      <c r="K128" s="69">
        <f>_xlfn.XLOOKUP(A128,'[1]24(2)'!$8:$8,'[1]24(2)'!$14:$14)/_xlfn.XLOOKUP(A128,'[1]24(1)'!$8:$8,'[1]24(1)'!$45:$45)</f>
        <v>137.74566411709083</v>
      </c>
    </row>
  </sheetData>
  <phoneticPr fontId="14" type="noConversion"/>
  <hyperlinks>
    <hyperlink ref="B1" location="Index!A1" display="Back to table contents" xr:uid="{93168BDF-7AE7-4EA4-89F9-636AF7CDFF71}"/>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B3302-B47E-451A-A222-CBFF16B8CB04}">
  <dimension ref="A1:P22"/>
  <sheetViews>
    <sheetView showGridLines="0" workbookViewId="0">
      <selection activeCell="P24" sqref="P24"/>
    </sheetView>
  </sheetViews>
  <sheetFormatPr defaultRowHeight="13.8" x14ac:dyDescent="0.25"/>
  <cols>
    <col min="1" max="1" width="13.33203125" style="2" bestFit="1" customWidth="1"/>
    <col min="2" max="2" width="19.77734375" style="2" bestFit="1" customWidth="1"/>
    <col min="3" max="3" width="23.88671875" style="2" bestFit="1" customWidth="1"/>
    <col min="4" max="4" width="8.88671875" style="2"/>
    <col min="5" max="5" width="21.77734375" style="2" customWidth="1"/>
    <col min="6" max="16384" width="8.88671875" style="2"/>
  </cols>
  <sheetData>
    <row r="1" spans="1:16" ht="14.4" x14ac:dyDescent="0.3">
      <c r="A1" s="73" t="s">
        <v>225</v>
      </c>
    </row>
    <row r="2" spans="1:16" ht="17.399999999999999" x14ac:dyDescent="0.3">
      <c r="A2" s="32" t="s">
        <v>112</v>
      </c>
      <c r="B2" s="32" t="s">
        <v>102</v>
      </c>
    </row>
    <row r="4" spans="1:16" ht="15.6" x14ac:dyDescent="0.3">
      <c r="A4" s="28" t="s">
        <v>51</v>
      </c>
      <c r="B4" s="2" t="s">
        <v>38</v>
      </c>
      <c r="E4" s="72" t="s">
        <v>108</v>
      </c>
      <c r="F4" s="72" t="s">
        <v>109</v>
      </c>
      <c r="G4" s="83"/>
      <c r="H4" s="83"/>
      <c r="I4" s="83"/>
    </row>
    <row r="6" spans="1:16" ht="17.399999999999999" x14ac:dyDescent="0.3">
      <c r="A6" s="28" t="s">
        <v>2</v>
      </c>
      <c r="B6" s="2" t="s">
        <v>246</v>
      </c>
      <c r="C6" s="2" t="s">
        <v>247</v>
      </c>
      <c r="E6" s="32"/>
      <c r="F6" s="32"/>
      <c r="G6" s="32"/>
      <c r="H6" s="32"/>
      <c r="I6" s="32"/>
      <c r="J6" s="32"/>
      <c r="K6" s="32"/>
      <c r="L6" s="32"/>
      <c r="M6" s="32"/>
      <c r="N6" s="32"/>
      <c r="O6" s="26"/>
      <c r="P6" s="26"/>
    </row>
    <row r="7" spans="1:16" x14ac:dyDescent="0.25">
      <c r="A7" s="30" t="s">
        <v>5</v>
      </c>
      <c r="B7" s="31">
        <v>137.09188305417001</v>
      </c>
      <c r="C7" s="31">
        <v>106.829253543417</v>
      </c>
    </row>
    <row r="8" spans="1:16" x14ac:dyDescent="0.25">
      <c r="A8" s="30" t="s">
        <v>6</v>
      </c>
      <c r="B8" s="31">
        <v>144.50132104129301</v>
      </c>
      <c r="C8" s="31">
        <v>113.068880658263</v>
      </c>
    </row>
    <row r="9" spans="1:16" x14ac:dyDescent="0.25">
      <c r="A9" s="30" t="s">
        <v>7</v>
      </c>
      <c r="B9" s="31">
        <v>133.252931098142</v>
      </c>
      <c r="C9" s="31">
        <v>108.992183306667</v>
      </c>
    </row>
    <row r="10" spans="1:16" x14ac:dyDescent="0.25">
      <c r="A10" s="30" t="s">
        <v>8</v>
      </c>
      <c r="B10" s="31">
        <v>127.214271498553</v>
      </c>
      <c r="C10" s="31">
        <v>104.91548595507101</v>
      </c>
    </row>
    <row r="11" spans="1:16" x14ac:dyDescent="0.25">
      <c r="A11" s="30" t="s">
        <v>3</v>
      </c>
      <c r="B11" s="31">
        <v>542.06040669215804</v>
      </c>
      <c r="C11" s="31">
        <v>433.80580346341799</v>
      </c>
    </row>
    <row r="18" spans="3:5" x14ac:dyDescent="0.25">
      <c r="C18" s="35"/>
    </row>
    <row r="19" spans="3:5" x14ac:dyDescent="0.25">
      <c r="C19" s="35"/>
    </row>
    <row r="20" spans="3:5" x14ac:dyDescent="0.25">
      <c r="C20" s="35"/>
    </row>
    <row r="22" spans="3:5" ht="15.6" x14ac:dyDescent="0.3">
      <c r="E22" s="29"/>
    </row>
  </sheetData>
  <hyperlinks>
    <hyperlink ref="A1" location="Index!A1" display="Back to table content" xr:uid="{930A0A93-CCEF-451F-BED0-471D24196832}"/>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B9D98-F3D5-4F43-A0F3-633E4E1F3739}">
  <dimension ref="A1:K39"/>
  <sheetViews>
    <sheetView showGridLines="0" zoomScale="81" zoomScaleNormal="146" workbookViewId="0">
      <selection activeCell="O6" sqref="O6"/>
    </sheetView>
  </sheetViews>
  <sheetFormatPr defaultRowHeight="13.8" x14ac:dyDescent="0.25"/>
  <cols>
    <col min="1" max="1" width="20.77734375" style="4" customWidth="1"/>
    <col min="2" max="2" width="31.5546875" style="4" customWidth="1"/>
    <col min="3" max="3" width="26.33203125" style="4" customWidth="1"/>
    <col min="4" max="4" width="21.44140625" style="4" customWidth="1"/>
    <col min="5" max="5" width="12.21875" style="4" customWidth="1"/>
    <col min="6" max="6" width="11.21875" style="4" customWidth="1"/>
    <col min="7" max="7" width="25.109375" style="4" customWidth="1"/>
    <col min="8" max="16384" width="8.88671875" style="4"/>
  </cols>
  <sheetData>
    <row r="1" spans="1:11" ht="14.4" x14ac:dyDescent="0.3">
      <c r="A1" s="97" t="s">
        <v>225</v>
      </c>
    </row>
    <row r="2" spans="1:11" ht="17.399999999999999" x14ac:dyDescent="0.3">
      <c r="A2" s="27" t="s">
        <v>113</v>
      </c>
      <c r="B2" s="25" t="s">
        <v>228</v>
      </c>
      <c r="C2" s="27"/>
      <c r="D2" s="11"/>
      <c r="E2" s="11"/>
    </row>
    <row r="4" spans="1:11" ht="15.6" x14ac:dyDescent="0.3">
      <c r="A4" s="36" t="s">
        <v>52</v>
      </c>
      <c r="B4" s="4" t="s">
        <v>6</v>
      </c>
      <c r="F4" s="37"/>
      <c r="G4" s="38"/>
      <c r="H4" s="38"/>
      <c r="I4" s="38"/>
      <c r="J4" s="38"/>
      <c r="K4" s="39"/>
    </row>
    <row r="6" spans="1:11" ht="15.6" x14ac:dyDescent="0.3">
      <c r="A6" s="36" t="s">
        <v>2</v>
      </c>
      <c r="B6" s="4" t="s">
        <v>237</v>
      </c>
      <c r="C6" s="4" t="s">
        <v>238</v>
      </c>
      <c r="D6" s="4" t="s">
        <v>239</v>
      </c>
      <c r="E6" s="37" t="s">
        <v>110</v>
      </c>
      <c r="F6" s="38" t="s">
        <v>111</v>
      </c>
      <c r="G6" s="38"/>
    </row>
    <row r="7" spans="1:11" x14ac:dyDescent="0.25">
      <c r="A7" s="4" t="s">
        <v>4</v>
      </c>
      <c r="B7" s="40">
        <v>16.027611</v>
      </c>
      <c r="C7" s="40">
        <v>11.050592</v>
      </c>
      <c r="D7" s="40">
        <v>61.680719291228115</v>
      </c>
      <c r="E7" s="40"/>
    </row>
    <row r="8" spans="1:11" x14ac:dyDescent="0.25">
      <c r="A8" s="4" t="s">
        <v>9</v>
      </c>
      <c r="B8" s="40">
        <v>17.662891999999999</v>
      </c>
      <c r="C8" s="40">
        <v>13.001440000000001</v>
      </c>
      <c r="D8" s="40">
        <v>62.483326626239922</v>
      </c>
      <c r="E8" s="40"/>
    </row>
    <row r="9" spans="1:11" x14ac:dyDescent="0.25">
      <c r="A9" s="4" t="s">
        <v>10</v>
      </c>
      <c r="B9" s="40">
        <v>17.027242999999999</v>
      </c>
      <c r="C9" s="40">
        <v>15.189472</v>
      </c>
      <c r="D9" s="40">
        <v>61.829009546642403</v>
      </c>
      <c r="E9" s="40"/>
    </row>
    <row r="10" spans="1:11" x14ac:dyDescent="0.25">
      <c r="A10" s="4" t="s">
        <v>11</v>
      </c>
      <c r="B10" s="40">
        <v>18.851310999999999</v>
      </c>
      <c r="C10" s="40">
        <v>14.504797</v>
      </c>
      <c r="D10" s="40">
        <v>64.034011215453404</v>
      </c>
      <c r="E10" s="40"/>
    </row>
    <row r="11" spans="1:11" x14ac:dyDescent="0.25">
      <c r="A11" s="4" t="s">
        <v>12</v>
      </c>
      <c r="B11" s="40">
        <v>16.946717</v>
      </c>
      <c r="C11" s="40">
        <v>14.19713</v>
      </c>
      <c r="D11" s="40">
        <v>56.889577078557458</v>
      </c>
      <c r="E11" s="40"/>
    </row>
    <row r="12" spans="1:11" x14ac:dyDescent="0.25">
      <c r="A12" s="4" t="s">
        <v>13</v>
      </c>
      <c r="B12" s="40">
        <v>18.740317000000001</v>
      </c>
      <c r="C12" s="40">
        <v>14.846864999999999</v>
      </c>
      <c r="D12" s="40">
        <v>59.870148941450672</v>
      </c>
      <c r="E12" s="40"/>
    </row>
    <row r="13" spans="1:11" x14ac:dyDescent="0.25">
      <c r="A13" s="4" t="s">
        <v>14</v>
      </c>
      <c r="B13" s="40">
        <v>20.327316</v>
      </c>
      <c r="C13" s="40">
        <v>15.413575</v>
      </c>
      <c r="D13" s="40">
        <v>59.588066619321509</v>
      </c>
      <c r="E13" s="40"/>
    </row>
    <row r="14" spans="1:11" x14ac:dyDescent="0.25">
      <c r="A14" s="4" t="s">
        <v>15</v>
      </c>
      <c r="B14" s="40">
        <v>20.542811</v>
      </c>
      <c r="C14" s="40">
        <v>17.505998000000002</v>
      </c>
      <c r="D14" s="40">
        <v>61.568796986936214</v>
      </c>
      <c r="E14" s="40"/>
    </row>
    <row r="15" spans="1:11" x14ac:dyDescent="0.25">
      <c r="A15" s="4" t="s">
        <v>16</v>
      </c>
      <c r="B15" s="40">
        <v>21.033294000000001</v>
      </c>
      <c r="C15" s="40">
        <v>20.535829</v>
      </c>
      <c r="D15" s="40">
        <v>70.755584455768073</v>
      </c>
      <c r="E15" s="40"/>
    </row>
    <row r="16" spans="1:11" x14ac:dyDescent="0.25">
      <c r="A16" s="4" t="s">
        <v>17</v>
      </c>
      <c r="B16" s="40">
        <v>22.351551000000001</v>
      </c>
      <c r="C16" s="40">
        <v>19.845856000000001</v>
      </c>
      <c r="D16" s="40">
        <v>54.536238223468246</v>
      </c>
      <c r="E16" s="40"/>
    </row>
    <row r="17" spans="1:6" x14ac:dyDescent="0.25">
      <c r="A17" s="4" t="s">
        <v>18</v>
      </c>
      <c r="B17" s="40">
        <v>24.737833999999999</v>
      </c>
      <c r="C17" s="40">
        <v>21.686140999999999</v>
      </c>
      <c r="D17" s="40">
        <v>55.22059166538186</v>
      </c>
      <c r="E17" s="40"/>
    </row>
    <row r="18" spans="1:6" x14ac:dyDescent="0.25">
      <c r="A18" s="4" t="s">
        <v>19</v>
      </c>
      <c r="B18" s="40">
        <v>27.147870999999999</v>
      </c>
      <c r="C18" s="40">
        <v>22.772918000000001</v>
      </c>
      <c r="D18" s="40">
        <v>70.273565466699026</v>
      </c>
      <c r="E18" s="40"/>
    </row>
    <row r="19" spans="1:6" x14ac:dyDescent="0.25">
      <c r="A19" s="4" t="s">
        <v>20</v>
      </c>
      <c r="B19" s="40">
        <v>26.268984</v>
      </c>
      <c r="C19" s="40">
        <v>23.575306000000001</v>
      </c>
      <c r="D19" s="40">
        <v>72.251610111757657</v>
      </c>
      <c r="E19" s="40"/>
    </row>
    <row r="20" spans="1:6" x14ac:dyDescent="0.25">
      <c r="A20" s="4" t="s">
        <v>21</v>
      </c>
      <c r="B20" s="40">
        <v>28.410523999999999</v>
      </c>
      <c r="C20" s="40">
        <v>24.195592000000001</v>
      </c>
      <c r="D20" s="40">
        <v>62.347727553353117</v>
      </c>
      <c r="E20" s="40"/>
    </row>
    <row r="21" spans="1:6" x14ac:dyDescent="0.25">
      <c r="A21" s="4" t="s">
        <v>22</v>
      </c>
      <c r="B21" s="40">
        <v>29.824345999999998</v>
      </c>
      <c r="C21" s="40">
        <v>27.098924</v>
      </c>
      <c r="D21" s="40">
        <v>67.029203255622107</v>
      </c>
      <c r="E21" s="40"/>
    </row>
    <row r="22" spans="1:6" ht="15.6" x14ac:dyDescent="0.3">
      <c r="A22" s="4" t="s">
        <v>23</v>
      </c>
      <c r="B22" s="40">
        <v>33.302585000000001</v>
      </c>
      <c r="C22" s="40">
        <v>26.773474</v>
      </c>
      <c r="D22" s="40">
        <v>119.01161846745529</v>
      </c>
      <c r="E22" s="40"/>
      <c r="F22" s="41"/>
    </row>
    <row r="23" spans="1:6" x14ac:dyDescent="0.25">
      <c r="A23" s="4" t="s">
        <v>24</v>
      </c>
      <c r="B23" s="40">
        <v>30.458286999999999</v>
      </c>
      <c r="C23" s="40">
        <v>29.489535</v>
      </c>
      <c r="D23" s="40">
        <v>135.61981144901551</v>
      </c>
      <c r="E23" s="40"/>
    </row>
    <row r="24" spans="1:6" x14ac:dyDescent="0.25">
      <c r="A24" s="4" t="s">
        <v>25</v>
      </c>
      <c r="B24" s="40">
        <v>35.079255000000003</v>
      </c>
      <c r="C24" s="40">
        <v>27.662106999999999</v>
      </c>
      <c r="D24" s="40">
        <v>100.38294969491227</v>
      </c>
      <c r="E24" s="40"/>
    </row>
    <row r="25" spans="1:6" x14ac:dyDescent="0.25">
      <c r="A25" s="4" t="s">
        <v>26</v>
      </c>
      <c r="B25" s="40">
        <v>36.748057000000003</v>
      </c>
      <c r="C25" s="40">
        <v>29.506758000000001</v>
      </c>
      <c r="D25" s="40">
        <v>176.51175326085945</v>
      </c>
      <c r="E25" s="40"/>
    </row>
    <row r="26" spans="1:6" x14ac:dyDescent="0.25">
      <c r="A26" s="4" t="s">
        <v>27</v>
      </c>
      <c r="B26" s="40">
        <v>33.043512999999997</v>
      </c>
      <c r="C26" s="40">
        <v>34.725343299999999</v>
      </c>
      <c r="D26" s="40">
        <v>188.83244726430877</v>
      </c>
      <c r="E26" s="40"/>
    </row>
    <row r="27" spans="1:6" x14ac:dyDescent="0.25">
      <c r="A27" s="4" t="s">
        <v>28</v>
      </c>
      <c r="B27" s="40">
        <v>43.591267999999999</v>
      </c>
      <c r="C27" s="40">
        <v>33.93644974</v>
      </c>
      <c r="D27" s="40">
        <v>194.58881072236764</v>
      </c>
      <c r="E27" s="40"/>
    </row>
    <row r="28" spans="1:6" x14ac:dyDescent="0.25">
      <c r="A28" s="4" t="s">
        <v>29</v>
      </c>
      <c r="B28" s="40">
        <v>33.041952000000002</v>
      </c>
      <c r="C28" s="40">
        <v>36.588416969999997</v>
      </c>
      <c r="D28" s="40">
        <v>246.55999252102296</v>
      </c>
      <c r="E28" s="40"/>
    </row>
    <row r="29" spans="1:6" x14ac:dyDescent="0.25">
      <c r="A29" s="4" t="s">
        <v>30</v>
      </c>
      <c r="B29" s="40">
        <v>35.857197999999997</v>
      </c>
      <c r="C29" s="40">
        <v>40.831126019999999</v>
      </c>
      <c r="D29" s="40">
        <v>184.59336114327729</v>
      </c>
      <c r="E29" s="40"/>
    </row>
    <row r="30" spans="1:6" x14ac:dyDescent="0.25">
      <c r="A30" s="4" t="s">
        <v>31</v>
      </c>
      <c r="B30" s="40">
        <v>42.25725516</v>
      </c>
      <c r="C30" s="40">
        <v>46.779895430000003</v>
      </c>
      <c r="D30" s="40">
        <v>141.95936802536042</v>
      </c>
      <c r="E30" s="40"/>
    </row>
    <row r="31" spans="1:6" x14ac:dyDescent="0.25">
      <c r="A31" s="4" t="s">
        <v>32</v>
      </c>
      <c r="B31" s="40">
        <v>47.366073909999997</v>
      </c>
      <c r="C31" s="40">
        <v>47.707894850000002</v>
      </c>
      <c r="D31" s="40">
        <v>113.03348422275856</v>
      </c>
      <c r="E31" s="40"/>
    </row>
    <row r="32" spans="1:6" x14ac:dyDescent="0.25">
      <c r="A32" s="4" t="s">
        <v>33</v>
      </c>
      <c r="B32" s="40">
        <v>46.444744880000002</v>
      </c>
      <c r="C32" s="40">
        <v>48.442464209999997</v>
      </c>
      <c r="D32" s="40">
        <v>113.76204144627008</v>
      </c>
      <c r="E32" s="40"/>
    </row>
    <row r="33" spans="1:5" x14ac:dyDescent="0.25">
      <c r="A33" s="4" t="s">
        <v>34</v>
      </c>
      <c r="B33" s="40">
        <v>49.361570810000003</v>
      </c>
      <c r="C33" s="40">
        <v>48.546497479999999</v>
      </c>
      <c r="D33" s="40">
        <v>105.81411167210786</v>
      </c>
      <c r="E33" s="40"/>
    </row>
    <row r="34" spans="1:5" x14ac:dyDescent="0.25">
      <c r="A34" s="4" t="s">
        <v>35</v>
      </c>
      <c r="B34" s="40">
        <v>38.488994060000003</v>
      </c>
      <c r="C34" s="40">
        <v>48.6494073</v>
      </c>
      <c r="D34" s="40">
        <v>221.84329207693509</v>
      </c>
      <c r="E34" s="40"/>
    </row>
    <row r="35" spans="1:5" x14ac:dyDescent="0.25">
      <c r="A35" s="4" t="s">
        <v>36</v>
      </c>
      <c r="B35" s="40">
        <v>44.680063130000001</v>
      </c>
      <c r="C35" s="40">
        <v>51.695816460000003</v>
      </c>
      <c r="D35" s="40">
        <v>226.13226383773912</v>
      </c>
      <c r="E35" s="40"/>
    </row>
    <row r="36" spans="1:5" x14ac:dyDescent="0.25">
      <c r="A36" s="4" t="s">
        <v>37</v>
      </c>
      <c r="B36" s="40">
        <v>48.78518167</v>
      </c>
      <c r="C36" s="40">
        <v>52.366610299999998</v>
      </c>
      <c r="D36" s="40">
        <v>243.10387129895872</v>
      </c>
      <c r="E36" s="40"/>
    </row>
    <row r="37" spans="1:5" x14ac:dyDescent="0.25">
      <c r="A37" s="4" t="s">
        <v>38</v>
      </c>
      <c r="B37" s="40">
        <v>42.784313539999999</v>
      </c>
      <c r="C37" s="40">
        <v>50.080997029999999</v>
      </c>
      <c r="D37" s="40">
        <v>171.66534316679841</v>
      </c>
      <c r="E37" s="40"/>
    </row>
    <row r="38" spans="1:5" x14ac:dyDescent="0.25">
      <c r="A38" s="4" t="s">
        <v>3</v>
      </c>
      <c r="B38" s="40">
        <v>967.1909341600001</v>
      </c>
      <c r="C38" s="40">
        <v>929.20322809000015</v>
      </c>
      <c r="D38" s="40">
        <v>3623.7726973080275</v>
      </c>
      <c r="E38" s="40"/>
    </row>
    <row r="39" spans="1:5" x14ac:dyDescent="0.25">
      <c r="A39" s="2"/>
      <c r="B39" s="2"/>
      <c r="C39" s="2"/>
      <c r="D39" s="2"/>
      <c r="E39" s="2"/>
    </row>
  </sheetData>
  <hyperlinks>
    <hyperlink ref="A1" location="Index!A1" display="Back to table content" xr:uid="{23B7D5B9-A757-42AF-8215-8CA6C93AAD78}"/>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76A0-AF19-4026-AD6F-EB6A1E6DDA03}">
  <dimension ref="A1:P123"/>
  <sheetViews>
    <sheetView showGridLines="0" zoomScale="84" zoomScaleNormal="115" workbookViewId="0">
      <selection activeCell="E9" sqref="E9"/>
    </sheetView>
  </sheetViews>
  <sheetFormatPr defaultRowHeight="13.8" x14ac:dyDescent="0.25"/>
  <cols>
    <col min="1" max="1" width="12" style="4" customWidth="1"/>
    <col min="2" max="2" width="29.6640625" style="4" customWidth="1"/>
    <col min="3" max="3" width="30.21875" style="4" customWidth="1"/>
    <col min="4" max="4" width="34.6640625" style="4" customWidth="1"/>
    <col min="5" max="5" width="30.33203125" style="4" customWidth="1"/>
    <col min="6" max="6" width="31.21875" style="4" customWidth="1"/>
    <col min="7" max="7" width="36.21875" style="4" customWidth="1"/>
    <col min="8" max="8" width="32.109375" style="4" customWidth="1"/>
    <col min="9" max="9" width="30.33203125" style="4" customWidth="1"/>
    <col min="10" max="10" width="48.33203125" style="4" customWidth="1"/>
    <col min="11" max="11" width="40" style="4" customWidth="1"/>
    <col min="12" max="12" width="34.109375" style="4" customWidth="1"/>
    <col min="13" max="13" width="37.109375" style="4" customWidth="1"/>
    <col min="14" max="14" width="31.77734375" style="4" customWidth="1"/>
    <col min="15" max="15" width="48.5546875" style="4" customWidth="1"/>
    <col min="16" max="16" width="29.88671875" style="4" customWidth="1"/>
    <col min="17" max="16384" width="8.88671875" style="4"/>
  </cols>
  <sheetData>
    <row r="1" spans="1:16" ht="24.6" x14ac:dyDescent="0.4">
      <c r="B1" s="97" t="s">
        <v>224</v>
      </c>
      <c r="E1" s="105" t="s">
        <v>114</v>
      </c>
      <c r="F1" s="105"/>
      <c r="G1" s="105"/>
      <c r="H1" s="105"/>
    </row>
    <row r="2" spans="1:16" s="11" customFormat="1" ht="17.399999999999999" x14ac:dyDescent="0.3">
      <c r="A2" s="11" t="s">
        <v>1</v>
      </c>
      <c r="B2" s="11" t="s">
        <v>69</v>
      </c>
      <c r="C2" s="11" t="s">
        <v>70</v>
      </c>
      <c r="D2" s="11" t="s">
        <v>272</v>
      </c>
      <c r="E2" s="11" t="s">
        <v>71</v>
      </c>
      <c r="F2" s="11" t="s">
        <v>115</v>
      </c>
      <c r="G2" s="11" t="s">
        <v>72</v>
      </c>
      <c r="H2" s="11" t="s">
        <v>73</v>
      </c>
      <c r="I2" s="11" t="s">
        <v>74</v>
      </c>
      <c r="J2" s="11" t="s">
        <v>75</v>
      </c>
      <c r="K2" s="11" t="s">
        <v>116</v>
      </c>
      <c r="L2" s="11" t="s">
        <v>76</v>
      </c>
      <c r="M2" s="11" t="s">
        <v>77</v>
      </c>
      <c r="N2" s="11" t="s">
        <v>78</v>
      </c>
      <c r="O2" s="11" t="s">
        <v>79</v>
      </c>
      <c r="P2" s="11" t="s">
        <v>117</v>
      </c>
    </row>
    <row r="3" spans="1:16" x14ac:dyDescent="0.25">
      <c r="A3" s="14">
        <v>32933</v>
      </c>
      <c r="B3" s="10">
        <f>_xlfn.XLOOKUP($A3,'[1]15'!$H$7:$EB$7,'[1]15'!$H$44:$EB$44)</f>
        <v>8741.4889999999996</v>
      </c>
      <c r="C3" s="10">
        <f>_xlfn.XLOOKUP($A3,'[1]15'!$H$7:$EB$7,'[1]15'!$H$45:$EB$45)</f>
        <v>815.70600000000002</v>
      </c>
      <c r="E3" s="10">
        <f>_xlfn.XLOOKUP($A3,'[1]15'!$H$7:$EB$7,'[1]15'!$H$47:$EB$47)</f>
        <v>9044.9537149999996</v>
      </c>
      <c r="F3" s="10">
        <f>B3+C3+E3</f>
        <v>18602.148714999999</v>
      </c>
      <c r="G3" s="10">
        <f>_xlfn.XLOOKUP($A3,'[1]15'!$H$7:$EB$7,'[1]16'!$H$47:$EB$47)</f>
        <v>2212.6468129999998</v>
      </c>
      <c r="H3" s="10">
        <f>_xlfn.XLOOKUP($A3,'[1]15'!$H$7:$EB$7,'[1]16'!$H$48:$EB$48)</f>
        <v>511.04053699999997</v>
      </c>
      <c r="I3" s="10">
        <f>_xlfn.XLOOKUP($A3,'[1]15'!$H$7:$EB$7,'[1]16'!$H$50:$EB$50)</f>
        <v>0.63</v>
      </c>
      <c r="J3" s="10">
        <f>_xlfn.XLOOKUP($A3,'[1]15'!$H$7:$EB$7,'[1]16'!$H$49:$EB$49)</f>
        <v>581.33062500000005</v>
      </c>
      <c r="K3" s="10">
        <f>G3+H3+I3+J3</f>
        <v>3305.6479749999999</v>
      </c>
      <c r="L3" s="10">
        <f>_xlfn.XLOOKUP($A3,'[1]15'!$H$7:$EB$7,'[1]17'!$G$40:$EA$40)</f>
        <v>338.18270100000001</v>
      </c>
      <c r="M3" s="10">
        <f>_xlfn.XLOOKUP($A3,'[1]15'!$H$7:$EB$7,'[1]17'!$G$41:$EA$41)</f>
        <v>45.060657999999997</v>
      </c>
      <c r="N3" s="10">
        <f>_xlfn.XLOOKUP($A3,'[1]15'!$H$7:$EB$7,'[1]17'!$G$43:$EA$43)</f>
        <v>110.981202</v>
      </c>
      <c r="O3" s="10">
        <f>_xlfn.XLOOKUP($A3,'[1]15'!$H$7:$EB$7,'[1]17'!$G$42:$EA$42)</f>
        <v>128.247635</v>
      </c>
      <c r="P3" s="1">
        <v>19.8</v>
      </c>
    </row>
    <row r="4" spans="1:16" x14ac:dyDescent="0.25">
      <c r="A4" s="14">
        <v>33025</v>
      </c>
      <c r="B4" s="10">
        <f>_xlfn.XLOOKUP($A4,'[1]15'!$H$7:$EB$7,'[1]15'!$H$44:$EB$44)</f>
        <v>8366.1530000000002</v>
      </c>
      <c r="C4" s="10">
        <f>_xlfn.XLOOKUP($A4,'[1]15'!$H$7:$EB$7,'[1]15'!$H$45:$EB$45)</f>
        <v>987.51300000000003</v>
      </c>
      <c r="E4" s="10">
        <f>_xlfn.XLOOKUP($A4,'[1]15'!$H$7:$EB$7,'[1]15'!$H$47:$EB$47)</f>
        <v>9335.6188459999994</v>
      </c>
      <c r="F4" s="10">
        <f t="shared" ref="F4:F67" si="0">B4+C4+E4</f>
        <v>18689.284846000002</v>
      </c>
      <c r="G4" s="10">
        <f>_xlfn.XLOOKUP($A4,'[1]15'!$H$7:$EB$7,'[1]16'!$H$47:$EB$47)</f>
        <v>2111.0622910000002</v>
      </c>
      <c r="H4" s="10">
        <f>_xlfn.XLOOKUP($A4,'[1]15'!$H$7:$EB$7,'[1]16'!$H$48:$EB$48)</f>
        <v>478.27212200000002</v>
      </c>
      <c r="I4" s="10">
        <f>_xlfn.XLOOKUP($A4,'[1]15'!$H$7:$EB$7,'[1]16'!$H$50:$EB$50)</f>
        <v>0.63</v>
      </c>
      <c r="J4" s="10">
        <f>_xlfn.XLOOKUP($A4,'[1]15'!$H$7:$EB$7,'[1]16'!$H$49:$EB$49)</f>
        <v>639.79347900000005</v>
      </c>
      <c r="K4" s="10">
        <f t="shared" ref="K4:K67" si="1">G4+H4+I4+J4</f>
        <v>3229.7578920000001</v>
      </c>
      <c r="L4" s="10">
        <f>_xlfn.XLOOKUP($A4,'[1]15'!$H$7:$EB$7,'[1]17'!$G$40:$EA$40)</f>
        <v>294.57360799999998</v>
      </c>
      <c r="M4" s="10">
        <f>_xlfn.XLOOKUP($A4,'[1]15'!$H$7:$EB$7,'[1]17'!$G$41:$EA$41)</f>
        <v>36.085653000000001</v>
      </c>
      <c r="N4" s="10">
        <f>_xlfn.XLOOKUP($A4,'[1]15'!$H$7:$EB$7,'[1]17'!$G$43:$EA$43)</f>
        <v>115.13148</v>
      </c>
      <c r="O4" s="10">
        <f>_xlfn.XLOOKUP($A4,'[1]15'!$H$7:$EB$7,'[1]17'!$G$42:$EA$42)</f>
        <v>133.35739000000001</v>
      </c>
      <c r="P4" s="1">
        <v>15.94</v>
      </c>
    </row>
    <row r="5" spans="1:16" x14ac:dyDescent="0.25">
      <c r="A5" s="14">
        <v>33117</v>
      </c>
      <c r="B5" s="10">
        <f>_xlfn.XLOOKUP($A5,'[1]15'!$H$7:$EB$7,'[1]15'!$H$44:$EB$44)</f>
        <v>8326.759</v>
      </c>
      <c r="C5" s="10">
        <f>_xlfn.XLOOKUP($A5,'[1]15'!$H$7:$EB$7,'[1]15'!$H$45:$EB$45)</f>
        <v>1054.069</v>
      </c>
      <c r="E5" s="10">
        <f>_xlfn.XLOOKUP($A5,'[1]15'!$H$7:$EB$7,'[1]15'!$H$47:$EB$47)</f>
        <v>8727.258699</v>
      </c>
      <c r="F5" s="10">
        <f t="shared" si="0"/>
        <v>18108.086698999999</v>
      </c>
      <c r="G5" s="10">
        <f>_xlfn.XLOOKUP($A5,'[1]15'!$H$7:$EB$7,'[1]16'!$H$47:$EB$47)</f>
        <v>2668.2158009999998</v>
      </c>
      <c r="H5" s="10">
        <f>_xlfn.XLOOKUP($A5,'[1]15'!$H$7:$EB$7,'[1]16'!$H$48:$EB$48)</f>
        <v>535.89812500000005</v>
      </c>
      <c r="I5" s="10">
        <f>_xlfn.XLOOKUP($A5,'[1]15'!$H$7:$EB$7,'[1]16'!$H$50:$EB$50)</f>
        <v>0.75</v>
      </c>
      <c r="J5" s="10">
        <f>_xlfn.XLOOKUP($A5,'[1]15'!$H$7:$EB$7,'[1]16'!$H$49:$EB$49)</f>
        <v>729.81325200000003</v>
      </c>
      <c r="K5" s="10">
        <f t="shared" si="1"/>
        <v>3934.6771779999999</v>
      </c>
      <c r="L5" s="10">
        <f>_xlfn.XLOOKUP($A5,'[1]15'!$H$7:$EB$7,'[1]17'!$G$40:$EA$40)</f>
        <v>507.36644799999999</v>
      </c>
      <c r="M5" s="10">
        <f>_xlfn.XLOOKUP($A5,'[1]15'!$H$7:$EB$7,'[1]17'!$G$41:$EA$41)</f>
        <v>41.719546999999999</v>
      </c>
      <c r="N5" s="10">
        <f>_xlfn.XLOOKUP($A5,'[1]15'!$H$7:$EB$7,'[1]17'!$G$43:$EA$43)</f>
        <v>105.567016</v>
      </c>
      <c r="O5" s="10">
        <f>_xlfn.XLOOKUP($A5,'[1]15'!$H$7:$EB$7,'[1]17'!$G$42:$EA$42)</f>
        <v>166.901239</v>
      </c>
      <c r="P5" s="1">
        <v>26.36</v>
      </c>
    </row>
    <row r="6" spans="1:16" x14ac:dyDescent="0.25">
      <c r="A6" s="14">
        <v>33208</v>
      </c>
      <c r="B6" s="10">
        <f>_xlfn.XLOOKUP($A6,'[1]15'!$H$7:$EB$7,'[1]15'!$H$44:$EB$44)</f>
        <v>8051.9740000000002</v>
      </c>
      <c r="C6" s="10">
        <f>_xlfn.XLOOKUP($A6,'[1]15'!$H$7:$EB$7,'[1]15'!$H$45:$EB$45)</f>
        <v>795.15200000000004</v>
      </c>
      <c r="E6" s="10">
        <f>_xlfn.XLOOKUP($A6,'[1]15'!$H$7:$EB$7,'[1]15'!$H$47:$EB$47)</f>
        <v>9265.2255000000005</v>
      </c>
      <c r="F6" s="10">
        <f t="shared" si="0"/>
        <v>18112.351500000001</v>
      </c>
      <c r="G6" s="10">
        <f>_xlfn.XLOOKUP($A6,'[1]15'!$H$7:$EB$7,'[1]16'!$H$47:$EB$47)</f>
        <v>2254.53532</v>
      </c>
      <c r="H6" s="10">
        <f>_xlfn.XLOOKUP($A6,'[1]15'!$H$7:$EB$7,'[1]16'!$H$48:$EB$48)</f>
        <v>393.78306199999997</v>
      </c>
      <c r="I6" s="10">
        <f>_xlfn.XLOOKUP($A6,'[1]15'!$H$7:$EB$7,'[1]16'!$H$50:$EB$50)</f>
        <v>0.81</v>
      </c>
      <c r="J6" s="10">
        <f>_xlfn.XLOOKUP($A6,'[1]15'!$H$7:$EB$7,'[1]16'!$H$49:$EB$49)</f>
        <v>673.85319700000002</v>
      </c>
      <c r="K6" s="10">
        <f t="shared" si="1"/>
        <v>3322.9815789999998</v>
      </c>
      <c r="L6" s="10">
        <f>_xlfn.XLOOKUP($A6,'[1]15'!$H$7:$EB$7,'[1]17'!$G$40:$EA$40)</f>
        <v>597.19827199999997</v>
      </c>
      <c r="M6" s="10">
        <f>_xlfn.XLOOKUP($A6,'[1]15'!$H$7:$EB$7,'[1]17'!$G$41:$EA$41)</f>
        <v>63.286552</v>
      </c>
      <c r="N6" s="10">
        <f>_xlfn.XLOOKUP($A6,'[1]15'!$H$7:$EB$7,'[1]17'!$G$43:$EA$43)</f>
        <v>171.936959</v>
      </c>
      <c r="O6" s="10">
        <f>_xlfn.XLOOKUP($A6,'[1]15'!$H$7:$EB$7,'[1]17'!$G$42:$EA$42)</f>
        <v>217.072597</v>
      </c>
      <c r="P6" s="1">
        <v>32.630000000000003</v>
      </c>
    </row>
    <row r="7" spans="1:16" x14ac:dyDescent="0.25">
      <c r="A7" s="14">
        <v>33298</v>
      </c>
      <c r="B7" s="10">
        <f>_xlfn.XLOOKUP($A7,'[1]15'!$H$7:$EB$7,'[1]15'!$H$44:$EB$44)</f>
        <v>8135.25</v>
      </c>
      <c r="C7" s="10">
        <f>_xlfn.XLOOKUP($A7,'[1]15'!$H$7:$EB$7,'[1]15'!$H$45:$EB$45)</f>
        <v>822.75599999999997</v>
      </c>
      <c r="E7" s="10">
        <f>_xlfn.XLOOKUP($A7,'[1]15'!$H$7:$EB$7,'[1]15'!$H$47:$EB$47)</f>
        <v>9541.0567489999994</v>
      </c>
      <c r="F7" s="10">
        <f t="shared" si="0"/>
        <v>18499.062748999997</v>
      </c>
      <c r="G7" s="10">
        <f>_xlfn.XLOOKUP($A7,'[1]15'!$H$7:$EB$7,'[1]16'!$H$47:$EB$47)</f>
        <v>2030.6472670000001</v>
      </c>
      <c r="H7" s="10">
        <f>_xlfn.XLOOKUP($A7,'[1]15'!$H$7:$EB$7,'[1]16'!$H$48:$EB$48)</f>
        <v>280.96170000000001</v>
      </c>
      <c r="I7" s="10">
        <f>_xlfn.XLOOKUP($A7,'[1]15'!$H$7:$EB$7,'[1]16'!$H$50:$EB$50)</f>
        <v>0.92</v>
      </c>
      <c r="J7" s="10">
        <f>_xlfn.XLOOKUP($A7,'[1]15'!$H$7:$EB$7,'[1]16'!$H$49:$EB$49)</f>
        <v>800.09940900000004</v>
      </c>
      <c r="K7" s="10">
        <f t="shared" si="1"/>
        <v>3112.6283760000001</v>
      </c>
      <c r="L7" s="10">
        <f>_xlfn.XLOOKUP($A7,'[1]15'!$H$7:$EB$7,'[1]17'!$G$40:$EA$40)</f>
        <v>389.39445999999998</v>
      </c>
      <c r="M7" s="10">
        <f>_xlfn.XLOOKUP($A7,'[1]15'!$H$7:$EB$7,'[1]17'!$G$41:$EA$41)</f>
        <v>40.318989000000002</v>
      </c>
      <c r="N7" s="10">
        <f>_xlfn.XLOOKUP($A7,'[1]15'!$H$7:$EB$7,'[1]17'!$G$43:$EA$43)</f>
        <v>305.21701000000002</v>
      </c>
      <c r="O7" s="10">
        <f>_xlfn.XLOOKUP($A7,'[1]15'!$H$7:$EB$7,'[1]17'!$G$42:$EA$42)</f>
        <v>239.057796</v>
      </c>
      <c r="P7" s="1">
        <v>20.73</v>
      </c>
    </row>
    <row r="8" spans="1:16" x14ac:dyDescent="0.25">
      <c r="A8" s="14">
        <v>33390</v>
      </c>
      <c r="B8" s="10">
        <f>_xlfn.XLOOKUP($A8,'[1]15'!$H$7:$EB$7,'[1]15'!$H$44:$EB$44)</f>
        <v>7441.0429999999997</v>
      </c>
      <c r="C8" s="10">
        <f>_xlfn.XLOOKUP($A8,'[1]15'!$H$7:$EB$7,'[1]15'!$H$45:$EB$45)</f>
        <v>875.28399999999999</v>
      </c>
      <c r="E8" s="10">
        <f>_xlfn.XLOOKUP($A8,'[1]15'!$H$7:$EB$7,'[1]15'!$H$47:$EB$47)</f>
        <v>9137.5712330000006</v>
      </c>
      <c r="F8" s="10">
        <f t="shared" si="0"/>
        <v>17453.898233</v>
      </c>
      <c r="G8" s="10">
        <f>_xlfn.XLOOKUP($A8,'[1]15'!$H$7:$EB$7,'[1]16'!$H$47:$EB$47)</f>
        <v>1876.9323529999999</v>
      </c>
      <c r="H8" s="10">
        <f>_xlfn.XLOOKUP($A8,'[1]15'!$H$7:$EB$7,'[1]16'!$H$48:$EB$48)</f>
        <v>296.84602100000001</v>
      </c>
      <c r="I8" s="10">
        <f>_xlfn.XLOOKUP($A8,'[1]15'!$H$7:$EB$7,'[1]16'!$H$50:$EB$50)</f>
        <v>0.92</v>
      </c>
      <c r="J8" s="10">
        <f>_xlfn.XLOOKUP($A8,'[1]15'!$H$7:$EB$7,'[1]16'!$H$49:$EB$49)</f>
        <v>759.45777199999998</v>
      </c>
      <c r="K8" s="10">
        <f t="shared" si="1"/>
        <v>2934.1561460000003</v>
      </c>
      <c r="L8" s="10">
        <f>_xlfn.XLOOKUP($A8,'[1]15'!$H$7:$EB$7,'[1]17'!$G$40:$EA$40)</f>
        <v>300.75417399999998</v>
      </c>
      <c r="M8" s="10">
        <f>_xlfn.XLOOKUP($A8,'[1]15'!$H$7:$EB$7,'[1]17'!$G$41:$EA$41)</f>
        <v>29.686942999999999</v>
      </c>
      <c r="N8" s="10">
        <f>_xlfn.XLOOKUP($A8,'[1]15'!$H$7:$EB$7,'[1]17'!$G$43:$EA$43)</f>
        <v>247.58111299999999</v>
      </c>
      <c r="O8" s="10">
        <f>_xlfn.XLOOKUP($A8,'[1]15'!$H$7:$EB$7,'[1]17'!$G$42:$EA$42)</f>
        <v>164.316666</v>
      </c>
      <c r="P8" s="1">
        <v>18.82</v>
      </c>
    </row>
    <row r="9" spans="1:16" x14ac:dyDescent="0.25">
      <c r="A9" s="14">
        <v>33482</v>
      </c>
      <c r="B9" s="10">
        <f>_xlfn.XLOOKUP($A9,'[1]15'!$H$7:$EB$7,'[1]15'!$H$44:$EB$44)</f>
        <v>7995.5519999999997</v>
      </c>
      <c r="C9" s="10">
        <f>_xlfn.XLOOKUP($A9,'[1]15'!$H$7:$EB$7,'[1]15'!$H$45:$EB$45)</f>
        <v>983.28700000000003</v>
      </c>
      <c r="E9" s="10">
        <f>_xlfn.XLOOKUP($A9,'[1]15'!$H$7:$EB$7,'[1]15'!$H$47:$EB$47)</f>
        <v>9313.1396910000003</v>
      </c>
      <c r="F9" s="10">
        <f t="shared" si="0"/>
        <v>18291.978691</v>
      </c>
      <c r="G9" s="10">
        <f>_xlfn.XLOOKUP($A9,'[1]15'!$H$7:$EB$7,'[1]16'!$H$47:$EB$47)</f>
        <v>1805.8665779999999</v>
      </c>
      <c r="H9" s="10">
        <f>_xlfn.XLOOKUP($A9,'[1]15'!$H$7:$EB$7,'[1]16'!$H$48:$EB$48)</f>
        <v>409.58698600000002</v>
      </c>
      <c r="I9" s="10">
        <f>_xlfn.XLOOKUP($A9,'[1]15'!$H$7:$EB$7,'[1]16'!$H$50:$EB$50)</f>
        <v>1.04</v>
      </c>
      <c r="J9" s="10">
        <f>_xlfn.XLOOKUP($A9,'[1]15'!$H$7:$EB$7,'[1]16'!$H$49:$EB$49)</f>
        <v>1045.3829949999999</v>
      </c>
      <c r="K9" s="10">
        <f t="shared" si="1"/>
        <v>3261.8765589999998</v>
      </c>
      <c r="L9" s="10">
        <f>_xlfn.XLOOKUP($A9,'[1]15'!$H$7:$EB$7,'[1]17'!$G$40:$EA$40)</f>
        <v>324.894858</v>
      </c>
      <c r="M9" s="10">
        <f>_xlfn.XLOOKUP($A9,'[1]15'!$H$7:$EB$7,'[1]17'!$G$41:$EA$41)</f>
        <v>41.706330000000001</v>
      </c>
      <c r="N9" s="10">
        <f>_xlfn.XLOOKUP($A9,'[1]15'!$H$7:$EB$7,'[1]17'!$G$43:$EA$43)</f>
        <v>179.464674</v>
      </c>
      <c r="O9" s="10">
        <f>_xlfn.XLOOKUP($A9,'[1]15'!$H$7:$EB$7,'[1]17'!$G$42:$EA$42)</f>
        <v>216.27287200000001</v>
      </c>
      <c r="P9" s="1">
        <v>19.899999999999999</v>
      </c>
    </row>
    <row r="10" spans="1:16" x14ac:dyDescent="0.25">
      <c r="A10" s="14">
        <v>33573</v>
      </c>
      <c r="B10" s="10">
        <f>_xlfn.XLOOKUP($A10,'[1]15'!$H$7:$EB$7,'[1]15'!$H$44:$EB$44)</f>
        <v>8037.6080000000002</v>
      </c>
      <c r="C10" s="10">
        <f>_xlfn.XLOOKUP($A10,'[1]15'!$H$7:$EB$7,'[1]15'!$H$45:$EB$45)</f>
        <v>857.72699999999998</v>
      </c>
      <c r="E10" s="10">
        <f>_xlfn.XLOOKUP($A10,'[1]15'!$H$7:$EB$7,'[1]15'!$H$47:$EB$47)</f>
        <v>9587.0964039999999</v>
      </c>
      <c r="F10" s="10">
        <f t="shared" si="0"/>
        <v>18482.431404000003</v>
      </c>
      <c r="G10" s="10">
        <f>_xlfn.XLOOKUP($A10,'[1]15'!$H$7:$EB$7,'[1]16'!$H$47:$EB$47)</f>
        <v>2536.9986039999999</v>
      </c>
      <c r="H10" s="10">
        <f>_xlfn.XLOOKUP($A10,'[1]15'!$H$7:$EB$7,'[1]16'!$H$48:$EB$48)</f>
        <v>397.06943899999999</v>
      </c>
      <c r="I10" s="10">
        <f>_xlfn.XLOOKUP($A10,'[1]15'!$H$7:$EB$7,'[1]16'!$H$50:$EB$50)</f>
        <v>1.1599999999999999</v>
      </c>
      <c r="J10" s="10">
        <f>_xlfn.XLOOKUP($A10,'[1]15'!$H$7:$EB$7,'[1]16'!$H$49:$EB$49)</f>
        <v>993.448984</v>
      </c>
      <c r="K10" s="10">
        <f t="shared" si="1"/>
        <v>3928.6770269999997</v>
      </c>
      <c r="L10" s="10">
        <f>_xlfn.XLOOKUP($A10,'[1]15'!$H$7:$EB$7,'[1]17'!$G$40:$EA$40)</f>
        <v>479.32606399999997</v>
      </c>
      <c r="M10" s="10">
        <f>_xlfn.XLOOKUP($A10,'[1]15'!$H$7:$EB$7,'[1]17'!$G$41:$EA$41)</f>
        <v>47.830098</v>
      </c>
      <c r="N10" s="10">
        <f>_xlfn.XLOOKUP($A10,'[1]15'!$H$7:$EB$7,'[1]17'!$G$43:$EA$43)</f>
        <v>213.82451900000001</v>
      </c>
      <c r="O10" s="10">
        <f>_xlfn.XLOOKUP($A10,'[1]15'!$H$7:$EB$7,'[1]17'!$G$42:$EA$42)</f>
        <v>196.76106899999999</v>
      </c>
      <c r="P10" s="1">
        <v>20.57</v>
      </c>
    </row>
    <row r="11" spans="1:16" x14ac:dyDescent="0.25">
      <c r="A11" s="14">
        <v>33664</v>
      </c>
      <c r="B11" s="10">
        <f>_xlfn.XLOOKUP($A11,'[1]15'!$H$7:$EB$7,'[1]15'!$H$44:$EB$44)</f>
        <v>7589.7089999999998</v>
      </c>
      <c r="C11" s="10">
        <f>_xlfn.XLOOKUP($A11,'[1]15'!$H$7:$EB$7,'[1]15'!$H$45:$EB$45)</f>
        <v>835.59299999999996</v>
      </c>
      <c r="E11" s="10">
        <f>_xlfn.XLOOKUP($A11,'[1]15'!$H$7:$EB$7,'[1]15'!$H$47:$EB$47)</f>
        <v>9316.7095609999997</v>
      </c>
      <c r="F11" s="10">
        <f t="shared" si="0"/>
        <v>17742.011560999999</v>
      </c>
      <c r="G11" s="10">
        <f>_xlfn.XLOOKUP($A11,'[1]15'!$H$7:$EB$7,'[1]16'!$H$47:$EB$47)</f>
        <v>2132.2184149999998</v>
      </c>
      <c r="H11" s="10">
        <f>_xlfn.XLOOKUP($A11,'[1]15'!$H$7:$EB$7,'[1]16'!$H$48:$EB$48)</f>
        <v>373.51247599999999</v>
      </c>
      <c r="I11" s="10">
        <f>_xlfn.XLOOKUP($A11,'[1]15'!$H$7:$EB$7,'[1]16'!$H$50:$EB$50)</f>
        <v>1.26</v>
      </c>
      <c r="J11" s="10">
        <f>_xlfn.XLOOKUP($A11,'[1]15'!$H$7:$EB$7,'[1]16'!$H$49:$EB$49)</f>
        <v>883.96674900000005</v>
      </c>
      <c r="K11" s="10">
        <f t="shared" si="1"/>
        <v>3390.9576400000001</v>
      </c>
      <c r="L11" s="10">
        <f>_xlfn.XLOOKUP($A11,'[1]15'!$H$7:$EB$7,'[1]17'!$G$40:$EA$40)</f>
        <v>359.91524500000003</v>
      </c>
      <c r="M11" s="10">
        <f>_xlfn.XLOOKUP($A11,'[1]15'!$H$7:$EB$7,'[1]17'!$G$41:$EA$41)</f>
        <v>43.272945999999997</v>
      </c>
      <c r="N11" s="10">
        <f>_xlfn.XLOOKUP($A11,'[1]15'!$H$7:$EB$7,'[1]17'!$G$43:$EA$43)</f>
        <v>244.60958099999999</v>
      </c>
      <c r="O11" s="10">
        <f>_xlfn.XLOOKUP($A11,'[1]15'!$H$7:$EB$7,'[1]17'!$G$42:$EA$42)</f>
        <v>168.431479</v>
      </c>
      <c r="P11" s="1">
        <v>17.95</v>
      </c>
    </row>
    <row r="12" spans="1:16" x14ac:dyDescent="0.25">
      <c r="A12" s="14">
        <v>33756</v>
      </c>
      <c r="B12" s="10">
        <f>_xlfn.XLOOKUP($A12,'[1]15'!$H$7:$EB$7,'[1]15'!$H$44:$EB$44)</f>
        <v>7686.4340000000002</v>
      </c>
      <c r="C12" s="10">
        <f>_xlfn.XLOOKUP($A12,'[1]15'!$H$7:$EB$7,'[1]15'!$H$45:$EB$45)</f>
        <v>912.12699999999995</v>
      </c>
      <c r="E12" s="10">
        <f>_xlfn.XLOOKUP($A12,'[1]15'!$H$7:$EB$7,'[1]15'!$H$47:$EB$47)</f>
        <v>9078.6733210000002</v>
      </c>
      <c r="F12" s="10">
        <f t="shared" si="0"/>
        <v>17677.234321</v>
      </c>
      <c r="G12" s="10">
        <f>_xlfn.XLOOKUP($A12,'[1]15'!$H$7:$EB$7,'[1]16'!$H$47:$EB$47)</f>
        <v>2492.2738359999998</v>
      </c>
      <c r="H12" s="10">
        <f>_xlfn.XLOOKUP($A12,'[1]15'!$H$7:$EB$7,'[1]16'!$H$48:$EB$48)</f>
        <v>387.453033</v>
      </c>
      <c r="I12" s="10">
        <f>_xlfn.XLOOKUP($A12,'[1]15'!$H$7:$EB$7,'[1]16'!$H$50:$EB$50)</f>
        <v>1.2</v>
      </c>
      <c r="J12" s="10">
        <f>_xlfn.XLOOKUP($A12,'[1]15'!$H$7:$EB$7,'[1]16'!$H$49:$EB$49)</f>
        <v>916.00178400000004</v>
      </c>
      <c r="K12" s="10">
        <f t="shared" si="1"/>
        <v>3796.9286529999999</v>
      </c>
      <c r="L12" s="10">
        <f>_xlfn.XLOOKUP($A12,'[1]15'!$H$7:$EB$7,'[1]17'!$G$40:$EA$40)</f>
        <v>456.501305</v>
      </c>
      <c r="M12" s="10">
        <f>_xlfn.XLOOKUP($A12,'[1]15'!$H$7:$EB$7,'[1]17'!$G$41:$EA$41)</f>
        <v>39.640019000000002</v>
      </c>
      <c r="N12" s="10">
        <f>_xlfn.XLOOKUP($A12,'[1]15'!$H$7:$EB$7,'[1]17'!$G$43:$EA$43)</f>
        <v>205.006922</v>
      </c>
      <c r="O12" s="10">
        <f>_xlfn.XLOOKUP($A12,'[1]15'!$H$7:$EB$7,'[1]17'!$G$42:$EA$42)</f>
        <v>187.78457399999999</v>
      </c>
      <c r="P12" s="1">
        <v>20.03</v>
      </c>
    </row>
    <row r="13" spans="1:16" x14ac:dyDescent="0.25">
      <c r="A13" s="14">
        <v>33848</v>
      </c>
      <c r="B13" s="10">
        <f>_xlfn.XLOOKUP($A13,'[1]15'!$H$7:$EB$7,'[1]15'!$H$44:$EB$44)</f>
        <v>7834.1689999999999</v>
      </c>
      <c r="C13" s="10">
        <f>_xlfn.XLOOKUP($A13,'[1]15'!$H$7:$EB$7,'[1]15'!$H$45:$EB$45)</f>
        <v>1058.675</v>
      </c>
      <c r="E13" s="10">
        <f>_xlfn.XLOOKUP($A13,'[1]15'!$H$7:$EB$7,'[1]15'!$H$47:$EB$47)</f>
        <v>9725.2839789999998</v>
      </c>
      <c r="F13" s="10">
        <f t="shared" si="0"/>
        <v>18618.127978999997</v>
      </c>
      <c r="G13" s="10">
        <f>_xlfn.XLOOKUP($A13,'[1]15'!$H$7:$EB$7,'[1]16'!$H$47:$EB$47)</f>
        <v>2436.858111</v>
      </c>
      <c r="H13" s="10">
        <f>_xlfn.XLOOKUP($A13,'[1]15'!$H$7:$EB$7,'[1]16'!$H$48:$EB$48)</f>
        <v>306.600302</v>
      </c>
      <c r="I13" s="10">
        <f>_xlfn.XLOOKUP($A13,'[1]15'!$H$7:$EB$7,'[1]16'!$H$50:$EB$50)</f>
        <v>1.288</v>
      </c>
      <c r="J13" s="10">
        <f>_xlfn.XLOOKUP($A13,'[1]15'!$H$7:$EB$7,'[1]16'!$H$49:$EB$49)</f>
        <v>903.63058699999999</v>
      </c>
      <c r="K13" s="10">
        <f t="shared" si="1"/>
        <v>3648.377</v>
      </c>
      <c r="L13" s="10">
        <f>_xlfn.XLOOKUP($A13,'[1]15'!$H$7:$EB$7,'[1]17'!$G$40:$EA$40)</f>
        <v>463.907781</v>
      </c>
      <c r="M13" s="10">
        <f>_xlfn.XLOOKUP($A13,'[1]15'!$H$7:$EB$7,'[1]17'!$G$41:$EA$41)</f>
        <v>36.589286999999999</v>
      </c>
      <c r="N13" s="10">
        <f>_xlfn.XLOOKUP($A13,'[1]15'!$H$7:$EB$7,'[1]17'!$G$43:$EA$43)</f>
        <v>247.56125700000001</v>
      </c>
      <c r="O13" s="10">
        <f>_xlfn.XLOOKUP($A13,'[1]15'!$H$7:$EB$7,'[1]17'!$G$42:$EA$42)</f>
        <v>194.00948</v>
      </c>
      <c r="P13" s="1">
        <v>20.312272727272699</v>
      </c>
    </row>
    <row r="14" spans="1:16" x14ac:dyDescent="0.25">
      <c r="A14" s="14">
        <v>33939</v>
      </c>
      <c r="B14" s="10">
        <f>_xlfn.XLOOKUP($A14,'[1]15'!$H$7:$EB$7,'[1]15'!$H$44:$EB$44)</f>
        <v>7942.4650000000001</v>
      </c>
      <c r="C14" s="10">
        <f>_xlfn.XLOOKUP($A14,'[1]15'!$H$7:$EB$7,'[1]15'!$H$45:$EB$45)</f>
        <v>915.70100000000002</v>
      </c>
      <c r="E14" s="10">
        <f>_xlfn.XLOOKUP($A14,'[1]15'!$H$7:$EB$7,'[1]15'!$H$47:$EB$47)</f>
        <v>9432.5722669999996</v>
      </c>
      <c r="F14" s="10">
        <f t="shared" si="0"/>
        <v>18290.738267000001</v>
      </c>
      <c r="G14" s="10">
        <f>_xlfn.XLOOKUP($A14,'[1]15'!$H$7:$EB$7,'[1]16'!$H$47:$EB$47)</f>
        <v>2802.0723079999998</v>
      </c>
      <c r="H14" s="10">
        <f>_xlfn.XLOOKUP($A14,'[1]15'!$H$7:$EB$7,'[1]16'!$H$48:$EB$48)</f>
        <v>370.292351</v>
      </c>
      <c r="I14" s="10">
        <f>_xlfn.XLOOKUP($A14,'[1]15'!$H$7:$EB$7,'[1]16'!$H$50:$EB$50)</f>
        <v>1.1759999999999999</v>
      </c>
      <c r="J14" s="10">
        <f>_xlfn.XLOOKUP($A14,'[1]15'!$H$7:$EB$7,'[1]16'!$H$49:$EB$49)</f>
        <v>942.16627300000005</v>
      </c>
      <c r="K14" s="10">
        <f t="shared" si="1"/>
        <v>4115.7069320000001</v>
      </c>
      <c r="L14" s="10">
        <f>_xlfn.XLOOKUP($A14,'[1]15'!$H$7:$EB$7,'[1]17'!$G$40:$EA$40)</f>
        <v>531.76830600000005</v>
      </c>
      <c r="M14" s="10">
        <f>_xlfn.XLOOKUP($A14,'[1]15'!$H$7:$EB$7,'[1]17'!$G$41:$EA$41)</f>
        <v>52.061112999999999</v>
      </c>
      <c r="N14" s="10">
        <f>_xlfn.XLOOKUP($A14,'[1]15'!$H$7:$EB$7,'[1]17'!$G$43:$EA$43)</f>
        <v>273.25735500000002</v>
      </c>
      <c r="O14" s="10">
        <f>_xlfn.XLOOKUP($A14,'[1]15'!$H$7:$EB$7,'[1]17'!$G$42:$EA$42)</f>
        <v>213.54481999999999</v>
      </c>
      <c r="P14" s="1">
        <v>19.187692307692298</v>
      </c>
    </row>
    <row r="15" spans="1:16" x14ac:dyDescent="0.25">
      <c r="A15" s="14">
        <v>34029</v>
      </c>
      <c r="B15" s="10">
        <f>_xlfn.XLOOKUP($A15,'[1]15'!$H$7:$EB$7,'[1]15'!$H$44:$EB$44)</f>
        <v>7245.7460000000001</v>
      </c>
      <c r="C15" s="10">
        <f>_xlfn.XLOOKUP($A15,'[1]15'!$H$7:$EB$7,'[1]15'!$H$45:$EB$45)</f>
        <v>823.80200000000002</v>
      </c>
      <c r="E15" s="10">
        <f>_xlfn.XLOOKUP($A15,'[1]15'!$H$7:$EB$7,'[1]15'!$H$47:$EB$47)</f>
        <v>9744.0573430000004</v>
      </c>
      <c r="F15" s="10">
        <f t="shared" si="0"/>
        <v>17813.605342999999</v>
      </c>
      <c r="G15" s="10">
        <f>_xlfn.XLOOKUP($A15,'[1]15'!$H$7:$EB$7,'[1]16'!$H$47:$EB$47)</f>
        <v>2399.4699690000002</v>
      </c>
      <c r="H15" s="10">
        <f>_xlfn.XLOOKUP($A15,'[1]15'!$H$7:$EB$7,'[1]16'!$H$48:$EB$48)</f>
        <v>381.233631</v>
      </c>
      <c r="I15" s="10">
        <f>_xlfn.XLOOKUP($A15,'[1]15'!$H$7:$EB$7,'[1]16'!$H$50:$EB$50)</f>
        <v>1.288</v>
      </c>
      <c r="J15" s="10">
        <f>_xlfn.XLOOKUP($A15,'[1]15'!$H$7:$EB$7,'[1]16'!$H$49:$EB$49)</f>
        <v>891.57351600000004</v>
      </c>
      <c r="K15" s="10">
        <f t="shared" si="1"/>
        <v>3673.5651160000002</v>
      </c>
      <c r="L15" s="10">
        <f>_xlfn.XLOOKUP($A15,'[1]15'!$H$7:$EB$7,'[1]17'!$G$40:$EA$40)</f>
        <v>413.02585800000003</v>
      </c>
      <c r="M15" s="10">
        <f>_xlfn.XLOOKUP($A15,'[1]15'!$H$7:$EB$7,'[1]17'!$G$41:$EA$41)</f>
        <v>44.596966999999999</v>
      </c>
      <c r="N15" s="10">
        <f>_xlfn.XLOOKUP($A15,'[1]15'!$H$7:$EB$7,'[1]17'!$G$43:$EA$43)</f>
        <v>288.21443699999998</v>
      </c>
      <c r="O15" s="10">
        <f>_xlfn.XLOOKUP($A15,'[1]15'!$H$7:$EB$7,'[1]17'!$G$42:$EA$42)</f>
        <v>195.79969299999999</v>
      </c>
      <c r="P15" s="1">
        <v>18.219682539682498</v>
      </c>
    </row>
    <row r="16" spans="1:16" x14ac:dyDescent="0.25">
      <c r="A16" s="14">
        <v>34121</v>
      </c>
      <c r="B16" s="10">
        <f>_xlfn.XLOOKUP($A16,'[1]15'!$H$7:$EB$7,'[1]15'!$H$44:$EB$44)</f>
        <v>7681.8689999999997</v>
      </c>
      <c r="C16" s="10">
        <f>_xlfn.XLOOKUP($A16,'[1]15'!$H$7:$EB$7,'[1]15'!$H$45:$EB$45)</f>
        <v>979.63099999999997</v>
      </c>
      <c r="E16" s="10">
        <f>_xlfn.XLOOKUP($A16,'[1]15'!$H$7:$EB$7,'[1]15'!$H$47:$EB$47)</f>
        <v>9720.7340110000005</v>
      </c>
      <c r="F16" s="10">
        <f t="shared" si="0"/>
        <v>18382.234011</v>
      </c>
      <c r="G16" s="10">
        <f>_xlfn.XLOOKUP($A16,'[1]15'!$H$7:$EB$7,'[1]16'!$H$47:$EB$47)</f>
        <v>2460.058556</v>
      </c>
      <c r="H16" s="10">
        <f>_xlfn.XLOOKUP($A16,'[1]15'!$H$7:$EB$7,'[1]16'!$H$48:$EB$48)</f>
        <v>424.95395200000002</v>
      </c>
      <c r="I16" s="10">
        <f>_xlfn.XLOOKUP($A16,'[1]15'!$H$7:$EB$7,'[1]16'!$H$50:$EB$50)</f>
        <v>1.232</v>
      </c>
      <c r="J16" s="10">
        <f>_xlfn.XLOOKUP($A16,'[1]15'!$H$7:$EB$7,'[1]16'!$H$49:$EB$49)</f>
        <v>981.40248999999994</v>
      </c>
      <c r="K16" s="10">
        <f t="shared" si="1"/>
        <v>3867.6469979999997</v>
      </c>
      <c r="L16" s="10">
        <f>_xlfn.XLOOKUP($A16,'[1]15'!$H$7:$EB$7,'[1]17'!$G$40:$EA$40)</f>
        <v>441.51324499999998</v>
      </c>
      <c r="M16" s="10">
        <f>_xlfn.XLOOKUP($A16,'[1]15'!$H$7:$EB$7,'[1]17'!$G$41:$EA$41)</f>
        <v>51.288404999999997</v>
      </c>
      <c r="N16" s="10">
        <f>_xlfn.XLOOKUP($A16,'[1]15'!$H$7:$EB$7,'[1]17'!$G$43:$EA$43)</f>
        <v>242.23435799999999</v>
      </c>
      <c r="O16" s="10">
        <f>_xlfn.XLOOKUP($A16,'[1]15'!$H$7:$EB$7,'[1]17'!$G$42:$EA$42)</f>
        <v>226.58466999999999</v>
      </c>
      <c r="P16" s="1">
        <v>18.229523809523801</v>
      </c>
    </row>
    <row r="17" spans="1:16" x14ac:dyDescent="0.25">
      <c r="A17" s="14">
        <v>34213</v>
      </c>
      <c r="B17" s="10">
        <f>_xlfn.XLOOKUP($A17,'[1]15'!$H$7:$EB$7,'[1]15'!$H$44:$EB$44)</f>
        <v>7296.2190000000001</v>
      </c>
      <c r="C17" s="10">
        <f>_xlfn.XLOOKUP($A17,'[1]15'!$H$7:$EB$7,'[1]15'!$H$45:$EB$45)</f>
        <v>999.70600000000002</v>
      </c>
      <c r="E17" s="10">
        <f>_xlfn.XLOOKUP($A17,'[1]15'!$H$7:$EB$7,'[1]15'!$H$47:$EB$47)</f>
        <v>9998.4138089999997</v>
      </c>
      <c r="F17" s="10">
        <f t="shared" si="0"/>
        <v>18294.338809000001</v>
      </c>
      <c r="G17" s="10">
        <f>_xlfn.XLOOKUP($A17,'[1]15'!$H$7:$EB$7,'[1]16'!$H$47:$EB$47)</f>
        <v>2454.7971069999999</v>
      </c>
      <c r="H17" s="10">
        <f>_xlfn.XLOOKUP($A17,'[1]15'!$H$7:$EB$7,'[1]16'!$H$48:$EB$48)</f>
        <v>311.79235699999998</v>
      </c>
      <c r="I17" s="10">
        <f>_xlfn.XLOOKUP($A17,'[1]15'!$H$7:$EB$7,'[1]16'!$H$50:$EB$50)</f>
        <v>1.3340000000000001</v>
      </c>
      <c r="J17" s="10">
        <f>_xlfn.XLOOKUP($A17,'[1]15'!$H$7:$EB$7,'[1]16'!$H$49:$EB$49)</f>
        <v>883.93379200000004</v>
      </c>
      <c r="K17" s="10">
        <f t="shared" si="1"/>
        <v>3651.8572559999993</v>
      </c>
      <c r="L17" s="10">
        <f>_xlfn.XLOOKUP($A17,'[1]15'!$H$7:$EB$7,'[1]17'!$G$40:$EA$40)</f>
        <v>409.47413299999999</v>
      </c>
      <c r="M17" s="10">
        <f>_xlfn.XLOOKUP($A17,'[1]15'!$H$7:$EB$7,'[1]17'!$G$41:$EA$41)</f>
        <v>35.247959000000002</v>
      </c>
      <c r="N17" s="10">
        <f>_xlfn.XLOOKUP($A17,'[1]15'!$H$7:$EB$7,'[1]17'!$G$43:$EA$43)</f>
        <v>266.93835200000001</v>
      </c>
      <c r="O17" s="10">
        <f>_xlfn.XLOOKUP($A17,'[1]15'!$H$7:$EB$7,'[1]17'!$G$42:$EA$42)</f>
        <v>192.675398</v>
      </c>
      <c r="P17" s="1">
        <v>16.484461538461499</v>
      </c>
    </row>
    <row r="18" spans="1:16" x14ac:dyDescent="0.25">
      <c r="A18" s="14">
        <v>34304</v>
      </c>
      <c r="B18" s="10">
        <f>_xlfn.XLOOKUP($A18,'[1]15'!$H$7:$EB$7,'[1]15'!$H$44:$EB$44)</f>
        <v>6616.2160000000003</v>
      </c>
      <c r="C18" s="10">
        <f>_xlfn.XLOOKUP($A18,'[1]15'!$H$7:$EB$7,'[1]15'!$H$45:$EB$45)</f>
        <v>861.42</v>
      </c>
      <c r="E18" s="10">
        <f>_xlfn.XLOOKUP($A18,'[1]15'!$H$7:$EB$7,'[1]15'!$H$47:$EB$47)</f>
        <v>9798.5473309999998</v>
      </c>
      <c r="F18" s="10">
        <f t="shared" si="0"/>
        <v>17276.183331</v>
      </c>
      <c r="G18" s="10">
        <f>_xlfn.XLOOKUP($A18,'[1]15'!$H$7:$EB$7,'[1]16'!$H$47:$EB$47)</f>
        <v>2253.2111260000001</v>
      </c>
      <c r="H18" s="10">
        <f>_xlfn.XLOOKUP($A18,'[1]15'!$H$7:$EB$7,'[1]16'!$H$48:$EB$48)</f>
        <v>319.91371700000002</v>
      </c>
      <c r="I18" s="10">
        <f>_xlfn.XLOOKUP($A18,'[1]15'!$H$7:$EB$7,'[1]16'!$H$50:$EB$50)</f>
        <v>1.3919999999999999</v>
      </c>
      <c r="J18" s="10">
        <f>_xlfn.XLOOKUP($A18,'[1]15'!$H$7:$EB$7,'[1]16'!$H$49:$EB$49)</f>
        <v>1067.6046550000001</v>
      </c>
      <c r="K18" s="10">
        <f t="shared" si="1"/>
        <v>3642.121498</v>
      </c>
      <c r="L18" s="10">
        <f>_xlfn.XLOOKUP($A18,'[1]15'!$H$7:$EB$7,'[1]17'!$G$40:$EA$40)</f>
        <v>338.474806</v>
      </c>
      <c r="M18" s="10">
        <f>_xlfn.XLOOKUP($A18,'[1]15'!$H$7:$EB$7,'[1]17'!$G$41:$EA$41)</f>
        <v>34.519851000000003</v>
      </c>
      <c r="N18" s="10">
        <f>_xlfn.XLOOKUP($A18,'[1]15'!$H$7:$EB$7,'[1]17'!$G$43:$EA$43)</f>
        <v>254.10905399999999</v>
      </c>
      <c r="O18" s="10">
        <f>_xlfn.XLOOKUP($A18,'[1]15'!$H$7:$EB$7,'[1]17'!$G$42:$EA$42)</f>
        <v>215.392832</v>
      </c>
      <c r="P18" s="1">
        <v>15.021363636363599</v>
      </c>
    </row>
    <row r="19" spans="1:16" x14ac:dyDescent="0.25">
      <c r="A19" s="14">
        <v>34394</v>
      </c>
      <c r="B19" s="10">
        <f>_xlfn.XLOOKUP($A19,'[1]15'!$H$7:$EB$7,'[1]15'!$H$44:$EB$44)</f>
        <v>7422.9179999999997</v>
      </c>
      <c r="C19" s="10">
        <f>_xlfn.XLOOKUP($A19,'[1]15'!$H$7:$EB$7,'[1]15'!$H$45:$EB$45)</f>
        <v>875.10500000000002</v>
      </c>
      <c r="E19" s="10">
        <f>_xlfn.XLOOKUP($A19,'[1]15'!$H$7:$EB$7,'[1]15'!$H$47:$EB$47)</f>
        <v>9794.4262620000009</v>
      </c>
      <c r="F19" s="10">
        <f t="shared" si="0"/>
        <v>18092.449262000002</v>
      </c>
      <c r="G19" s="10">
        <f>_xlfn.XLOOKUP($A19,'[1]15'!$H$7:$EB$7,'[1]16'!$H$47:$EB$47)</f>
        <v>2003.706866</v>
      </c>
      <c r="H19" s="10">
        <f>_xlfn.XLOOKUP($A19,'[1]15'!$H$7:$EB$7,'[1]16'!$H$48:$EB$48)</f>
        <v>331.13238899999999</v>
      </c>
      <c r="I19" s="10">
        <f>_xlfn.XLOOKUP($A19,'[1]15'!$H$7:$EB$7,'[1]16'!$H$50:$EB$50)</f>
        <v>1.798</v>
      </c>
      <c r="J19" s="10">
        <f>_xlfn.XLOOKUP($A19,'[1]15'!$H$7:$EB$7,'[1]16'!$H$49:$EB$49)</f>
        <v>885.84885199999997</v>
      </c>
      <c r="K19" s="10">
        <f t="shared" si="1"/>
        <v>3222.4861069999997</v>
      </c>
      <c r="L19" s="10">
        <f>_xlfn.XLOOKUP($A19,'[1]15'!$H$7:$EB$7,'[1]17'!$G$40:$EA$40)</f>
        <v>286.02904100000001</v>
      </c>
      <c r="M19" s="10">
        <f>_xlfn.XLOOKUP($A19,'[1]15'!$H$7:$EB$7,'[1]17'!$G$41:$EA$41)</f>
        <v>32.299605999999997</v>
      </c>
      <c r="N19" s="10">
        <f>_xlfn.XLOOKUP($A19,'[1]15'!$H$7:$EB$7,'[1]17'!$G$43:$EA$43)</f>
        <v>281.71964200000002</v>
      </c>
      <c r="O19" s="10">
        <f>_xlfn.XLOOKUP($A19,'[1]15'!$H$7:$EB$7,'[1]17'!$G$42:$EA$42)</f>
        <v>172.68084999999999</v>
      </c>
      <c r="P19" s="1">
        <v>13.92171875</v>
      </c>
    </row>
    <row r="20" spans="1:16" x14ac:dyDescent="0.25">
      <c r="A20" s="14">
        <v>34486</v>
      </c>
      <c r="B20" s="10">
        <f>_xlfn.XLOOKUP($A20,'[1]15'!$H$7:$EB$7,'[1]15'!$H$44:$EB$44)</f>
        <v>7589.9480000000003</v>
      </c>
      <c r="C20" s="10">
        <f>_xlfn.XLOOKUP($A20,'[1]15'!$H$7:$EB$7,'[1]15'!$H$45:$EB$45)</f>
        <v>964.48299999999995</v>
      </c>
      <c r="E20" s="10">
        <f>_xlfn.XLOOKUP($A20,'[1]15'!$H$7:$EB$7,'[1]15'!$H$47:$EB$47)</f>
        <v>9653.2162040000003</v>
      </c>
      <c r="F20" s="10">
        <f t="shared" si="0"/>
        <v>18207.647204000001</v>
      </c>
      <c r="G20" s="10">
        <f>_xlfn.XLOOKUP($A20,'[1]15'!$H$7:$EB$7,'[1]16'!$H$47:$EB$47)</f>
        <v>2826.0227839999998</v>
      </c>
      <c r="H20" s="10">
        <f>_xlfn.XLOOKUP($A20,'[1]15'!$H$7:$EB$7,'[1]16'!$H$48:$EB$48)</f>
        <v>326.68296199999997</v>
      </c>
      <c r="I20" s="10">
        <f>_xlfn.XLOOKUP($A20,'[1]15'!$H$7:$EB$7,'[1]16'!$H$50:$EB$50)</f>
        <v>1.508</v>
      </c>
      <c r="J20" s="10">
        <f>_xlfn.XLOOKUP($A20,'[1]15'!$H$7:$EB$7,'[1]16'!$H$49:$EB$49)</f>
        <v>738.38284799999997</v>
      </c>
      <c r="K20" s="10">
        <f t="shared" si="1"/>
        <v>3892.5965939999996</v>
      </c>
      <c r="L20" s="10">
        <f>_xlfn.XLOOKUP($A20,'[1]15'!$H$7:$EB$7,'[1]17'!$G$40:$EA$40)</f>
        <v>389.97490099999999</v>
      </c>
      <c r="M20" s="10">
        <f>_xlfn.XLOOKUP($A20,'[1]15'!$H$7:$EB$7,'[1]17'!$G$41:$EA$41)</f>
        <v>35.522851000000003</v>
      </c>
      <c r="N20" s="10">
        <f>_xlfn.XLOOKUP($A20,'[1]15'!$H$7:$EB$7,'[1]17'!$G$43:$EA$43)</f>
        <v>243.84925899999999</v>
      </c>
      <c r="O20" s="10">
        <f>_xlfn.XLOOKUP($A20,'[1]15'!$H$7:$EB$7,'[1]17'!$G$42:$EA$42)</f>
        <v>165.86755299999999</v>
      </c>
      <c r="P20" s="1">
        <v>16.0766666666667</v>
      </c>
    </row>
    <row r="21" spans="1:16" x14ac:dyDescent="0.25">
      <c r="A21" s="14">
        <v>34578</v>
      </c>
      <c r="B21" s="10">
        <f>_xlfn.XLOOKUP($A21,'[1]15'!$H$7:$EB$7,'[1]15'!$H$44:$EB$44)</f>
        <v>8242.3259999999991</v>
      </c>
      <c r="C21" s="10">
        <f>_xlfn.XLOOKUP($A21,'[1]15'!$H$7:$EB$7,'[1]15'!$H$45:$EB$45)</f>
        <v>1008.0119999999999</v>
      </c>
      <c r="E21" s="10">
        <f>_xlfn.XLOOKUP($A21,'[1]15'!$H$7:$EB$7,'[1]15'!$H$47:$EB$47)</f>
        <v>10363.168215</v>
      </c>
      <c r="F21" s="10">
        <f t="shared" si="0"/>
        <v>19613.506215000001</v>
      </c>
      <c r="G21" s="10">
        <f>_xlfn.XLOOKUP($A21,'[1]15'!$H$7:$EB$7,'[1]16'!$H$47:$EB$47)</f>
        <v>2846.7235489999998</v>
      </c>
      <c r="H21" s="10">
        <f>_xlfn.XLOOKUP($A21,'[1]15'!$H$7:$EB$7,'[1]16'!$H$48:$EB$48)</f>
        <v>266.32166699999999</v>
      </c>
      <c r="I21" s="10">
        <f>_xlfn.XLOOKUP($A21,'[1]15'!$H$7:$EB$7,'[1]16'!$H$50:$EB$50)</f>
        <v>1.6240000000000001</v>
      </c>
      <c r="J21" s="10">
        <f>_xlfn.XLOOKUP($A21,'[1]15'!$H$7:$EB$7,'[1]16'!$H$49:$EB$49)</f>
        <v>863.29895199999999</v>
      </c>
      <c r="K21" s="10">
        <f t="shared" si="1"/>
        <v>3977.9681679999999</v>
      </c>
      <c r="L21" s="10">
        <f>_xlfn.XLOOKUP($A21,'[1]15'!$H$7:$EB$7,'[1]17'!$G$40:$EA$40)</f>
        <v>426.51378299999999</v>
      </c>
      <c r="M21" s="10">
        <f>_xlfn.XLOOKUP($A21,'[1]15'!$H$7:$EB$7,'[1]17'!$G$41:$EA$41)</f>
        <v>29.448775000000001</v>
      </c>
      <c r="N21" s="10">
        <f>_xlfn.XLOOKUP($A21,'[1]15'!$H$7:$EB$7,'[1]17'!$G$43:$EA$43)</f>
        <v>284.12033400000001</v>
      </c>
      <c r="O21" s="10">
        <f>_xlfn.XLOOKUP($A21,'[1]15'!$H$7:$EB$7,'[1]17'!$G$42:$EA$42)</f>
        <v>175.779889</v>
      </c>
      <c r="P21" s="1">
        <v>16.7529230769231</v>
      </c>
    </row>
    <row r="22" spans="1:16" x14ac:dyDescent="0.25">
      <c r="A22" s="14">
        <v>34669</v>
      </c>
      <c r="B22" s="10">
        <f>_xlfn.XLOOKUP($A22,'[1]15'!$H$7:$EB$7,'[1]15'!$H$44:$EB$44)</f>
        <v>7977.2430000000004</v>
      </c>
      <c r="C22" s="10">
        <f>_xlfn.XLOOKUP($A22,'[1]15'!$H$7:$EB$7,'[1]15'!$H$45:$EB$45)</f>
        <v>863.53</v>
      </c>
      <c r="E22" s="10">
        <f>_xlfn.XLOOKUP($A22,'[1]15'!$H$7:$EB$7,'[1]15'!$H$47:$EB$47)</f>
        <v>9859.4763000000003</v>
      </c>
      <c r="F22" s="10">
        <f t="shared" si="0"/>
        <v>18700.249300000003</v>
      </c>
      <c r="G22" s="10">
        <f>_xlfn.XLOOKUP($A22,'[1]15'!$H$7:$EB$7,'[1]16'!$H$47:$EB$47)</f>
        <v>2927.5614300000002</v>
      </c>
      <c r="H22" s="10">
        <f>_xlfn.XLOOKUP($A22,'[1]15'!$H$7:$EB$7,'[1]16'!$H$48:$EB$48)</f>
        <v>350.20678099999998</v>
      </c>
      <c r="I22" s="10">
        <f>_xlfn.XLOOKUP($A22,'[1]15'!$H$7:$EB$7,'[1]16'!$H$50:$EB$50)</f>
        <v>1.5660000000000001</v>
      </c>
      <c r="J22" s="10">
        <f>_xlfn.XLOOKUP($A22,'[1]15'!$H$7:$EB$7,'[1]16'!$H$49:$EB$49)</f>
        <v>807.06483200000002</v>
      </c>
      <c r="K22" s="10">
        <f t="shared" si="1"/>
        <v>4086.3990429999999</v>
      </c>
      <c r="L22" s="10">
        <f>_xlfn.XLOOKUP($A22,'[1]15'!$H$7:$EB$7,'[1]17'!$G$40:$EA$40)</f>
        <v>418.80546900000002</v>
      </c>
      <c r="M22" s="10">
        <f>_xlfn.XLOOKUP($A22,'[1]15'!$H$7:$EB$7,'[1]17'!$G$41:$EA$41)</f>
        <v>38.218721000000002</v>
      </c>
      <c r="N22" s="10">
        <f>_xlfn.XLOOKUP($A22,'[1]15'!$H$7:$EB$7,'[1]17'!$G$43:$EA$43)</f>
        <v>271.22607699999998</v>
      </c>
      <c r="O22" s="10">
        <f>_xlfn.XLOOKUP($A22,'[1]15'!$H$7:$EB$7,'[1]17'!$G$42:$EA$42)</f>
        <v>169.299386</v>
      </c>
      <c r="P22" s="1">
        <v>16.549687500000001</v>
      </c>
    </row>
    <row r="23" spans="1:16" x14ac:dyDescent="0.25">
      <c r="A23" s="14">
        <v>34759</v>
      </c>
      <c r="B23" s="10">
        <f>_xlfn.XLOOKUP($A23,'[1]15'!$H$7:$EB$7,'[1]15'!$H$44:$EB$44)</f>
        <v>7350.4870000000001</v>
      </c>
      <c r="C23" s="10">
        <f>_xlfn.XLOOKUP($A23,'[1]15'!$H$7:$EB$7,'[1]15'!$H$45:$EB$45)</f>
        <v>812.77300000000002</v>
      </c>
      <c r="E23" s="10">
        <f>_xlfn.XLOOKUP($A23,'[1]15'!$H$7:$EB$7,'[1]15'!$H$47:$EB$47)</f>
        <v>9990.1536300000007</v>
      </c>
      <c r="F23" s="10">
        <f t="shared" si="0"/>
        <v>18153.413630000003</v>
      </c>
      <c r="G23" s="10">
        <f>_xlfn.XLOOKUP($A23,'[1]15'!$H$7:$EB$7,'[1]16'!$H$47:$EB$47)</f>
        <v>2976.041244</v>
      </c>
      <c r="H23" s="10">
        <f>_xlfn.XLOOKUP($A23,'[1]15'!$H$7:$EB$7,'[1]16'!$H$48:$EB$48)</f>
        <v>285.06572599999998</v>
      </c>
      <c r="I23" s="10">
        <f>_xlfn.XLOOKUP($A23,'[1]15'!$H$7:$EB$7,'[1]16'!$H$50:$EB$50)</f>
        <v>1.9139999999999999</v>
      </c>
      <c r="J23" s="10">
        <f>_xlfn.XLOOKUP($A23,'[1]15'!$H$7:$EB$7,'[1]16'!$H$49:$EB$49)</f>
        <v>880.99781199999995</v>
      </c>
      <c r="K23" s="10">
        <f t="shared" si="1"/>
        <v>4144.0187820000001</v>
      </c>
      <c r="L23" s="10">
        <f>_xlfn.XLOOKUP($A23,'[1]15'!$H$7:$EB$7,'[1]17'!$G$40:$EA$40)</f>
        <v>449.96397100000002</v>
      </c>
      <c r="M23" s="10">
        <f>_xlfn.XLOOKUP($A23,'[1]15'!$H$7:$EB$7,'[1]17'!$G$41:$EA$41)</f>
        <v>48.273333000000001</v>
      </c>
      <c r="N23" s="10">
        <f>_xlfn.XLOOKUP($A23,'[1]15'!$H$7:$EB$7,'[1]17'!$G$43:$EA$43)</f>
        <v>344.14165800000001</v>
      </c>
      <c r="O23" s="10">
        <f>_xlfn.XLOOKUP($A23,'[1]15'!$H$7:$EB$7,'[1]17'!$G$42:$EA$42)</f>
        <v>183.97829400000001</v>
      </c>
      <c r="P23" s="1">
        <v>16.901406250000001</v>
      </c>
    </row>
    <row r="24" spans="1:16" x14ac:dyDescent="0.25">
      <c r="A24" s="14">
        <v>34851</v>
      </c>
      <c r="B24" s="10">
        <f>_xlfn.XLOOKUP($A24,'[1]15'!$H$7:$EB$7,'[1]15'!$H$44:$EB$44)</f>
        <v>7601.0370000000003</v>
      </c>
      <c r="C24" s="10">
        <f>_xlfn.XLOOKUP($A24,'[1]15'!$H$7:$EB$7,'[1]15'!$H$45:$EB$45)</f>
        <v>924.45600000000002</v>
      </c>
      <c r="E24" s="10">
        <f>_xlfn.XLOOKUP($A24,'[1]15'!$H$7:$EB$7,'[1]15'!$H$47:$EB$47)</f>
        <v>10165.225904999999</v>
      </c>
      <c r="F24" s="10">
        <f t="shared" si="0"/>
        <v>18690.718905000002</v>
      </c>
      <c r="G24" s="10">
        <f>_xlfn.XLOOKUP($A24,'[1]15'!$H$7:$EB$7,'[1]16'!$H$47:$EB$47)</f>
        <v>2694.6651219999999</v>
      </c>
      <c r="H24" s="10">
        <f>_xlfn.XLOOKUP($A24,'[1]15'!$H$7:$EB$7,'[1]16'!$H$48:$EB$48)</f>
        <v>287.560675</v>
      </c>
      <c r="I24" s="10">
        <f>_xlfn.XLOOKUP($A24,'[1]15'!$H$7:$EB$7,'[1]16'!$H$50:$EB$50)</f>
        <v>1.9139999999999999</v>
      </c>
      <c r="J24" s="10">
        <f>_xlfn.XLOOKUP($A24,'[1]15'!$H$7:$EB$7,'[1]16'!$H$49:$EB$49)</f>
        <v>771.373244</v>
      </c>
      <c r="K24" s="10">
        <f t="shared" si="1"/>
        <v>3755.5130410000002</v>
      </c>
      <c r="L24" s="10">
        <f>_xlfn.XLOOKUP($A24,'[1]15'!$H$7:$EB$7,'[1]17'!$G$40:$EA$40)</f>
        <v>430.22658999999999</v>
      </c>
      <c r="M24" s="10">
        <f>_xlfn.XLOOKUP($A24,'[1]15'!$H$7:$EB$7,'[1]17'!$G$41:$EA$41)</f>
        <v>37.671931999999998</v>
      </c>
      <c r="N24" s="10">
        <f>_xlfn.XLOOKUP($A24,'[1]15'!$H$7:$EB$7,'[1]17'!$G$43:$EA$43)</f>
        <v>301.42591800000002</v>
      </c>
      <c r="O24" s="10">
        <f>_xlfn.XLOOKUP($A24,'[1]15'!$H$7:$EB$7,'[1]17'!$G$42:$EA$42)</f>
        <v>189.9862</v>
      </c>
      <c r="P24" s="1">
        <v>18.092459016393398</v>
      </c>
    </row>
    <row r="25" spans="1:16" x14ac:dyDescent="0.25">
      <c r="A25" s="14">
        <v>34943</v>
      </c>
      <c r="B25" s="10">
        <f>_xlfn.XLOOKUP($A25,'[1]15'!$H$7:$EB$7,'[1]15'!$H$44:$EB$44)</f>
        <v>7648.3969999999999</v>
      </c>
      <c r="C25" s="10">
        <f>_xlfn.XLOOKUP($A25,'[1]15'!$H$7:$EB$7,'[1]15'!$H$45:$EB$45)</f>
        <v>884.06399999999996</v>
      </c>
      <c r="E25" s="10">
        <f>_xlfn.XLOOKUP($A25,'[1]15'!$H$7:$EB$7,'[1]15'!$H$47:$EB$47)</f>
        <v>10474.525263</v>
      </c>
      <c r="F25" s="10">
        <f t="shared" si="0"/>
        <v>19006.986262999999</v>
      </c>
      <c r="G25" s="10">
        <f>_xlfn.XLOOKUP($A25,'[1]15'!$H$7:$EB$7,'[1]16'!$H$47:$EB$47)</f>
        <v>2758.4681580000001</v>
      </c>
      <c r="H25" s="10">
        <f>_xlfn.XLOOKUP($A25,'[1]15'!$H$7:$EB$7,'[1]16'!$H$48:$EB$48)</f>
        <v>280.58874800000001</v>
      </c>
      <c r="I25" s="10">
        <f>_xlfn.XLOOKUP($A25,'[1]15'!$H$7:$EB$7,'[1]16'!$H$50:$EB$50)</f>
        <v>1.8560000000000001</v>
      </c>
      <c r="J25" s="10">
        <f>_xlfn.XLOOKUP($A25,'[1]15'!$H$7:$EB$7,'[1]16'!$H$49:$EB$49)</f>
        <v>989.97184900000002</v>
      </c>
      <c r="K25" s="10">
        <f t="shared" si="1"/>
        <v>4030.8847550000005</v>
      </c>
      <c r="L25" s="10">
        <f>_xlfn.XLOOKUP($A25,'[1]15'!$H$7:$EB$7,'[1]17'!$G$40:$EA$40)</f>
        <v>402.239757</v>
      </c>
      <c r="M25" s="10">
        <f>_xlfn.XLOOKUP($A25,'[1]15'!$H$7:$EB$7,'[1]17'!$G$41:$EA$41)</f>
        <v>31.868300000000001</v>
      </c>
      <c r="N25" s="10">
        <f>_xlfn.XLOOKUP($A25,'[1]15'!$H$7:$EB$7,'[1]17'!$G$43:$EA$43)</f>
        <v>375.58527700000002</v>
      </c>
      <c r="O25" s="10">
        <f>_xlfn.XLOOKUP($A25,'[1]15'!$H$7:$EB$7,'[1]17'!$G$42:$EA$42)</f>
        <v>216.43513100000001</v>
      </c>
      <c r="P25" s="1">
        <v>16.192461538461501</v>
      </c>
    </row>
    <row r="26" spans="1:16" x14ac:dyDescent="0.25">
      <c r="A26" s="14">
        <v>35034</v>
      </c>
      <c r="B26" s="10">
        <f>_xlfn.XLOOKUP($A26,'[1]15'!$H$7:$EB$7,'[1]15'!$H$44:$EB$44)</f>
        <v>7033.7380000000003</v>
      </c>
      <c r="C26" s="10">
        <f>_xlfn.XLOOKUP($A26,'[1]15'!$H$7:$EB$7,'[1]15'!$H$45:$EB$45)</f>
        <v>897.84199999999998</v>
      </c>
      <c r="E26" s="10">
        <f>_xlfn.XLOOKUP($A26,'[1]15'!$H$7:$EB$7,'[1]15'!$H$47:$EB$47)</f>
        <v>10551.639181</v>
      </c>
      <c r="F26" s="10">
        <f t="shared" si="0"/>
        <v>18483.219181</v>
      </c>
      <c r="G26" s="10">
        <f>_xlfn.XLOOKUP($A26,'[1]15'!$H$7:$EB$7,'[1]16'!$H$47:$EB$47)</f>
        <v>2715.1604929999999</v>
      </c>
      <c r="H26" s="10">
        <f>_xlfn.XLOOKUP($A26,'[1]15'!$H$7:$EB$7,'[1]16'!$H$48:$EB$48)</f>
        <v>272.04137300000002</v>
      </c>
      <c r="I26" s="10">
        <f>_xlfn.XLOOKUP($A26,'[1]15'!$H$7:$EB$7,'[1]16'!$H$50:$EB$50)</f>
        <v>1.8560000000000001</v>
      </c>
      <c r="J26" s="10">
        <f>_xlfn.XLOOKUP($A26,'[1]15'!$H$7:$EB$7,'[1]16'!$H$49:$EB$49)</f>
        <v>1069.2649590000001</v>
      </c>
      <c r="K26" s="10">
        <f t="shared" si="1"/>
        <v>4058.3228250000002</v>
      </c>
      <c r="L26" s="10">
        <f>_xlfn.XLOOKUP($A26,'[1]15'!$H$7:$EB$7,'[1]17'!$G$40:$EA$40)</f>
        <v>404.07608199999999</v>
      </c>
      <c r="M26" s="10">
        <f>_xlfn.XLOOKUP($A26,'[1]15'!$H$7:$EB$7,'[1]17'!$G$41:$EA$41)</f>
        <v>37.436619</v>
      </c>
      <c r="N26" s="10">
        <f>_xlfn.XLOOKUP($A26,'[1]15'!$H$7:$EB$7,'[1]17'!$G$43:$EA$43)</f>
        <v>339.47611899999998</v>
      </c>
      <c r="O26" s="10">
        <f>_xlfn.XLOOKUP($A26,'[1]15'!$H$7:$EB$7,'[1]17'!$G$42:$EA$42)</f>
        <v>233.76494600000001</v>
      </c>
      <c r="P26" s="1">
        <v>16.954062499999999</v>
      </c>
    </row>
    <row r="27" spans="1:16" x14ac:dyDescent="0.25">
      <c r="A27" s="14">
        <v>35125</v>
      </c>
      <c r="B27" s="10">
        <f>_xlfn.XLOOKUP($A27,'[1]15'!$H$7:$EB$7,'[1]15'!$H$44:$EB$44)</f>
        <v>7508.8590000000004</v>
      </c>
      <c r="C27" s="10">
        <f>_xlfn.XLOOKUP($A27,'[1]15'!$H$7:$EB$7,'[1]15'!$H$45:$EB$45)</f>
        <v>870.553</v>
      </c>
      <c r="E27" s="10">
        <f>_xlfn.XLOOKUP($A27,'[1]15'!$H$7:$EB$7,'[1]15'!$H$47:$EB$47)</f>
        <v>10296.826938</v>
      </c>
      <c r="F27" s="10">
        <f t="shared" si="0"/>
        <v>18676.238938000002</v>
      </c>
      <c r="G27" s="10">
        <f>_xlfn.XLOOKUP($A27,'[1]15'!$H$7:$EB$7,'[1]16'!$H$47:$EB$47)</f>
        <v>2412.7507949999999</v>
      </c>
      <c r="H27" s="10">
        <f>_xlfn.XLOOKUP($A27,'[1]15'!$H$7:$EB$7,'[1]16'!$H$48:$EB$48)</f>
        <v>419.09843599999999</v>
      </c>
      <c r="I27" s="10">
        <f>_xlfn.XLOOKUP($A27,'[1]15'!$H$7:$EB$7,'[1]16'!$H$50:$EB$50)</f>
        <v>1.9139999999999999</v>
      </c>
      <c r="J27" s="10">
        <f>_xlfn.XLOOKUP($A27,'[1]15'!$H$7:$EB$7,'[1]16'!$H$49:$EB$49)</f>
        <v>1029.614687</v>
      </c>
      <c r="K27" s="10">
        <f t="shared" si="1"/>
        <v>3863.3779180000001</v>
      </c>
      <c r="L27" s="10">
        <f>_xlfn.XLOOKUP($A27,'[1]15'!$H$7:$EB$7,'[1]17'!$G$40:$EA$40)</f>
        <v>389.40387199999998</v>
      </c>
      <c r="M27" s="10">
        <f>_xlfn.XLOOKUP($A27,'[1]15'!$H$7:$EB$7,'[1]17'!$G$41:$EA$41)</f>
        <v>58.852519000000001</v>
      </c>
      <c r="N27" s="10">
        <f>_xlfn.XLOOKUP($A27,'[1]15'!$H$7:$EB$7,'[1]17'!$G$43:$EA$43)</f>
        <v>332.76028000000002</v>
      </c>
      <c r="O27" s="10">
        <f>_xlfn.XLOOKUP($A27,'[1]15'!$H$7:$EB$7,'[1]17'!$G$42:$EA$42)</f>
        <v>245.54646700000001</v>
      </c>
      <c r="P27" s="1">
        <v>18.62453125</v>
      </c>
    </row>
    <row r="28" spans="1:16" x14ac:dyDescent="0.25">
      <c r="A28" s="14">
        <v>35217</v>
      </c>
      <c r="B28" s="10">
        <f>_xlfn.XLOOKUP($A28,'[1]15'!$H$7:$EB$7,'[1]15'!$H$44:$EB$44)</f>
        <v>8060.3280000000004</v>
      </c>
      <c r="C28" s="10">
        <f>_xlfn.XLOOKUP($A28,'[1]15'!$H$7:$EB$7,'[1]15'!$H$45:$EB$45)</f>
        <v>996.93700000000001</v>
      </c>
      <c r="E28" s="10">
        <f>_xlfn.XLOOKUP($A28,'[1]15'!$H$7:$EB$7,'[1]15'!$H$47:$EB$47)</f>
        <v>10733.970153</v>
      </c>
      <c r="F28" s="10">
        <f t="shared" si="0"/>
        <v>19791.235153000001</v>
      </c>
      <c r="G28" s="10">
        <f>_xlfn.XLOOKUP($A28,'[1]15'!$H$7:$EB$7,'[1]16'!$H$47:$EB$47)</f>
        <v>3013.1193269999999</v>
      </c>
      <c r="H28" s="10">
        <f>_xlfn.XLOOKUP($A28,'[1]15'!$H$7:$EB$7,'[1]16'!$H$48:$EB$48)</f>
        <v>497.09636599999999</v>
      </c>
      <c r="I28" s="10">
        <f>_xlfn.XLOOKUP($A28,'[1]15'!$H$7:$EB$7,'[1]16'!$H$50:$EB$50)</f>
        <v>1.8560000000000001</v>
      </c>
      <c r="J28" s="10">
        <f>_xlfn.XLOOKUP($A28,'[1]15'!$H$7:$EB$7,'[1]16'!$H$49:$EB$49)</f>
        <v>1100.4703199999999</v>
      </c>
      <c r="K28" s="10">
        <f t="shared" si="1"/>
        <v>4612.5420130000002</v>
      </c>
      <c r="L28" s="10">
        <f>_xlfn.XLOOKUP($A28,'[1]15'!$H$7:$EB$7,'[1]17'!$G$40:$EA$40)</f>
        <v>479.27048000000002</v>
      </c>
      <c r="M28" s="10">
        <f>_xlfn.XLOOKUP($A28,'[1]15'!$H$7:$EB$7,'[1]17'!$G$41:$EA$41)</f>
        <v>60.735356000000003</v>
      </c>
      <c r="N28" s="10">
        <f>_xlfn.XLOOKUP($A28,'[1]15'!$H$7:$EB$7,'[1]17'!$G$43:$EA$43)</f>
        <v>324.550455</v>
      </c>
      <c r="O28" s="10">
        <f>_xlfn.XLOOKUP($A28,'[1]15'!$H$7:$EB$7,'[1]17'!$G$42:$EA$42)</f>
        <v>236.98387600000001</v>
      </c>
      <c r="P28" s="1">
        <v>19.489523809523799</v>
      </c>
    </row>
    <row r="29" spans="1:16" x14ac:dyDescent="0.25">
      <c r="A29" s="14">
        <v>35309</v>
      </c>
      <c r="B29" s="10">
        <f>_xlfn.XLOOKUP($A29,'[1]15'!$H$7:$EB$7,'[1]15'!$H$44:$EB$44)</f>
        <v>7982.7240000000002</v>
      </c>
      <c r="C29" s="10">
        <f>_xlfn.XLOOKUP($A29,'[1]15'!$H$7:$EB$7,'[1]15'!$H$45:$EB$45)</f>
        <v>993.80499999999995</v>
      </c>
      <c r="E29" s="10">
        <f>_xlfn.XLOOKUP($A29,'[1]15'!$H$7:$EB$7,'[1]15'!$H$47:$EB$47)</f>
        <v>10466.966682</v>
      </c>
      <c r="F29" s="10">
        <f t="shared" si="0"/>
        <v>19443.495682000001</v>
      </c>
      <c r="G29" s="10">
        <f>_xlfn.XLOOKUP($A29,'[1]15'!$H$7:$EB$7,'[1]16'!$H$47:$EB$47)</f>
        <v>2939.8529709999998</v>
      </c>
      <c r="H29" s="10">
        <f>_xlfn.XLOOKUP($A29,'[1]15'!$H$7:$EB$7,'[1]16'!$H$48:$EB$48)</f>
        <v>675.78210200000001</v>
      </c>
      <c r="I29" s="10">
        <f>_xlfn.XLOOKUP($A29,'[1]15'!$H$7:$EB$7,'[1]16'!$H$50:$EB$50)</f>
        <v>1.798</v>
      </c>
      <c r="J29" s="10">
        <f>_xlfn.XLOOKUP($A29,'[1]15'!$H$7:$EB$7,'[1]16'!$H$49:$EB$49)</f>
        <v>1185.6214070000001</v>
      </c>
      <c r="K29" s="10">
        <f t="shared" si="1"/>
        <v>4803.0544799999998</v>
      </c>
      <c r="L29" s="10">
        <f>_xlfn.XLOOKUP($A29,'[1]15'!$H$7:$EB$7,'[1]17'!$G$40:$EA$40)</f>
        <v>459.739105</v>
      </c>
      <c r="M29" s="10">
        <f>_xlfn.XLOOKUP($A29,'[1]15'!$H$7:$EB$7,'[1]17'!$G$41:$EA$41)</f>
        <v>74.150221000000002</v>
      </c>
      <c r="N29" s="10">
        <f>_xlfn.XLOOKUP($A29,'[1]15'!$H$7:$EB$7,'[1]17'!$G$43:$EA$43)</f>
        <v>349.85661599999997</v>
      </c>
      <c r="O29" s="10">
        <f>_xlfn.XLOOKUP($A29,'[1]15'!$H$7:$EB$7,'[1]17'!$G$42:$EA$42)</f>
        <v>243.00504100000001</v>
      </c>
      <c r="P29" s="1">
        <v>20.5121538461539</v>
      </c>
    </row>
    <row r="30" spans="1:16" x14ac:dyDescent="0.25">
      <c r="A30" s="14">
        <v>35400</v>
      </c>
      <c r="B30" s="10">
        <f>_xlfn.XLOOKUP($A30,'[1]15'!$H$7:$EB$7,'[1]15'!$H$44:$EB$44)</f>
        <v>7589.4269999999997</v>
      </c>
      <c r="C30" s="10">
        <f>_xlfn.XLOOKUP($A30,'[1]15'!$H$7:$EB$7,'[1]15'!$H$45:$EB$45)</f>
        <v>855.73199999999997</v>
      </c>
      <c r="E30" s="10">
        <f>_xlfn.XLOOKUP($A30,'[1]15'!$H$7:$EB$7,'[1]15'!$H$47:$EB$47)</f>
        <v>10632.127232999999</v>
      </c>
      <c r="F30" s="10">
        <f t="shared" si="0"/>
        <v>19077.286232999999</v>
      </c>
      <c r="G30" s="10">
        <f>_xlfn.XLOOKUP($A30,'[1]15'!$H$7:$EB$7,'[1]16'!$H$47:$EB$47)</f>
        <v>3072.9650179999999</v>
      </c>
      <c r="H30" s="10">
        <f>_xlfn.XLOOKUP($A30,'[1]15'!$H$7:$EB$7,'[1]16'!$H$48:$EB$48)</f>
        <v>574.39966300000003</v>
      </c>
      <c r="I30" s="10">
        <f>_xlfn.XLOOKUP($A30,'[1]15'!$H$7:$EB$7,'[1]16'!$H$50:$EB$50)</f>
        <v>1.8959999999999999</v>
      </c>
      <c r="J30" s="10">
        <f>_xlfn.XLOOKUP($A30,'[1]15'!$H$7:$EB$7,'[1]16'!$H$49:$EB$49)</f>
        <v>1440.47714</v>
      </c>
      <c r="K30" s="10">
        <f t="shared" si="1"/>
        <v>5089.7378210000006</v>
      </c>
      <c r="L30" s="10">
        <f>_xlfn.XLOOKUP($A30,'[1]15'!$H$7:$EB$7,'[1]17'!$G$40:$EA$40)</f>
        <v>543.02602899999999</v>
      </c>
      <c r="M30" s="10">
        <f>_xlfn.XLOOKUP($A30,'[1]15'!$H$7:$EB$7,'[1]17'!$G$41:$EA$41)</f>
        <v>91.190479999999994</v>
      </c>
      <c r="N30" s="10">
        <f>_xlfn.XLOOKUP($A30,'[1]15'!$H$7:$EB$7,'[1]17'!$G$43:$EA$43)</f>
        <v>382.577338</v>
      </c>
      <c r="O30" s="10">
        <f>_xlfn.XLOOKUP($A30,'[1]15'!$H$7:$EB$7,'[1]17'!$G$42:$EA$42)</f>
        <v>330.99678699999998</v>
      </c>
      <c r="P30" s="1">
        <v>23.176307692307699</v>
      </c>
    </row>
    <row r="31" spans="1:16" x14ac:dyDescent="0.25">
      <c r="A31" s="14">
        <v>35490</v>
      </c>
      <c r="B31" s="10">
        <f>_xlfn.XLOOKUP($A31,'[1]15'!$H$7:$EB$7,'[1]15'!$H$44:$EB$44)</f>
        <v>7414.1779999999999</v>
      </c>
      <c r="C31" s="10">
        <f>_xlfn.XLOOKUP($A31,'[1]15'!$H$7:$EB$7,'[1]15'!$H$45:$EB$45)</f>
        <v>861.303</v>
      </c>
      <c r="E31" s="10">
        <f>_xlfn.XLOOKUP($A31,'[1]15'!$H$7:$EB$7,'[1]15'!$H$47:$EB$47)</f>
        <v>10884.503617</v>
      </c>
      <c r="F31" s="10">
        <f t="shared" si="0"/>
        <v>19159.984617000002</v>
      </c>
      <c r="G31" s="10">
        <f>_xlfn.XLOOKUP($A31,'[1]15'!$H$7:$EB$7,'[1]16'!$H$47:$EB$47)</f>
        <v>2724.398897</v>
      </c>
      <c r="H31" s="10">
        <f>_xlfn.XLOOKUP($A31,'[1]15'!$H$7:$EB$7,'[1]16'!$H$48:$EB$48)</f>
        <v>428.52846399999999</v>
      </c>
      <c r="I31" s="10">
        <f>_xlfn.XLOOKUP($A31,'[1]15'!$H$7:$EB$7,'[1]16'!$H$50:$EB$50)</f>
        <v>1.8959999999999999</v>
      </c>
      <c r="J31" s="10">
        <f>_xlfn.XLOOKUP($A31,'[1]15'!$H$7:$EB$7,'[1]16'!$H$49:$EB$49)</f>
        <v>1458.394002</v>
      </c>
      <c r="K31" s="10">
        <f t="shared" si="1"/>
        <v>4613.2173629999998</v>
      </c>
      <c r="L31" s="10">
        <f>_xlfn.XLOOKUP($A31,'[1]15'!$H$7:$EB$7,'[1]17'!$G$40:$EA$40)</f>
        <v>510.84095500000001</v>
      </c>
      <c r="M31" s="10">
        <f>_xlfn.XLOOKUP($A31,'[1]15'!$H$7:$EB$7,'[1]17'!$G$41:$EA$41)</f>
        <v>89.517572999999999</v>
      </c>
      <c r="N31" s="10">
        <f>_xlfn.XLOOKUP($A31,'[1]15'!$H$7:$EB$7,'[1]17'!$G$43:$EA$43)</f>
        <v>426.833887</v>
      </c>
      <c r="O31" s="10">
        <f>_xlfn.XLOOKUP($A31,'[1]15'!$H$7:$EB$7,'[1]17'!$G$42:$EA$42)</f>
        <v>332.75503200000003</v>
      </c>
      <c r="P31" s="1">
        <v>21.277868852459001</v>
      </c>
    </row>
    <row r="32" spans="1:16" x14ac:dyDescent="0.25">
      <c r="A32" s="14">
        <v>35582</v>
      </c>
      <c r="B32" s="10">
        <f>_xlfn.XLOOKUP($A32,'[1]15'!$H$7:$EB$7,'[1]15'!$H$44:$EB$44)</f>
        <v>8062.1570000000002</v>
      </c>
      <c r="C32" s="10">
        <f>_xlfn.XLOOKUP($A32,'[1]15'!$H$7:$EB$7,'[1]15'!$H$45:$EB$45)</f>
        <v>1078.5809999999999</v>
      </c>
      <c r="E32" s="10">
        <f>_xlfn.XLOOKUP($A32,'[1]15'!$H$7:$EB$7,'[1]15'!$H$47:$EB$47)</f>
        <v>10884.206478</v>
      </c>
      <c r="F32" s="10">
        <f t="shared" si="0"/>
        <v>20024.944477999998</v>
      </c>
      <c r="G32" s="10">
        <f>_xlfn.XLOOKUP($A32,'[1]15'!$H$7:$EB$7,'[1]16'!$H$47:$EB$47)</f>
        <v>3663.5356400000001</v>
      </c>
      <c r="H32" s="10">
        <f>_xlfn.XLOOKUP($A32,'[1]15'!$H$7:$EB$7,'[1]16'!$H$48:$EB$48)</f>
        <v>741.89035699999999</v>
      </c>
      <c r="I32" s="10">
        <f>_xlfn.XLOOKUP($A32,'[1]15'!$H$7:$EB$7,'[1]16'!$H$50:$EB$50)</f>
        <v>1.8959999999999999</v>
      </c>
      <c r="J32" s="10">
        <f>_xlfn.XLOOKUP($A32,'[1]15'!$H$7:$EB$7,'[1]16'!$H$49:$EB$49)</f>
        <v>1074.296632</v>
      </c>
      <c r="K32" s="10">
        <f t="shared" si="1"/>
        <v>5481.6186290000005</v>
      </c>
      <c r="L32" s="10">
        <f>_xlfn.XLOOKUP($A32,'[1]15'!$H$7:$EB$7,'[1]17'!$G$40:$EA$40)</f>
        <v>605.50297699999999</v>
      </c>
      <c r="M32" s="10">
        <f>_xlfn.XLOOKUP($A32,'[1]15'!$H$7:$EB$7,'[1]17'!$G$41:$EA$41)</f>
        <v>101.24358700000001</v>
      </c>
      <c r="N32" s="10">
        <f>_xlfn.XLOOKUP($A32,'[1]15'!$H$7:$EB$7,'[1]17'!$G$43:$EA$43)</f>
        <v>377.49550099999999</v>
      </c>
      <c r="O32" s="10">
        <f>_xlfn.XLOOKUP($A32,'[1]15'!$H$7:$EB$7,'[1]17'!$G$42:$EA$42)</f>
        <v>240.371071</v>
      </c>
      <c r="P32" s="1">
        <v>18.0285714285714</v>
      </c>
    </row>
    <row r="33" spans="1:16" x14ac:dyDescent="0.25">
      <c r="A33" s="14">
        <v>35674</v>
      </c>
      <c r="B33" s="10">
        <f>_xlfn.XLOOKUP($A33,'[1]15'!$H$7:$EB$7,'[1]15'!$H$44:$EB$44)</f>
        <v>8805.6380000000008</v>
      </c>
      <c r="C33" s="10">
        <f>_xlfn.XLOOKUP($A33,'[1]15'!$H$7:$EB$7,'[1]15'!$H$45:$EB$45)</f>
        <v>1150.857</v>
      </c>
      <c r="E33" s="10">
        <f>_xlfn.XLOOKUP($A33,'[1]15'!$H$7:$EB$7,'[1]15'!$H$47:$EB$47)</f>
        <v>10782.396322000001</v>
      </c>
      <c r="F33" s="10">
        <f t="shared" si="0"/>
        <v>20738.891322000003</v>
      </c>
      <c r="G33" s="10">
        <f>_xlfn.XLOOKUP($A33,'[1]15'!$H$7:$EB$7,'[1]16'!$H$47:$EB$47)</f>
        <v>4280.9001699999999</v>
      </c>
      <c r="H33" s="10">
        <f>_xlfn.XLOOKUP($A33,'[1]15'!$H$7:$EB$7,'[1]16'!$H$48:$EB$48)</f>
        <v>695.57096100000001</v>
      </c>
      <c r="I33" s="10">
        <f>_xlfn.XLOOKUP($A33,'[1]15'!$H$7:$EB$7,'[1]16'!$H$50:$EB$50)</f>
        <v>1.84944</v>
      </c>
      <c r="J33" s="10">
        <f>_xlfn.XLOOKUP($A33,'[1]15'!$H$7:$EB$7,'[1]16'!$H$49:$EB$49)</f>
        <v>1166.7614699999999</v>
      </c>
      <c r="K33" s="10">
        <f t="shared" si="1"/>
        <v>6145.0820409999997</v>
      </c>
      <c r="L33" s="10">
        <f>_xlfn.XLOOKUP($A33,'[1]15'!$H$7:$EB$7,'[1]17'!$G$40:$EA$40)</f>
        <v>682.98356899999999</v>
      </c>
      <c r="M33" s="10">
        <f>_xlfn.XLOOKUP($A33,'[1]15'!$H$7:$EB$7,'[1]17'!$G$41:$EA$41)</f>
        <v>94.362578999999997</v>
      </c>
      <c r="N33" s="10">
        <f>_xlfn.XLOOKUP($A33,'[1]15'!$H$7:$EB$7,'[1]17'!$G$43:$EA$43)</f>
        <v>380.01952999999997</v>
      </c>
      <c r="O33" s="10">
        <f>_xlfn.XLOOKUP($A33,'[1]15'!$H$7:$EB$7,'[1]17'!$G$42:$EA$42)</f>
        <v>257.67941999999999</v>
      </c>
      <c r="P33" s="1">
        <v>18.522121212121199</v>
      </c>
    </row>
    <row r="34" spans="1:16" x14ac:dyDescent="0.25">
      <c r="A34" s="14">
        <v>35765</v>
      </c>
      <c r="B34" s="10">
        <f>_xlfn.XLOOKUP($A34,'[1]15'!$H$7:$EB$7,'[1]15'!$H$44:$EB$44)</f>
        <v>8622.8040000000001</v>
      </c>
      <c r="C34" s="10">
        <f>_xlfn.XLOOKUP($A34,'[1]15'!$H$7:$EB$7,'[1]15'!$H$45:$EB$45)</f>
        <v>1101.029</v>
      </c>
      <c r="E34" s="10">
        <f>_xlfn.XLOOKUP($A34,'[1]15'!$H$7:$EB$7,'[1]15'!$H$47:$EB$47)</f>
        <v>11135.830359</v>
      </c>
      <c r="F34" s="10">
        <f t="shared" si="0"/>
        <v>20859.663358999998</v>
      </c>
      <c r="G34" s="10">
        <f>_xlfn.XLOOKUP($A34,'[1]15'!$H$7:$EB$7,'[1]16'!$H$47:$EB$47)</f>
        <v>3508.2043990000002</v>
      </c>
      <c r="H34" s="10">
        <f>_xlfn.XLOOKUP($A34,'[1]15'!$H$7:$EB$7,'[1]16'!$H$48:$EB$48)</f>
        <v>853.26434700000004</v>
      </c>
      <c r="I34" s="10">
        <f>_xlfn.XLOOKUP($A34,'[1]15'!$H$7:$EB$7,'[1]16'!$H$50:$EB$50)</f>
        <v>2.0844</v>
      </c>
      <c r="J34" s="10">
        <f>_xlfn.XLOOKUP($A34,'[1]15'!$H$7:$EB$7,'[1]16'!$H$49:$EB$49)</f>
        <v>1411.5863420000001</v>
      </c>
      <c r="K34" s="10">
        <f t="shared" si="1"/>
        <v>5775.1394880000007</v>
      </c>
      <c r="L34" s="10">
        <f>_xlfn.XLOOKUP($A34,'[1]15'!$H$7:$EB$7,'[1]17'!$G$40:$EA$40)</f>
        <v>608.24797999999998</v>
      </c>
      <c r="M34" s="10">
        <f>_xlfn.XLOOKUP($A34,'[1]15'!$H$7:$EB$7,'[1]17'!$G$41:$EA$41)</f>
        <v>134.570739</v>
      </c>
      <c r="N34" s="10">
        <f>_xlfn.XLOOKUP($A34,'[1]15'!$H$7:$EB$7,'[1]17'!$G$43:$EA$43)</f>
        <v>435.74019199999998</v>
      </c>
      <c r="O34" s="10">
        <f>_xlfn.XLOOKUP($A34,'[1]15'!$H$7:$EB$7,'[1]17'!$G$42:$EA$42)</f>
        <v>324.13339100000002</v>
      </c>
      <c r="P34" s="1">
        <v>18.756093750000002</v>
      </c>
    </row>
    <row r="35" spans="1:16" x14ac:dyDescent="0.25">
      <c r="A35" s="14">
        <v>35855</v>
      </c>
      <c r="B35" s="10">
        <f>_xlfn.XLOOKUP($A35,'[1]15'!$H$7:$EB$7,'[1]15'!$H$44:$EB$44)</f>
        <v>7974.5330000000004</v>
      </c>
      <c r="C35" s="10">
        <f>_xlfn.XLOOKUP($A35,'[1]15'!$H$7:$EB$7,'[1]15'!$H$45:$EB$45)</f>
        <v>1038.597</v>
      </c>
      <c r="E35" s="10">
        <f>_xlfn.XLOOKUP($A35,'[1]15'!$H$7:$EB$7,'[1]15'!$H$47:$EB$47)</f>
        <v>10662.797579</v>
      </c>
      <c r="F35" s="10">
        <f t="shared" si="0"/>
        <v>19675.927579000003</v>
      </c>
      <c r="G35" s="10">
        <f>_xlfn.XLOOKUP($A35,'[1]15'!$H$7:$EB$7,'[1]16'!$H$47:$EB$47)</f>
        <v>3183.5098130000001</v>
      </c>
      <c r="H35" s="10">
        <f>_xlfn.XLOOKUP($A35,'[1]15'!$H$7:$EB$7,'[1]16'!$H$48:$EB$48)</f>
        <v>505.41091599999999</v>
      </c>
      <c r="I35" s="10">
        <f>_xlfn.XLOOKUP($A35,'[1]15'!$H$7:$EB$7,'[1]16'!$H$50:$EB$50)</f>
        <v>1.8560000000000001</v>
      </c>
      <c r="J35" s="10">
        <f>_xlfn.XLOOKUP($A35,'[1]15'!$H$7:$EB$7,'[1]16'!$H$49:$EB$49)</f>
        <v>1328.1438069999999</v>
      </c>
      <c r="K35" s="10">
        <f t="shared" si="1"/>
        <v>5018.9205359999996</v>
      </c>
      <c r="L35" s="10">
        <f>_xlfn.XLOOKUP($A35,'[1]15'!$H$7:$EB$7,'[1]17'!$G$40:$EA$40)</f>
        <v>448.56376999999998</v>
      </c>
      <c r="M35" s="10">
        <f>_xlfn.XLOOKUP($A35,'[1]15'!$H$7:$EB$7,'[1]17'!$G$41:$EA$41)</f>
        <v>59.388354999999997</v>
      </c>
      <c r="N35" s="10">
        <f>_xlfn.XLOOKUP($A35,'[1]15'!$H$7:$EB$7,'[1]17'!$G$43:$EA$43)</f>
        <v>437.985073</v>
      </c>
      <c r="O35" s="10">
        <f>_xlfn.XLOOKUP($A35,'[1]15'!$H$7:$EB$7,'[1]17'!$G$42:$EA$42)</f>
        <v>270.340735</v>
      </c>
      <c r="P35" s="1">
        <v>14.0612698412698</v>
      </c>
    </row>
    <row r="36" spans="1:16" x14ac:dyDescent="0.25">
      <c r="A36" s="14">
        <v>35947</v>
      </c>
      <c r="B36" s="10">
        <f>_xlfn.XLOOKUP($A36,'[1]15'!$H$7:$EB$7,'[1]15'!$H$44:$EB$44)</f>
        <v>8558.2649999999994</v>
      </c>
      <c r="C36" s="10">
        <f>_xlfn.XLOOKUP($A36,'[1]15'!$H$7:$EB$7,'[1]15'!$H$45:$EB$45)</f>
        <v>1146.2739999999999</v>
      </c>
      <c r="E36" s="10">
        <f>_xlfn.XLOOKUP($A36,'[1]15'!$H$7:$EB$7,'[1]15'!$H$47:$EB$47)</f>
        <v>10782.160135</v>
      </c>
      <c r="F36" s="10">
        <f t="shared" si="0"/>
        <v>20486.699134999999</v>
      </c>
      <c r="G36" s="10">
        <f>_xlfn.XLOOKUP($A36,'[1]15'!$H$7:$EB$7,'[1]16'!$H$47:$EB$47)</f>
        <v>3811.9228899999998</v>
      </c>
      <c r="H36" s="10">
        <f>_xlfn.XLOOKUP($A36,'[1]15'!$H$7:$EB$7,'[1]16'!$H$48:$EB$48)</f>
        <v>769.60203799999999</v>
      </c>
      <c r="I36" s="10">
        <f>_xlfn.XLOOKUP($A36,'[1]15'!$H$7:$EB$7,'[1]16'!$H$50:$EB$50)</f>
        <v>1.86</v>
      </c>
      <c r="J36" s="10">
        <f>_xlfn.XLOOKUP($A36,'[1]15'!$H$7:$EB$7,'[1]16'!$H$49:$EB$49)</f>
        <v>1088.1474229999999</v>
      </c>
      <c r="K36" s="10">
        <f t="shared" si="1"/>
        <v>5671.5323509999998</v>
      </c>
      <c r="L36" s="10">
        <f>_xlfn.XLOOKUP($A36,'[1]15'!$H$7:$EB$7,'[1]17'!$G$40:$EA$40)</f>
        <v>511.51617199999998</v>
      </c>
      <c r="M36" s="10">
        <f>_xlfn.XLOOKUP($A36,'[1]15'!$H$7:$EB$7,'[1]17'!$G$41:$EA$41)</f>
        <v>78.989592000000002</v>
      </c>
      <c r="N36" s="10">
        <f>_xlfn.XLOOKUP($A36,'[1]15'!$H$7:$EB$7,'[1]17'!$G$43:$EA$43)</f>
        <v>344.82664799999998</v>
      </c>
      <c r="O36" s="10">
        <f>_xlfn.XLOOKUP($A36,'[1]15'!$H$7:$EB$7,'[1]17'!$G$42:$EA$42)</f>
        <v>244.54745700000001</v>
      </c>
      <c r="P36" s="1">
        <v>13.236290322580601</v>
      </c>
    </row>
    <row r="37" spans="1:16" x14ac:dyDescent="0.25">
      <c r="A37" s="14">
        <v>36039</v>
      </c>
      <c r="B37" s="10">
        <f>_xlfn.XLOOKUP($A37,'[1]15'!$H$7:$EB$7,'[1]15'!$H$44:$EB$44)</f>
        <v>8702.3629999999994</v>
      </c>
      <c r="C37" s="10">
        <f>_xlfn.XLOOKUP($A37,'[1]15'!$H$7:$EB$7,'[1]15'!$H$45:$EB$45)</f>
        <v>1199.471</v>
      </c>
      <c r="E37" s="10">
        <f>_xlfn.XLOOKUP($A37,'[1]15'!$H$7:$EB$7,'[1]15'!$H$47:$EB$47)</f>
        <v>10373.758519999999</v>
      </c>
      <c r="F37" s="10">
        <f t="shared" si="0"/>
        <v>20275.592519999998</v>
      </c>
      <c r="G37" s="10">
        <f>_xlfn.XLOOKUP($A37,'[1]15'!$H$7:$EB$7,'[1]16'!$H$47:$EB$47)</f>
        <v>4542.1377000000002</v>
      </c>
      <c r="H37" s="10">
        <f>_xlfn.XLOOKUP($A37,'[1]15'!$H$7:$EB$7,'[1]16'!$H$48:$EB$48)</f>
        <v>768.80471699999998</v>
      </c>
      <c r="I37" s="10">
        <f>_xlfn.XLOOKUP($A37,'[1]15'!$H$7:$EB$7,'[1]16'!$H$50:$EB$50)</f>
        <v>1.972</v>
      </c>
      <c r="J37" s="10">
        <f>_xlfn.XLOOKUP($A37,'[1]15'!$H$7:$EB$7,'[1]16'!$H$49:$EB$49)</f>
        <v>1104.747206</v>
      </c>
      <c r="K37" s="10">
        <f t="shared" si="1"/>
        <v>6417.661623</v>
      </c>
      <c r="L37" s="10">
        <f>_xlfn.XLOOKUP($A37,'[1]15'!$H$7:$EB$7,'[1]17'!$G$40:$EA$40)</f>
        <v>597.19629499999996</v>
      </c>
      <c r="M37" s="10">
        <f>_xlfn.XLOOKUP($A37,'[1]15'!$H$7:$EB$7,'[1]17'!$G$41:$EA$41)</f>
        <v>76.699088000000003</v>
      </c>
      <c r="N37" s="10">
        <f>_xlfn.XLOOKUP($A37,'[1]15'!$H$7:$EB$7,'[1]17'!$G$43:$EA$43)</f>
        <v>385.02466500000003</v>
      </c>
      <c r="O37" s="10">
        <f>_xlfn.XLOOKUP($A37,'[1]15'!$H$7:$EB$7,'[1]17'!$G$42:$EA$42)</f>
        <v>213.82039900000001</v>
      </c>
      <c r="P37" s="1">
        <v>12.4215151515152</v>
      </c>
    </row>
    <row r="38" spans="1:16" x14ac:dyDescent="0.25">
      <c r="A38" s="14">
        <v>36130</v>
      </c>
      <c r="B38" s="10">
        <f>_xlfn.XLOOKUP($A38,'[1]15'!$H$7:$EB$7,'[1]15'!$H$44:$EB$44)</f>
        <v>5800.2309999999998</v>
      </c>
      <c r="C38" s="10">
        <f>_xlfn.XLOOKUP($A38,'[1]15'!$H$7:$EB$7,'[1]15'!$H$45:$EB$45)</f>
        <v>767.95600000000002</v>
      </c>
      <c r="E38" s="10">
        <f>_xlfn.XLOOKUP($A38,'[1]15'!$H$7:$EB$7,'[1]15'!$H$47:$EB$47)</f>
        <v>10661.466301</v>
      </c>
      <c r="F38" s="10">
        <f t="shared" si="0"/>
        <v>17229.653300999998</v>
      </c>
      <c r="G38" s="10">
        <f>_xlfn.XLOOKUP($A38,'[1]15'!$H$7:$EB$7,'[1]16'!$H$47:$EB$47)</f>
        <v>3752.3396050000001</v>
      </c>
      <c r="H38" s="10">
        <f>_xlfn.XLOOKUP($A38,'[1]15'!$H$7:$EB$7,'[1]16'!$H$48:$EB$48)</f>
        <v>560.43464400000005</v>
      </c>
      <c r="I38" s="10">
        <f>_xlfn.XLOOKUP($A38,'[1]15'!$H$7:$EB$7,'[1]16'!$H$50:$EB$50)</f>
        <v>2.0902280000000002</v>
      </c>
      <c r="J38" s="10">
        <f>_xlfn.XLOOKUP($A38,'[1]15'!$H$7:$EB$7,'[1]16'!$H$49:$EB$49)</f>
        <v>1016.662562</v>
      </c>
      <c r="K38" s="10">
        <f t="shared" si="1"/>
        <v>5331.5270390000005</v>
      </c>
      <c r="L38" s="10">
        <f>_xlfn.XLOOKUP($A38,'[1]15'!$H$7:$EB$7,'[1]17'!$G$40:$EA$40)</f>
        <v>475.30606599999999</v>
      </c>
      <c r="M38" s="10">
        <f>_xlfn.XLOOKUP($A38,'[1]15'!$H$7:$EB$7,'[1]17'!$G$41:$EA$41)</f>
        <v>86.512398000000005</v>
      </c>
      <c r="N38" s="10">
        <f>_xlfn.XLOOKUP($A38,'[1]15'!$H$7:$EB$7,'[1]17'!$G$43:$EA$43)</f>
        <v>383.37712399999998</v>
      </c>
      <c r="O38" s="10">
        <f>_xlfn.XLOOKUP($A38,'[1]15'!$H$7:$EB$7,'[1]17'!$G$42:$EA$42)</f>
        <v>186.29085799999999</v>
      </c>
      <c r="P38" s="1">
        <v>11.0976923076923</v>
      </c>
    </row>
    <row r="39" spans="1:16" x14ac:dyDescent="0.25">
      <c r="A39" s="14">
        <v>36220</v>
      </c>
      <c r="B39" s="10">
        <f>_xlfn.XLOOKUP($A39,'[1]15'!$H$7:$EB$7,'[1]15'!$H$44:$EB$44)</f>
        <v>6718.8490000000002</v>
      </c>
      <c r="C39" s="10">
        <f>_xlfn.XLOOKUP($A39,'[1]15'!$H$7:$EB$7,'[1]15'!$H$45:$EB$45)</f>
        <v>910.16600000000005</v>
      </c>
      <c r="E39" s="10">
        <f>_xlfn.XLOOKUP($A39,'[1]15'!$H$7:$EB$7,'[1]15'!$H$47:$EB$47)</f>
        <v>10704.463253</v>
      </c>
      <c r="F39" s="10">
        <f t="shared" si="0"/>
        <v>18333.478253000001</v>
      </c>
      <c r="G39" s="10">
        <f>_xlfn.XLOOKUP($A39,'[1]15'!$H$7:$EB$7,'[1]16'!$H$47:$EB$47)</f>
        <v>3186.978576</v>
      </c>
      <c r="H39" s="10">
        <f>_xlfn.XLOOKUP($A39,'[1]15'!$H$7:$EB$7,'[1]16'!$H$48:$EB$48)</f>
        <v>522.61855300000002</v>
      </c>
      <c r="I39" s="10">
        <f>_xlfn.XLOOKUP($A39,'[1]15'!$H$7:$EB$7,'[1]16'!$H$50:$EB$50)</f>
        <v>1.921</v>
      </c>
      <c r="J39" s="10">
        <f>_xlfn.XLOOKUP($A39,'[1]15'!$H$7:$EB$7,'[1]16'!$H$49:$EB$49)</f>
        <v>1318.8964000000001</v>
      </c>
      <c r="K39" s="10">
        <f t="shared" si="1"/>
        <v>5030.4145289999997</v>
      </c>
      <c r="L39" s="10">
        <f>_xlfn.XLOOKUP($A39,'[1]15'!$H$7:$EB$7,'[1]17'!$G$40:$EA$40)</f>
        <v>377.46984900000001</v>
      </c>
      <c r="M39" s="10">
        <f>_xlfn.XLOOKUP($A39,'[1]15'!$H$7:$EB$7,'[1]17'!$G$41:$EA$41)</f>
        <v>60.142071000000001</v>
      </c>
      <c r="N39" s="10">
        <f>_xlfn.XLOOKUP($A39,'[1]15'!$H$7:$EB$7,'[1]17'!$G$43:$EA$43)</f>
        <v>354.11909700000001</v>
      </c>
      <c r="O39" s="10">
        <f>_xlfn.XLOOKUP($A39,'[1]15'!$H$7:$EB$7,'[1]17'!$G$42:$EA$42)</f>
        <v>200.828397</v>
      </c>
      <c r="P39" s="1">
        <v>11.3012698412698</v>
      </c>
    </row>
    <row r="40" spans="1:16" x14ac:dyDescent="0.25">
      <c r="A40" s="14">
        <v>36312</v>
      </c>
      <c r="B40" s="10">
        <f>_xlfn.XLOOKUP($A40,'[1]15'!$H$7:$EB$7,'[1]15'!$H$44:$EB$44)</f>
        <v>6676.3689999999997</v>
      </c>
      <c r="C40" s="10">
        <f>_xlfn.XLOOKUP($A40,'[1]15'!$H$7:$EB$7,'[1]15'!$H$45:$EB$45)</f>
        <v>1026.6980000000001</v>
      </c>
      <c r="E40" s="10">
        <f>_xlfn.XLOOKUP($A40,'[1]15'!$H$7:$EB$7,'[1]15'!$H$47:$EB$47)</f>
        <v>11204.041502</v>
      </c>
      <c r="F40" s="10">
        <f t="shared" si="0"/>
        <v>18907.108501999999</v>
      </c>
      <c r="G40" s="10">
        <f>_xlfn.XLOOKUP($A40,'[1]15'!$H$7:$EB$7,'[1]16'!$H$47:$EB$47)</f>
        <v>2809.1988289999999</v>
      </c>
      <c r="H40" s="10">
        <f>_xlfn.XLOOKUP($A40,'[1]15'!$H$7:$EB$7,'[1]16'!$H$48:$EB$48)</f>
        <v>634.40782100000001</v>
      </c>
      <c r="I40" s="10">
        <f>_xlfn.XLOOKUP($A40,'[1]15'!$H$7:$EB$7,'[1]16'!$H$50:$EB$50)</f>
        <v>1.8360000000000001</v>
      </c>
      <c r="J40" s="10">
        <f>_xlfn.XLOOKUP($A40,'[1]15'!$H$7:$EB$7,'[1]16'!$H$49:$EB$49)</f>
        <v>1438.1435570000001</v>
      </c>
      <c r="K40" s="10">
        <f t="shared" si="1"/>
        <v>4883.5862069999994</v>
      </c>
      <c r="L40" s="10">
        <f>_xlfn.XLOOKUP($A40,'[1]15'!$H$7:$EB$7,'[1]17'!$G$40:$EA$40)</f>
        <v>431.08107699999999</v>
      </c>
      <c r="M40" s="10">
        <f>_xlfn.XLOOKUP($A40,'[1]15'!$H$7:$EB$7,'[1]17'!$G$41:$EA$41)</f>
        <v>73.594784000000004</v>
      </c>
      <c r="N40" s="10">
        <f>_xlfn.XLOOKUP($A40,'[1]15'!$H$7:$EB$7,'[1]17'!$G$43:$EA$43)</f>
        <v>302.03234700000002</v>
      </c>
      <c r="O40" s="10">
        <f>_xlfn.XLOOKUP($A40,'[1]15'!$H$7:$EB$7,'[1]17'!$G$42:$EA$42)</f>
        <v>265.28933000000001</v>
      </c>
      <c r="P40" s="1">
        <v>15.4203174603175</v>
      </c>
    </row>
    <row r="41" spans="1:16" x14ac:dyDescent="0.25">
      <c r="A41" s="14">
        <v>36404</v>
      </c>
      <c r="B41" s="10">
        <f>_xlfn.XLOOKUP($A41,'[1]15'!$H$7:$EB$7,'[1]15'!$H$44:$EB$44)</f>
        <v>7884.4359999999997</v>
      </c>
      <c r="C41" s="10">
        <f>_xlfn.XLOOKUP($A41,'[1]15'!$H$7:$EB$7,'[1]15'!$H$45:$EB$45)</f>
        <v>1105.0940000000001</v>
      </c>
      <c r="E41" s="10">
        <f>_xlfn.XLOOKUP($A41,'[1]15'!$H$7:$EB$7,'[1]15'!$H$47:$EB$47)</f>
        <v>11079.380313</v>
      </c>
      <c r="F41" s="10">
        <f t="shared" si="0"/>
        <v>20068.910313</v>
      </c>
      <c r="G41" s="10">
        <f>_xlfn.XLOOKUP($A41,'[1]15'!$H$7:$EB$7,'[1]16'!$H$47:$EB$47)</f>
        <v>3869.83662</v>
      </c>
      <c r="H41" s="10">
        <f>_xlfn.XLOOKUP($A41,'[1]15'!$H$7:$EB$7,'[1]16'!$H$48:$EB$48)</f>
        <v>571.27086499999996</v>
      </c>
      <c r="I41" s="10">
        <f>_xlfn.XLOOKUP($A41,'[1]15'!$H$7:$EB$7,'[1]16'!$H$50:$EB$50)</f>
        <v>2.0529999999999999</v>
      </c>
      <c r="J41" s="10">
        <f>_xlfn.XLOOKUP($A41,'[1]15'!$H$7:$EB$7,'[1]16'!$H$49:$EB$49)</f>
        <v>1271.2520910000001</v>
      </c>
      <c r="K41" s="10">
        <f t="shared" si="1"/>
        <v>5714.4125760000006</v>
      </c>
      <c r="L41" s="10">
        <f>_xlfn.XLOOKUP($A41,'[1]15'!$H$7:$EB$7,'[1]17'!$G$40:$EA$40)</f>
        <v>751.56644600000004</v>
      </c>
      <c r="M41" s="10">
        <f>_xlfn.XLOOKUP($A41,'[1]15'!$H$7:$EB$7,'[1]17'!$G$41:$EA$41)</f>
        <v>116.620699</v>
      </c>
      <c r="N41" s="10">
        <f>_xlfn.XLOOKUP($A41,'[1]15'!$H$7:$EB$7,'[1]17'!$G$43:$EA$43)</f>
        <v>376.66069399999998</v>
      </c>
      <c r="O41" s="10">
        <f>_xlfn.XLOOKUP($A41,'[1]15'!$H$7:$EB$7,'[1]17'!$G$42:$EA$42)</f>
        <v>299.16327100000001</v>
      </c>
      <c r="P41" s="1">
        <v>20.546363636363601</v>
      </c>
    </row>
    <row r="42" spans="1:16" x14ac:dyDescent="0.25">
      <c r="A42" s="14">
        <v>36495</v>
      </c>
      <c r="B42" s="10">
        <f>_xlfn.XLOOKUP($A42,'[1]15'!$H$7:$EB$7,'[1]15'!$H$44:$EB$44)</f>
        <v>8813.4449999999997</v>
      </c>
      <c r="C42" s="10">
        <f>_xlfn.XLOOKUP($A42,'[1]15'!$H$7:$EB$7,'[1]15'!$H$45:$EB$45)</f>
        <v>1077.6690000000001</v>
      </c>
      <c r="E42" s="10">
        <f>_xlfn.XLOOKUP($A42,'[1]15'!$H$7:$EB$7,'[1]15'!$H$47:$EB$47)</f>
        <v>11222.124938000001</v>
      </c>
      <c r="F42" s="10">
        <f t="shared" si="0"/>
        <v>21113.238938000002</v>
      </c>
      <c r="G42" s="10">
        <f>_xlfn.XLOOKUP($A42,'[1]15'!$H$7:$EB$7,'[1]16'!$H$47:$EB$47)</f>
        <v>4616.4982</v>
      </c>
      <c r="H42" s="10">
        <f>_xlfn.XLOOKUP($A42,'[1]15'!$H$7:$EB$7,'[1]16'!$H$48:$EB$48)</f>
        <v>776.691192</v>
      </c>
      <c r="I42" s="10">
        <f>_xlfn.XLOOKUP($A42,'[1]15'!$H$7:$EB$7,'[1]16'!$H$50:$EB$50)</f>
        <v>1.938882</v>
      </c>
      <c r="J42" s="10">
        <f>_xlfn.XLOOKUP($A42,'[1]15'!$H$7:$EB$7,'[1]16'!$H$49:$EB$49)</f>
        <v>1145.712023</v>
      </c>
      <c r="K42" s="10">
        <f t="shared" si="1"/>
        <v>6540.8402970000006</v>
      </c>
      <c r="L42" s="10">
        <f>_xlfn.XLOOKUP($A42,'[1]15'!$H$7:$EB$7,'[1]17'!$G$40:$EA$40)</f>
        <v>1081.765316</v>
      </c>
      <c r="M42" s="10">
        <f>_xlfn.XLOOKUP($A42,'[1]15'!$H$7:$EB$7,'[1]17'!$G$41:$EA$41)</f>
        <v>165.92244500000001</v>
      </c>
      <c r="N42" s="10">
        <f>_xlfn.XLOOKUP($A42,'[1]15'!$H$7:$EB$7,'[1]17'!$G$43:$EA$43)</f>
        <v>425.30414400000001</v>
      </c>
      <c r="O42" s="10">
        <f>_xlfn.XLOOKUP($A42,'[1]15'!$H$7:$EB$7,'[1]17'!$G$42:$EA$42)</f>
        <v>288.22259600000001</v>
      </c>
      <c r="P42" s="1">
        <v>24.027619047619101</v>
      </c>
    </row>
    <row r="43" spans="1:16" x14ac:dyDescent="0.25">
      <c r="A43" s="14">
        <v>36586</v>
      </c>
      <c r="B43" s="10">
        <f>_xlfn.XLOOKUP($A43,'[1]15'!$H$7:$EB$7,'[1]15'!$H$44:$EB$44)</f>
        <v>10478.76</v>
      </c>
      <c r="C43" s="10">
        <f>_xlfn.XLOOKUP($A43,'[1]15'!$H$7:$EB$7,'[1]15'!$H$45:$EB$45)</f>
        <v>1078.537</v>
      </c>
      <c r="E43" s="10">
        <f>_xlfn.XLOOKUP($A43,'[1]15'!$H$7:$EB$7,'[1]15'!$H$47:$EB$47)</f>
        <v>10524.260609999999</v>
      </c>
      <c r="F43" s="10">
        <f t="shared" si="0"/>
        <v>22081.55761</v>
      </c>
      <c r="G43" s="10">
        <f>_xlfn.XLOOKUP($A43,'[1]15'!$H$7:$EB$7,'[1]16'!$H$47:$EB$47)</f>
        <v>6113.4914099999996</v>
      </c>
      <c r="H43" s="10">
        <f>_xlfn.XLOOKUP($A43,'[1]15'!$H$7:$EB$7,'[1]16'!$H$48:$EB$48)</f>
        <v>767.52184099999999</v>
      </c>
      <c r="I43" s="10">
        <f>_xlfn.XLOOKUP($A43,'[1]15'!$H$7:$EB$7,'[1]16'!$H$50:$EB$50)</f>
        <v>1.9933860000000001</v>
      </c>
      <c r="J43" s="10">
        <f>_xlfn.XLOOKUP($A43,'[1]15'!$H$7:$EB$7,'[1]16'!$H$49:$EB$49)</f>
        <v>1110.5335689999999</v>
      </c>
      <c r="K43" s="10">
        <f t="shared" si="1"/>
        <v>7993.5402059999997</v>
      </c>
      <c r="L43" s="10">
        <f>_xlfn.XLOOKUP($A43,'[1]15'!$H$7:$EB$7,'[1]17'!$G$40:$EA$40)</f>
        <v>1613.9539890000001</v>
      </c>
      <c r="M43" s="10">
        <f>_xlfn.XLOOKUP($A43,'[1]15'!$H$7:$EB$7,'[1]17'!$G$41:$EA$41)</f>
        <v>181.515804</v>
      </c>
      <c r="N43" s="10">
        <f>_xlfn.XLOOKUP($A43,'[1]15'!$H$7:$EB$7,'[1]17'!$G$43:$EA$43)</f>
        <v>543.27450799999997</v>
      </c>
      <c r="O43" s="10">
        <f>_xlfn.XLOOKUP($A43,'[1]15'!$H$7:$EB$7,'[1]17'!$G$42:$EA$42)</f>
        <v>336.00527</v>
      </c>
      <c r="P43" s="1">
        <v>26.8790625</v>
      </c>
    </row>
    <row r="44" spans="1:16" x14ac:dyDescent="0.25">
      <c r="A44" s="14">
        <v>36678</v>
      </c>
      <c r="B44" s="10">
        <f>_xlfn.XLOOKUP($A44,'[1]15'!$H$7:$EB$7,'[1]15'!$H$44:$EB$44)</f>
        <v>10288.656000000001</v>
      </c>
      <c r="C44" s="10">
        <f>_xlfn.XLOOKUP($A44,'[1]15'!$H$7:$EB$7,'[1]15'!$H$45:$EB$45)</f>
        <v>1106.298</v>
      </c>
      <c r="E44" s="10">
        <f>_xlfn.XLOOKUP($A44,'[1]15'!$H$7:$EB$7,'[1]15'!$H$47:$EB$47)</f>
        <v>10673.288885</v>
      </c>
      <c r="F44" s="10">
        <f t="shared" si="0"/>
        <v>22068.242885</v>
      </c>
      <c r="G44" s="10">
        <f>_xlfn.XLOOKUP($A44,'[1]15'!$H$7:$EB$7,'[1]16'!$H$47:$EB$47)</f>
        <v>6277.5816199999999</v>
      </c>
      <c r="H44" s="10">
        <f>_xlfn.XLOOKUP($A44,'[1]15'!$H$7:$EB$7,'[1]16'!$H$48:$EB$48)</f>
        <v>741.45621200000005</v>
      </c>
      <c r="I44" s="10">
        <f>_xlfn.XLOOKUP($A44,'[1]15'!$H$7:$EB$7,'[1]16'!$H$50:$EB$50)</f>
        <v>1.93801782</v>
      </c>
      <c r="J44" s="10">
        <f>_xlfn.XLOOKUP($A44,'[1]15'!$H$7:$EB$7,'[1]16'!$H$49:$EB$49)</f>
        <v>857.50698</v>
      </c>
      <c r="K44" s="10">
        <f t="shared" si="1"/>
        <v>7878.48282982</v>
      </c>
      <c r="L44" s="10">
        <f>_xlfn.XLOOKUP($A44,'[1]15'!$H$7:$EB$7,'[1]17'!$G$40:$EA$40)</f>
        <v>1845.12781</v>
      </c>
      <c r="M44" s="10">
        <f>_xlfn.XLOOKUP($A44,'[1]15'!$H$7:$EB$7,'[1]17'!$G$41:$EA$41)</f>
        <v>183.67394400000001</v>
      </c>
      <c r="N44" s="10">
        <f>_xlfn.XLOOKUP($A44,'[1]15'!$H$7:$EB$7,'[1]17'!$G$43:$EA$43)</f>
        <v>604.20043599999997</v>
      </c>
      <c r="O44" s="10">
        <f>_xlfn.XLOOKUP($A44,'[1]15'!$H$7:$EB$7,'[1]17'!$G$42:$EA$42)</f>
        <v>278.639364</v>
      </c>
      <c r="P44" s="1">
        <v>26.7860655737705</v>
      </c>
    </row>
    <row r="45" spans="1:16" x14ac:dyDescent="0.25">
      <c r="A45" s="14">
        <v>36770</v>
      </c>
      <c r="B45" s="10">
        <f>_xlfn.XLOOKUP($A45,'[1]15'!$H$7:$EB$7,'[1]15'!$H$44:$EB$44)</f>
        <v>10479.275</v>
      </c>
      <c r="C45" s="10">
        <f>_xlfn.XLOOKUP($A45,'[1]15'!$H$7:$EB$7,'[1]15'!$H$45:$EB$45)</f>
        <v>1095.913</v>
      </c>
      <c r="E45" s="10">
        <f>_xlfn.XLOOKUP($A45,'[1]15'!$H$7:$EB$7,'[1]15'!$H$47:$EB$47)</f>
        <v>10645.87595</v>
      </c>
      <c r="F45" s="10">
        <f t="shared" si="0"/>
        <v>22221.06395</v>
      </c>
      <c r="G45" s="10">
        <f>_xlfn.XLOOKUP($A45,'[1]15'!$H$7:$EB$7,'[1]16'!$H$47:$EB$47)</f>
        <v>6086.5760499999997</v>
      </c>
      <c r="H45" s="10">
        <f>_xlfn.XLOOKUP($A45,'[1]15'!$H$7:$EB$7,'[1]16'!$H$48:$EB$48)</f>
        <v>676.37055999999995</v>
      </c>
      <c r="I45" s="10">
        <f>_xlfn.XLOOKUP($A45,'[1]15'!$H$7:$EB$7,'[1]16'!$H$50:$EB$50)</f>
        <v>2.0001052700000002</v>
      </c>
      <c r="J45" s="10">
        <f>_xlfn.XLOOKUP($A45,'[1]15'!$H$7:$EB$7,'[1]16'!$H$49:$EB$49)</f>
        <v>1209.6541239999999</v>
      </c>
      <c r="K45" s="10">
        <f t="shared" si="1"/>
        <v>7974.6008392699996</v>
      </c>
      <c r="L45" s="10">
        <f>_xlfn.XLOOKUP($A45,'[1]15'!$H$7:$EB$7,'[1]17'!$G$40:$EA$40)</f>
        <v>2088.1396060000002</v>
      </c>
      <c r="M45" s="10">
        <f>_xlfn.XLOOKUP($A45,'[1]15'!$H$7:$EB$7,'[1]17'!$G$41:$EA$41)</f>
        <v>189.85102499999999</v>
      </c>
      <c r="N45" s="10">
        <f>_xlfn.XLOOKUP($A45,'[1]15'!$H$7:$EB$7,'[1]17'!$G$43:$EA$43)</f>
        <v>621.62152400000002</v>
      </c>
      <c r="O45" s="10">
        <f>_xlfn.XLOOKUP($A45,'[1]15'!$H$7:$EB$7,'[1]17'!$G$42:$EA$42)</f>
        <v>454.45998100000003</v>
      </c>
      <c r="P45" s="1">
        <v>30.432615384615399</v>
      </c>
    </row>
    <row r="46" spans="1:16" x14ac:dyDescent="0.25">
      <c r="A46" s="14">
        <v>36861</v>
      </c>
      <c r="B46" s="10">
        <f>_xlfn.XLOOKUP($A46,'[1]15'!$H$7:$EB$7,'[1]15'!$H$44:$EB$44)</f>
        <v>10053.308999999999</v>
      </c>
      <c r="C46" s="10">
        <f>_xlfn.XLOOKUP($A46,'[1]15'!$H$7:$EB$7,'[1]15'!$H$45:$EB$45)</f>
        <v>960.96400000000006</v>
      </c>
      <c r="E46" s="10">
        <f>_xlfn.XLOOKUP($A46,'[1]15'!$H$7:$EB$7,'[1]15'!$H$47:$EB$47)</f>
        <v>11130.705607</v>
      </c>
      <c r="F46" s="10">
        <f t="shared" si="0"/>
        <v>22144.978606999997</v>
      </c>
      <c r="G46" s="10">
        <f>_xlfn.XLOOKUP($A46,'[1]15'!$H$7:$EB$7,'[1]16'!$H$47:$EB$47)</f>
        <v>6884.7353300000004</v>
      </c>
      <c r="H46" s="10">
        <f>_xlfn.XLOOKUP($A46,'[1]15'!$H$7:$EB$7,'[1]16'!$H$48:$EB$48)</f>
        <v>675.56115999999997</v>
      </c>
      <c r="I46" s="10">
        <f>_xlfn.XLOOKUP($A46,'[1]15'!$H$7:$EB$7,'[1]16'!$H$50:$EB$50)</f>
        <v>1.89</v>
      </c>
      <c r="J46" s="10">
        <f>_xlfn.XLOOKUP($A46,'[1]15'!$H$7:$EB$7,'[1]16'!$H$49:$EB$49)</f>
        <v>1280.1827639999999</v>
      </c>
      <c r="K46" s="10">
        <f t="shared" si="1"/>
        <v>8842.3692540000011</v>
      </c>
      <c r="L46" s="10">
        <f>_xlfn.XLOOKUP($A46,'[1]15'!$H$7:$EB$7,'[1]17'!$G$40:$EA$40)</f>
        <v>2494.5238850000001</v>
      </c>
      <c r="M46" s="10">
        <f>_xlfn.XLOOKUP($A46,'[1]15'!$H$7:$EB$7,'[1]17'!$G$41:$EA$41)</f>
        <v>222.58353299999999</v>
      </c>
      <c r="N46" s="10">
        <f>_xlfn.XLOOKUP($A46,'[1]15'!$H$7:$EB$7,'[1]17'!$G$43:$EA$43)</f>
        <v>677.48825299999999</v>
      </c>
      <c r="O46" s="10">
        <f>_xlfn.XLOOKUP($A46,'[1]15'!$H$7:$EB$7,'[1]17'!$G$42:$EA$42)</f>
        <v>534.36651600000005</v>
      </c>
      <c r="P46" s="1">
        <v>29.664843749999999</v>
      </c>
    </row>
    <row r="47" spans="1:16" x14ac:dyDescent="0.25">
      <c r="A47" s="14">
        <v>36951</v>
      </c>
      <c r="B47" s="10">
        <f>_xlfn.XLOOKUP($A47,'[1]15'!$H$7:$EB$7,'[1]15'!$H$44:$EB$44)</f>
        <v>9940.0460000000003</v>
      </c>
      <c r="C47" s="10">
        <f>_xlfn.XLOOKUP($A47,'[1]15'!$H$7:$EB$7,'[1]15'!$H$45:$EB$45)</f>
        <v>960.26700000000005</v>
      </c>
      <c r="E47" s="10">
        <f>_xlfn.XLOOKUP($A47,'[1]15'!$H$7:$EB$7,'[1]15'!$H$47:$EB$47)</f>
        <v>10735.974833</v>
      </c>
      <c r="F47" s="10">
        <f t="shared" si="0"/>
        <v>21636.287833000002</v>
      </c>
      <c r="G47" s="10">
        <f>_xlfn.XLOOKUP($A47,'[1]15'!$H$7:$EB$7,'[1]16'!$H$47:$EB$47)</f>
        <v>5660.8676100000002</v>
      </c>
      <c r="H47" s="10">
        <f>_xlfn.XLOOKUP($A47,'[1]15'!$H$7:$EB$7,'[1]16'!$H$48:$EB$48)</f>
        <v>617.94661799999994</v>
      </c>
      <c r="I47" s="10">
        <f>_xlfn.XLOOKUP($A47,'[1]15'!$H$7:$EB$7,'[1]16'!$H$50:$EB$50)</f>
        <v>1.89</v>
      </c>
      <c r="J47" s="10">
        <f>_xlfn.XLOOKUP($A47,'[1]15'!$H$7:$EB$7,'[1]16'!$H$49:$EB$49)</f>
        <v>1164.3453179999999</v>
      </c>
      <c r="K47" s="10">
        <f t="shared" si="1"/>
        <v>7445.0495460000002</v>
      </c>
      <c r="L47" s="10">
        <f>_xlfn.XLOOKUP($A47,'[1]15'!$H$7:$EB$7,'[1]17'!$G$40:$EA$40)</f>
        <v>1742.5400729999999</v>
      </c>
      <c r="M47" s="10">
        <f>_xlfn.XLOOKUP($A47,'[1]15'!$H$7:$EB$7,'[1]17'!$G$41:$EA$41)</f>
        <v>199.461612</v>
      </c>
      <c r="N47" s="10">
        <f>_xlfn.XLOOKUP($A47,'[1]15'!$H$7:$EB$7,'[1]17'!$G$43:$EA$43)</f>
        <v>741.50035500000001</v>
      </c>
      <c r="O47" s="10">
        <f>_xlfn.XLOOKUP($A47,'[1]15'!$H$7:$EB$7,'[1]17'!$G$42:$EA$42)</f>
        <v>430.33548300000001</v>
      </c>
      <c r="P47" s="1">
        <v>25.762812499999999</v>
      </c>
    </row>
    <row r="48" spans="1:16" x14ac:dyDescent="0.25">
      <c r="A48" s="14">
        <v>37043</v>
      </c>
      <c r="B48" s="10">
        <f>_xlfn.XLOOKUP($A48,'[1]15'!$H$7:$EB$7,'[1]15'!$H$44:$EB$44)</f>
        <v>9366.5740000000005</v>
      </c>
      <c r="C48" s="10">
        <f>_xlfn.XLOOKUP($A48,'[1]15'!$H$7:$EB$7,'[1]15'!$H$45:$EB$45)</f>
        <v>1039.2090000000001</v>
      </c>
      <c r="E48" s="10">
        <f>_xlfn.XLOOKUP($A48,'[1]15'!$H$7:$EB$7,'[1]15'!$H$47:$EB$47)</f>
        <v>10977.052815999999</v>
      </c>
      <c r="F48" s="10">
        <f t="shared" si="0"/>
        <v>21382.835815999999</v>
      </c>
      <c r="G48" s="10">
        <f>_xlfn.XLOOKUP($A48,'[1]15'!$H$7:$EB$7,'[1]16'!$H$47:$EB$47)</f>
        <v>5411.5184499999996</v>
      </c>
      <c r="H48" s="10">
        <f>_xlfn.XLOOKUP($A48,'[1]15'!$H$7:$EB$7,'[1]16'!$H$48:$EB$48)</f>
        <v>814.74381700000004</v>
      </c>
      <c r="I48" s="10">
        <f>_xlfn.XLOOKUP($A48,'[1]15'!$H$7:$EB$7,'[1]16'!$H$50:$EB$50)</f>
        <v>1.75</v>
      </c>
      <c r="J48" s="10">
        <f>_xlfn.XLOOKUP($A48,'[1]15'!$H$7:$EB$7,'[1]16'!$H$49:$EB$49)</f>
        <v>1067.6601330000001</v>
      </c>
      <c r="K48" s="10">
        <f t="shared" si="1"/>
        <v>7295.6724000000004</v>
      </c>
      <c r="L48" s="10">
        <f>_xlfn.XLOOKUP($A48,'[1]15'!$H$7:$EB$7,'[1]17'!$G$40:$EA$40)</f>
        <v>1811.4239210000001</v>
      </c>
      <c r="M48" s="10">
        <f>_xlfn.XLOOKUP($A48,'[1]15'!$H$7:$EB$7,'[1]17'!$G$41:$EA$41)</f>
        <v>218.146164</v>
      </c>
      <c r="N48" s="10">
        <f>_xlfn.XLOOKUP($A48,'[1]15'!$H$7:$EB$7,'[1]17'!$G$43:$EA$43)</f>
        <v>630.38685699999996</v>
      </c>
      <c r="O48" s="10">
        <f>_xlfn.XLOOKUP($A48,'[1]15'!$H$7:$EB$7,'[1]17'!$G$42:$EA$42)</f>
        <v>424.95988899999998</v>
      </c>
      <c r="P48" s="1">
        <v>27.298225806451601</v>
      </c>
    </row>
    <row r="49" spans="1:16" x14ac:dyDescent="0.25">
      <c r="A49" s="14">
        <v>37135</v>
      </c>
      <c r="B49" s="10">
        <f>_xlfn.XLOOKUP($A49,'[1]15'!$H$7:$EB$7,'[1]15'!$H$44:$EB$44)</f>
        <v>9635.4830000000002</v>
      </c>
      <c r="C49" s="10">
        <f>_xlfn.XLOOKUP($A49,'[1]15'!$H$7:$EB$7,'[1]15'!$H$45:$EB$45)</f>
        <v>1123.664</v>
      </c>
      <c r="E49" s="10">
        <f>_xlfn.XLOOKUP($A49,'[1]15'!$H$7:$EB$7,'[1]15'!$H$47:$EB$47)</f>
        <v>11223.774625</v>
      </c>
      <c r="F49" s="10">
        <f t="shared" si="0"/>
        <v>21982.921625000003</v>
      </c>
      <c r="G49" s="10">
        <f>_xlfn.XLOOKUP($A49,'[1]15'!$H$7:$EB$7,'[1]16'!$H$47:$EB$47)</f>
        <v>6064.1445700000004</v>
      </c>
      <c r="H49" s="10">
        <f>_xlfn.XLOOKUP($A49,'[1]15'!$H$7:$EB$7,'[1]16'!$H$48:$EB$48)</f>
        <v>793.85898899999995</v>
      </c>
      <c r="I49" s="10">
        <f>_xlfn.XLOOKUP($A49,'[1]15'!$H$7:$EB$7,'[1]16'!$H$50:$EB$50)</f>
        <v>2.06</v>
      </c>
      <c r="J49" s="10">
        <f>_xlfn.XLOOKUP($A49,'[1]15'!$H$7:$EB$7,'[1]16'!$H$49:$EB$49)</f>
        <v>1078.7565010000001</v>
      </c>
      <c r="K49" s="10">
        <f t="shared" si="1"/>
        <v>7938.8200600000009</v>
      </c>
      <c r="L49" s="10">
        <f>_xlfn.XLOOKUP($A49,'[1]15'!$H$7:$EB$7,'[1]17'!$G$40:$EA$40)</f>
        <v>1815.098729</v>
      </c>
      <c r="M49" s="10">
        <f>_xlfn.XLOOKUP($A49,'[1]15'!$H$7:$EB$7,'[1]17'!$G$41:$EA$41)</f>
        <v>192.583091</v>
      </c>
      <c r="N49" s="10">
        <f>_xlfn.XLOOKUP($A49,'[1]15'!$H$7:$EB$7,'[1]17'!$G$43:$EA$43)</f>
        <v>774.556555</v>
      </c>
      <c r="O49" s="10">
        <f>_xlfn.XLOOKUP($A49,'[1]15'!$H$7:$EB$7,'[1]17'!$G$42:$EA$42)</f>
        <v>407.863742</v>
      </c>
      <c r="P49" s="1">
        <v>25.239062499999999</v>
      </c>
    </row>
    <row r="50" spans="1:16" x14ac:dyDescent="0.25">
      <c r="A50" s="14">
        <v>37226</v>
      </c>
      <c r="B50" s="10">
        <f>_xlfn.XLOOKUP($A50,'[1]15'!$H$7:$EB$7,'[1]15'!$H$44:$EB$44)</f>
        <v>9262.5730000000003</v>
      </c>
      <c r="C50" s="10">
        <f>_xlfn.XLOOKUP($A50,'[1]15'!$H$7:$EB$7,'[1]15'!$H$45:$EB$45)</f>
        <v>1161.3530000000001</v>
      </c>
      <c r="E50" s="10">
        <f>_xlfn.XLOOKUP($A50,'[1]15'!$H$7:$EB$7,'[1]15'!$H$47:$EB$47)</f>
        <v>10228.231637999999</v>
      </c>
      <c r="F50" s="10">
        <f t="shared" si="0"/>
        <v>20652.157637999997</v>
      </c>
      <c r="G50" s="10">
        <f>_xlfn.XLOOKUP($A50,'[1]15'!$H$7:$EB$7,'[1]16'!$H$47:$EB$47)</f>
        <v>6228.5217899999998</v>
      </c>
      <c r="H50" s="10">
        <f>_xlfn.XLOOKUP($A50,'[1]15'!$H$7:$EB$7,'[1]16'!$H$48:$EB$48)</f>
        <v>748.94733399999996</v>
      </c>
      <c r="I50" s="10">
        <f>_xlfn.XLOOKUP($A50,'[1]15'!$H$7:$EB$7,'[1]16'!$H$50:$EB$50)</f>
        <v>2</v>
      </c>
      <c r="J50" s="10">
        <f>_xlfn.XLOOKUP($A50,'[1]15'!$H$7:$EB$7,'[1]16'!$H$49:$EB$49)</f>
        <v>799.53198899999995</v>
      </c>
      <c r="K50" s="10">
        <f t="shared" si="1"/>
        <v>7779.0011129999993</v>
      </c>
      <c r="L50" s="10">
        <f>_xlfn.XLOOKUP($A50,'[1]15'!$H$7:$EB$7,'[1]17'!$G$40:$EA$40)</f>
        <v>1507.9776400000001</v>
      </c>
      <c r="M50" s="10">
        <f>_xlfn.XLOOKUP($A50,'[1]15'!$H$7:$EB$7,'[1]17'!$G$41:$EA$41)</f>
        <v>178.53888599999999</v>
      </c>
      <c r="N50" s="10">
        <f>_xlfn.XLOOKUP($A50,'[1]15'!$H$7:$EB$7,'[1]17'!$G$43:$EA$43)</f>
        <v>765.318262</v>
      </c>
      <c r="O50" s="10">
        <f>_xlfn.XLOOKUP($A50,'[1]15'!$H$7:$EB$7,'[1]17'!$G$42:$EA$42)</f>
        <v>275.80868400000003</v>
      </c>
      <c r="P50" s="1">
        <v>19.3940625</v>
      </c>
    </row>
    <row r="51" spans="1:16" x14ac:dyDescent="0.25">
      <c r="A51" s="14">
        <v>37316</v>
      </c>
      <c r="B51" s="10">
        <f>_xlfn.XLOOKUP($A51,'[1]15'!$H$7:$EB$7,'[1]15'!$H$44:$EB$44)</f>
        <v>9487.0419999999995</v>
      </c>
      <c r="C51" s="10">
        <f>_xlfn.XLOOKUP($A51,'[1]15'!$H$7:$EB$7,'[1]15'!$H$45:$EB$45)</f>
        <v>1102.7760000000001</v>
      </c>
      <c r="E51" s="10">
        <f>_xlfn.XLOOKUP($A51,'[1]15'!$H$7:$EB$7,'[1]15'!$H$47:$EB$47)</f>
        <v>10482.409145</v>
      </c>
      <c r="F51" s="10">
        <f t="shared" si="0"/>
        <v>21072.227144999997</v>
      </c>
      <c r="G51" s="10">
        <f>_xlfn.XLOOKUP($A51,'[1]15'!$H$7:$EB$7,'[1]16'!$H$47:$EB$47)</f>
        <v>5927.8318740000004</v>
      </c>
      <c r="H51" s="10">
        <f>_xlfn.XLOOKUP($A51,'[1]15'!$H$7:$EB$7,'[1]16'!$H$48:$EB$48)</f>
        <v>811.13978799999995</v>
      </c>
      <c r="I51" s="10">
        <f>_xlfn.XLOOKUP($A51,'[1]15'!$H$7:$EB$7,'[1]16'!$H$50:$EB$50)</f>
        <v>1.83</v>
      </c>
      <c r="J51" s="10">
        <f>_xlfn.XLOOKUP($A51,'[1]15'!$H$7:$EB$7,'[1]16'!$H$49:$EB$49)</f>
        <v>680.01033500000005</v>
      </c>
      <c r="K51" s="10">
        <f t="shared" si="1"/>
        <v>7420.8119969999998</v>
      </c>
      <c r="L51" s="10">
        <f>_xlfn.XLOOKUP($A51,'[1]15'!$H$7:$EB$7,'[1]17'!$G$40:$EA$40)</f>
        <v>1459.982399</v>
      </c>
      <c r="M51" s="10">
        <f>_xlfn.XLOOKUP($A51,'[1]15'!$H$7:$EB$7,'[1]17'!$G$41:$EA$41)</f>
        <v>170.09331800000001</v>
      </c>
      <c r="N51" s="10">
        <f>_xlfn.XLOOKUP($A51,'[1]15'!$H$7:$EB$7,'[1]17'!$G$43:$EA$43)</f>
        <v>591.79739400000005</v>
      </c>
      <c r="O51" s="10">
        <f>_xlfn.XLOOKUP($A51,'[1]15'!$H$7:$EB$7,'[1]17'!$G$42:$EA$42)</f>
        <v>230.71033399999999</v>
      </c>
      <c r="P51" s="1">
        <v>21.101774193548401</v>
      </c>
    </row>
    <row r="52" spans="1:16" x14ac:dyDescent="0.25">
      <c r="A52" s="14">
        <v>37408</v>
      </c>
      <c r="B52" s="10">
        <f>_xlfn.XLOOKUP($A52,'[1]15'!$H$7:$EB$7,'[1]15'!$H$44:$EB$44)</f>
        <v>9434.6579999999994</v>
      </c>
      <c r="C52" s="10">
        <f>_xlfn.XLOOKUP($A52,'[1]15'!$H$7:$EB$7,'[1]15'!$H$45:$EB$45)</f>
        <v>1224.2809999999999</v>
      </c>
      <c r="E52" s="10">
        <f>_xlfn.XLOOKUP($A52,'[1]15'!$H$7:$EB$7,'[1]15'!$H$47:$EB$47)</f>
        <v>10491.84787</v>
      </c>
      <c r="F52" s="10">
        <f t="shared" si="0"/>
        <v>21150.786869999996</v>
      </c>
      <c r="G52" s="10">
        <f>_xlfn.XLOOKUP($A52,'[1]15'!$H$7:$EB$7,'[1]16'!$H$47:$EB$47)</f>
        <v>5715.4743209999997</v>
      </c>
      <c r="H52" s="10">
        <f>_xlfn.XLOOKUP($A52,'[1]15'!$H$7:$EB$7,'[1]16'!$H$48:$EB$48)</f>
        <v>857.430295</v>
      </c>
      <c r="I52" s="10">
        <f>_xlfn.XLOOKUP($A52,'[1]15'!$H$7:$EB$7,'[1]16'!$H$50:$EB$50)</f>
        <v>1.71</v>
      </c>
      <c r="J52" s="10">
        <f>_xlfn.XLOOKUP($A52,'[1]15'!$H$7:$EB$7,'[1]16'!$H$49:$EB$49)</f>
        <v>882.53181199999995</v>
      </c>
      <c r="K52" s="10">
        <f t="shared" si="1"/>
        <v>7457.146428</v>
      </c>
      <c r="L52" s="10">
        <f>_xlfn.XLOOKUP($A52,'[1]15'!$H$7:$EB$7,'[1]17'!$G$40:$EA$40)</f>
        <v>1607.2236049999999</v>
      </c>
      <c r="M52" s="10">
        <f>_xlfn.XLOOKUP($A52,'[1]15'!$H$7:$EB$7,'[1]17'!$G$41:$EA$41)</f>
        <v>179.982462</v>
      </c>
      <c r="N52" s="10">
        <f>_xlfn.XLOOKUP($A52,'[1]15'!$H$7:$EB$7,'[1]17'!$G$43:$EA$43)</f>
        <v>480.83016500000002</v>
      </c>
      <c r="O52" s="10">
        <f>_xlfn.XLOOKUP($A52,'[1]15'!$H$7:$EB$7,'[1]17'!$G$42:$EA$42)</f>
        <v>319.77256199999999</v>
      </c>
      <c r="P52" s="1">
        <v>25.121874999999999</v>
      </c>
    </row>
    <row r="53" spans="1:16" x14ac:dyDescent="0.25">
      <c r="A53" s="14">
        <v>37500</v>
      </c>
      <c r="B53" s="10">
        <f>_xlfn.XLOOKUP($A53,'[1]15'!$H$7:$EB$7,'[1]15'!$H$44:$EB$44)</f>
        <v>9873.0169999999998</v>
      </c>
      <c r="C53" s="10">
        <f>_xlfn.XLOOKUP($A53,'[1]15'!$H$7:$EB$7,'[1]15'!$H$45:$EB$45)</f>
        <v>1271.337</v>
      </c>
      <c r="E53" s="10">
        <f>_xlfn.XLOOKUP($A53,'[1]15'!$H$7:$EB$7,'[1]15'!$H$47:$EB$47)</f>
        <v>10706.153541</v>
      </c>
      <c r="F53" s="10">
        <f t="shared" si="0"/>
        <v>21850.507540999999</v>
      </c>
      <c r="G53" s="10">
        <f>_xlfn.XLOOKUP($A53,'[1]15'!$H$7:$EB$7,'[1]16'!$H$47:$EB$47)</f>
        <v>6436.6198210000002</v>
      </c>
      <c r="H53" s="10">
        <f>_xlfn.XLOOKUP($A53,'[1]15'!$H$7:$EB$7,'[1]16'!$H$48:$EB$48)</f>
        <v>881.33906500000001</v>
      </c>
      <c r="I53" s="10">
        <f>_xlfn.XLOOKUP($A53,'[1]15'!$H$7:$EB$7,'[1]16'!$H$50:$EB$50)</f>
        <v>2</v>
      </c>
      <c r="J53" s="10">
        <f>_xlfn.XLOOKUP($A53,'[1]15'!$H$7:$EB$7,'[1]16'!$H$49:$EB$49)</f>
        <v>835.39659300000005</v>
      </c>
      <c r="K53" s="10">
        <f t="shared" si="1"/>
        <v>8155.3554790000007</v>
      </c>
      <c r="L53" s="10">
        <f>_xlfn.XLOOKUP($A53,'[1]15'!$H$7:$EB$7,'[1]17'!$G$40:$EA$40)</f>
        <v>1946.1373180000001</v>
      </c>
      <c r="M53" s="10">
        <f>_xlfn.XLOOKUP($A53,'[1]15'!$H$7:$EB$7,'[1]17'!$G$41:$EA$41)</f>
        <v>207.280484</v>
      </c>
      <c r="N53" s="10">
        <f>_xlfn.XLOOKUP($A53,'[1]15'!$H$7:$EB$7,'[1]17'!$G$43:$EA$43)</f>
        <v>685.77525100000003</v>
      </c>
      <c r="O53" s="10">
        <f>_xlfn.XLOOKUP($A53,'[1]15'!$H$7:$EB$7,'[1]17'!$G$42:$EA$42)</f>
        <v>317.98316599999998</v>
      </c>
      <c r="P53" s="1">
        <v>26.885151515151499</v>
      </c>
    </row>
    <row r="54" spans="1:16" x14ac:dyDescent="0.25">
      <c r="A54" s="14">
        <v>37591</v>
      </c>
      <c r="B54" s="10">
        <f>_xlfn.XLOOKUP($A54,'[1]15'!$H$7:$EB$7,'[1]15'!$H$44:$EB$44)</f>
        <v>8970.241</v>
      </c>
      <c r="C54" s="10">
        <f>_xlfn.XLOOKUP($A54,'[1]15'!$H$7:$EB$7,'[1]15'!$H$45:$EB$45)</f>
        <v>1115.8910000000001</v>
      </c>
      <c r="E54" s="10">
        <f>_xlfn.XLOOKUP($A54,'[1]15'!$H$7:$EB$7,'[1]15'!$H$47:$EB$47)</f>
        <v>10741.306992</v>
      </c>
      <c r="F54" s="10">
        <f t="shared" si="0"/>
        <v>20827.438991999999</v>
      </c>
      <c r="G54" s="10">
        <f>_xlfn.XLOOKUP($A54,'[1]15'!$H$7:$EB$7,'[1]16'!$H$47:$EB$47)</f>
        <v>5384.206666</v>
      </c>
      <c r="H54" s="10">
        <f>_xlfn.XLOOKUP($A54,'[1]15'!$H$7:$EB$7,'[1]16'!$H$48:$EB$48)</f>
        <v>679.73236899999995</v>
      </c>
      <c r="I54" s="10">
        <f>_xlfn.XLOOKUP($A54,'[1]15'!$H$7:$EB$7,'[1]16'!$H$50:$EB$50)</f>
        <v>1.95</v>
      </c>
      <c r="J54" s="10">
        <f>_xlfn.XLOOKUP($A54,'[1]15'!$H$7:$EB$7,'[1]16'!$H$49:$EB$49)</f>
        <v>854.52226800000005</v>
      </c>
      <c r="K54" s="10">
        <f t="shared" si="1"/>
        <v>6920.4113029999999</v>
      </c>
      <c r="L54" s="10">
        <f>_xlfn.XLOOKUP($A54,'[1]15'!$H$7:$EB$7,'[1]17'!$G$40:$EA$40)</f>
        <v>1655.7521529999999</v>
      </c>
      <c r="M54" s="10">
        <f>_xlfn.XLOOKUP($A54,'[1]15'!$H$7:$EB$7,'[1]17'!$G$41:$EA$41)</f>
        <v>212.10422500000001</v>
      </c>
      <c r="N54" s="10">
        <f>_xlfn.XLOOKUP($A54,'[1]15'!$H$7:$EB$7,'[1]17'!$G$43:$EA$43)</f>
        <v>669.84647600000005</v>
      </c>
      <c r="O54" s="10">
        <f>_xlfn.XLOOKUP($A54,'[1]15'!$H$7:$EB$7,'[1]17'!$G$42:$EA$42)</f>
        <v>327.112165</v>
      </c>
      <c r="P54" s="1">
        <v>26.776</v>
      </c>
    </row>
    <row r="55" spans="1:16" x14ac:dyDescent="0.25">
      <c r="A55" s="14">
        <v>37681</v>
      </c>
      <c r="B55" s="10">
        <f>_xlfn.XLOOKUP($A55,'[1]15'!$H$7:$EB$7,'[1]15'!$H$44:$EB$44)</f>
        <v>8263.9060000000009</v>
      </c>
      <c r="C55" s="10">
        <f>_xlfn.XLOOKUP($A55,'[1]15'!$H$7:$EB$7,'[1]15'!$H$45:$EB$45)</f>
        <v>1101.92</v>
      </c>
      <c r="E55" s="10">
        <f>_xlfn.XLOOKUP($A55,'[1]15'!$H$7:$EB$7,'[1]15'!$H$47:$EB$47)</f>
        <v>10579.016839</v>
      </c>
      <c r="F55" s="10">
        <f t="shared" si="0"/>
        <v>19944.842839000001</v>
      </c>
      <c r="G55" s="10">
        <f>_xlfn.XLOOKUP($A55,'[1]15'!$H$7:$EB$7,'[1]16'!$H$47:$EB$47)</f>
        <v>4343.6322410000002</v>
      </c>
      <c r="H55" s="10">
        <f>_xlfn.XLOOKUP($A55,'[1]15'!$H$7:$EB$7,'[1]16'!$H$48:$EB$48)</f>
        <v>774.78985</v>
      </c>
      <c r="I55" s="10">
        <f>_xlfn.XLOOKUP($A55,'[1]15'!$H$7:$EB$7,'[1]16'!$H$50:$EB$50)</f>
        <v>1.9524548500000001</v>
      </c>
      <c r="J55" s="10">
        <f>_xlfn.XLOOKUP($A55,'[1]15'!$H$7:$EB$7,'[1]16'!$H$49:$EB$49)</f>
        <v>753.97535000000005</v>
      </c>
      <c r="K55" s="10">
        <f t="shared" si="1"/>
        <v>5874.3498958500004</v>
      </c>
      <c r="L55" s="10">
        <f>_xlfn.XLOOKUP($A55,'[1]15'!$H$7:$EB$7,'[1]17'!$G$40:$EA$40)</f>
        <v>1514.3220429999999</v>
      </c>
      <c r="M55" s="10">
        <f>_xlfn.XLOOKUP($A55,'[1]15'!$H$7:$EB$7,'[1]17'!$G$41:$EA$41)</f>
        <v>250.25860299999999</v>
      </c>
      <c r="N55" s="10">
        <f>_xlfn.XLOOKUP($A55,'[1]15'!$H$7:$EB$7,'[1]17'!$G$43:$EA$43)</f>
        <v>638.33809699999995</v>
      </c>
      <c r="O55" s="10">
        <f>_xlfn.XLOOKUP($A55,'[1]15'!$H$7:$EB$7,'[1]17'!$G$42:$EA$42)</f>
        <v>323.180117</v>
      </c>
      <c r="P55" s="1">
        <v>31.4033333333333</v>
      </c>
    </row>
    <row r="56" spans="1:16" x14ac:dyDescent="0.25">
      <c r="A56" s="14">
        <v>37773</v>
      </c>
      <c r="B56" s="10">
        <f>_xlfn.XLOOKUP($A56,'[1]15'!$H$7:$EB$7,'[1]15'!$H$44:$EB$44)</f>
        <v>7916.2539999999999</v>
      </c>
      <c r="C56" s="10">
        <f>_xlfn.XLOOKUP($A56,'[1]15'!$H$7:$EB$7,'[1]15'!$H$45:$EB$45)</f>
        <v>1192.404</v>
      </c>
      <c r="E56" s="10">
        <f>_xlfn.XLOOKUP($A56,'[1]15'!$H$7:$EB$7,'[1]15'!$H$47:$EB$47)</f>
        <v>10446.510566000001</v>
      </c>
      <c r="F56" s="10">
        <f t="shared" si="0"/>
        <v>19555.168566</v>
      </c>
      <c r="G56" s="10">
        <f>_xlfn.XLOOKUP($A56,'[1]15'!$H$7:$EB$7,'[1]16'!$H$47:$EB$47)</f>
        <v>4785.7985790000002</v>
      </c>
      <c r="H56" s="10">
        <f>_xlfn.XLOOKUP($A56,'[1]15'!$H$7:$EB$7,'[1]16'!$H$48:$EB$48)</f>
        <v>857.97136399999999</v>
      </c>
      <c r="I56" s="10">
        <f>_xlfn.XLOOKUP($A56,'[1]15'!$H$7:$EB$7,'[1]16'!$H$50:$EB$50)</f>
        <v>1.92397456</v>
      </c>
      <c r="J56" s="10">
        <f>_xlfn.XLOOKUP($A56,'[1]15'!$H$7:$EB$7,'[1]16'!$H$49:$EB$49)</f>
        <v>707.58246499999996</v>
      </c>
      <c r="K56" s="10">
        <f t="shared" si="1"/>
        <v>6353.2763825599995</v>
      </c>
      <c r="L56" s="10">
        <f>_xlfn.XLOOKUP($A56,'[1]15'!$H$7:$EB$7,'[1]17'!$G$40:$EA$40)</f>
        <v>1285.8845610000001</v>
      </c>
      <c r="M56" s="10">
        <f>_xlfn.XLOOKUP($A56,'[1]15'!$H$7:$EB$7,'[1]17'!$G$41:$EA$41)</f>
        <v>185.85407900000001</v>
      </c>
      <c r="N56" s="10">
        <f>_xlfn.XLOOKUP($A56,'[1]15'!$H$7:$EB$7,'[1]17'!$G$43:$EA$43)</f>
        <v>613.14212599999996</v>
      </c>
      <c r="O56" s="10">
        <f>_xlfn.XLOOKUP($A56,'[1]15'!$H$7:$EB$7,'[1]17'!$G$42:$EA$42)</f>
        <v>229.92295799999999</v>
      </c>
      <c r="P56" s="1">
        <v>26.147049180327901</v>
      </c>
    </row>
    <row r="57" spans="1:16" x14ac:dyDescent="0.25">
      <c r="A57" s="14">
        <v>37865</v>
      </c>
      <c r="B57" s="10">
        <f>_xlfn.XLOOKUP($A57,'[1]15'!$H$7:$EB$7,'[1]15'!$H$44:$EB$44)</f>
        <v>8690.6049999999996</v>
      </c>
      <c r="C57" s="10">
        <f>_xlfn.XLOOKUP($A57,'[1]15'!$H$7:$EB$7,'[1]15'!$H$45:$EB$45)</f>
        <v>1302.1869999999999</v>
      </c>
      <c r="E57" s="10">
        <f>_xlfn.XLOOKUP($A57,'[1]15'!$H$7:$EB$7,'[1]15'!$H$47:$EB$47)</f>
        <v>9534.1609669999998</v>
      </c>
      <c r="F57" s="10">
        <f t="shared" si="0"/>
        <v>19526.952966999997</v>
      </c>
      <c r="G57" s="10">
        <f>_xlfn.XLOOKUP($A57,'[1]15'!$H$7:$EB$7,'[1]16'!$H$47:$EB$47)</f>
        <v>5560.4586440000003</v>
      </c>
      <c r="H57" s="10">
        <f>_xlfn.XLOOKUP($A57,'[1]15'!$H$7:$EB$7,'[1]16'!$H$48:$EB$48)</f>
        <v>860.03246000000001</v>
      </c>
      <c r="I57" s="10">
        <f>_xlfn.XLOOKUP($A57,'[1]15'!$H$7:$EB$7,'[1]16'!$H$50:$EB$50)</f>
        <v>2.0972857</v>
      </c>
      <c r="J57" s="10">
        <f>_xlfn.XLOOKUP($A57,'[1]15'!$H$7:$EB$7,'[1]16'!$H$49:$EB$49)</f>
        <v>665.06683199999998</v>
      </c>
      <c r="K57" s="10">
        <f t="shared" si="1"/>
        <v>7087.6552217000008</v>
      </c>
      <c r="L57" s="10">
        <f>_xlfn.XLOOKUP($A57,'[1]15'!$H$7:$EB$7,'[1]17'!$G$40:$EA$40)</f>
        <v>1517.3159680000001</v>
      </c>
      <c r="M57" s="10">
        <f>_xlfn.XLOOKUP($A57,'[1]15'!$H$7:$EB$7,'[1]17'!$G$41:$EA$41)</f>
        <v>192.319594</v>
      </c>
      <c r="N57" s="10">
        <f>_xlfn.XLOOKUP($A57,'[1]15'!$H$7:$EB$7,'[1]17'!$G$43:$EA$43)</f>
        <v>629.49090899999999</v>
      </c>
      <c r="O57" s="10">
        <f>_xlfn.XLOOKUP($A57,'[1]15'!$H$7:$EB$7,'[1]17'!$G$42:$EA$42)</f>
        <v>234.10611800000001</v>
      </c>
      <c r="P57" s="1">
        <v>28.419090909090901</v>
      </c>
    </row>
    <row r="58" spans="1:16" x14ac:dyDescent="0.25">
      <c r="A58" s="14">
        <v>37956</v>
      </c>
      <c r="B58" s="10">
        <f>_xlfn.XLOOKUP($A58,'[1]15'!$H$7:$EB$7,'[1]15'!$H$44:$EB$44)</f>
        <v>7530.6440000000002</v>
      </c>
      <c r="C58" s="10">
        <f>_xlfn.XLOOKUP($A58,'[1]15'!$H$7:$EB$7,'[1]15'!$H$45:$EB$45)</f>
        <v>1073.6369999999999</v>
      </c>
      <c r="E58" s="10">
        <f>_xlfn.XLOOKUP($A58,'[1]15'!$H$7:$EB$7,'[1]15'!$H$47:$EB$47)</f>
        <v>10130.042641</v>
      </c>
      <c r="F58" s="10">
        <f t="shared" si="0"/>
        <v>18734.323641000003</v>
      </c>
      <c r="G58" s="10">
        <f>_xlfn.XLOOKUP($A58,'[1]15'!$H$7:$EB$7,'[1]16'!$H$47:$EB$47)</f>
        <v>4446.2263700000003</v>
      </c>
      <c r="H58" s="10">
        <f>_xlfn.XLOOKUP($A58,'[1]15'!$H$7:$EB$7,'[1]16'!$H$48:$EB$48)</f>
        <v>722.89933699999995</v>
      </c>
      <c r="I58" s="10">
        <f>_xlfn.XLOOKUP($A58,'[1]15'!$H$7:$EB$7,'[1]16'!$H$50:$EB$50)</f>
        <v>1.93140194</v>
      </c>
      <c r="J58" s="10">
        <f>_xlfn.XLOOKUP($A58,'[1]15'!$H$7:$EB$7,'[1]16'!$H$49:$EB$49)</f>
        <v>695.10402699999997</v>
      </c>
      <c r="K58" s="10">
        <f t="shared" si="1"/>
        <v>5866.1611359400003</v>
      </c>
      <c r="L58" s="10">
        <f>_xlfn.XLOOKUP($A58,'[1]15'!$H$7:$EB$7,'[1]17'!$G$40:$EA$40)</f>
        <v>1228.4519310000001</v>
      </c>
      <c r="M58" s="10">
        <f>_xlfn.XLOOKUP($A58,'[1]15'!$H$7:$EB$7,'[1]17'!$G$41:$EA$41)</f>
        <v>157.252666</v>
      </c>
      <c r="N58" s="10">
        <f>_xlfn.XLOOKUP($A58,'[1]15'!$H$7:$EB$7,'[1]17'!$G$43:$EA$43)</f>
        <v>532.97313299999996</v>
      </c>
      <c r="O58" s="10">
        <f>_xlfn.XLOOKUP($A58,'[1]15'!$H$7:$EB$7,'[1]17'!$G$42:$EA$42)</f>
        <v>234.52209099999999</v>
      </c>
      <c r="P58" s="1">
        <v>29.429375</v>
      </c>
    </row>
    <row r="59" spans="1:16" x14ac:dyDescent="0.25">
      <c r="A59" s="14">
        <v>38047</v>
      </c>
      <c r="B59" s="10">
        <f>_xlfn.XLOOKUP($A59,'[1]15'!$H$7:$EB$7,'[1]15'!$H$44:$EB$44)</f>
        <v>7404.24</v>
      </c>
      <c r="C59" s="10">
        <f>_xlfn.XLOOKUP($A59,'[1]15'!$H$7:$EB$7,'[1]15'!$H$45:$EB$45)</f>
        <v>1065.6600000000001</v>
      </c>
      <c r="E59" s="10">
        <f>_xlfn.XLOOKUP($A59,'[1]15'!$H$7:$EB$7,'[1]15'!$H$47:$EB$47)</f>
        <v>9887.6713579999996</v>
      </c>
      <c r="F59" s="10">
        <f t="shared" si="0"/>
        <v>18357.571358000001</v>
      </c>
      <c r="G59" s="10">
        <f>_xlfn.XLOOKUP($A59,'[1]15'!$H$7:$EB$7,'[1]16'!$H$47:$EB$47)</f>
        <v>4250.6932930000003</v>
      </c>
      <c r="H59" s="10">
        <f>_xlfn.XLOOKUP($A59,'[1]15'!$H$7:$EB$7,'[1]16'!$H$48:$EB$48)</f>
        <v>706.36126400000001</v>
      </c>
      <c r="I59" s="10">
        <f>_xlfn.XLOOKUP($A59,'[1]15'!$H$7:$EB$7,'[1]16'!$H$50:$EB$50)</f>
        <v>1.9089723999999999</v>
      </c>
      <c r="J59" s="10">
        <f>_xlfn.XLOOKUP($A59,'[1]15'!$H$7:$EB$7,'[1]16'!$H$49:$EB$49)</f>
        <v>615.93792900000005</v>
      </c>
      <c r="K59" s="10">
        <f t="shared" si="1"/>
        <v>5574.9014583999997</v>
      </c>
      <c r="L59" s="10">
        <f>_xlfn.XLOOKUP($A59,'[1]15'!$H$7:$EB$7,'[1]17'!$G$40:$EA$40)</f>
        <v>1226.9037539999999</v>
      </c>
      <c r="M59" s="10">
        <f>_xlfn.XLOOKUP($A59,'[1]15'!$H$7:$EB$7,'[1]17'!$G$41:$EA$41)</f>
        <v>149.209585</v>
      </c>
      <c r="N59" s="10">
        <f>_xlfn.XLOOKUP($A59,'[1]15'!$H$7:$EB$7,'[1]17'!$G$43:$EA$43)</f>
        <v>491.090101</v>
      </c>
      <c r="O59" s="10">
        <f>_xlfn.XLOOKUP($A59,'[1]15'!$H$7:$EB$7,'[1]17'!$G$42:$EA$42)</f>
        <v>228.615613</v>
      </c>
      <c r="P59" s="1">
        <v>32.021562500000002</v>
      </c>
    </row>
    <row r="60" spans="1:16" x14ac:dyDescent="0.25">
      <c r="A60" s="14">
        <v>38139</v>
      </c>
      <c r="B60" s="10">
        <f>_xlfn.XLOOKUP($A60,'[1]15'!$H$7:$EB$7,'[1]15'!$H$44:$EB$44)</f>
        <v>7087.5680000000002</v>
      </c>
      <c r="C60" s="10">
        <f>_xlfn.XLOOKUP($A60,'[1]15'!$H$7:$EB$7,'[1]15'!$H$45:$EB$45)</f>
        <v>1197.646</v>
      </c>
      <c r="E60" s="10">
        <f>_xlfn.XLOOKUP($A60,'[1]15'!$H$7:$EB$7,'[1]15'!$H$47:$EB$47)</f>
        <v>9633.7212330000002</v>
      </c>
      <c r="F60" s="10">
        <f t="shared" si="0"/>
        <v>17918.935233</v>
      </c>
      <c r="G60" s="10">
        <f>_xlfn.XLOOKUP($A60,'[1]15'!$H$7:$EB$7,'[1]16'!$H$47:$EB$47)</f>
        <v>3268.195119</v>
      </c>
      <c r="H60" s="10">
        <f>_xlfn.XLOOKUP($A60,'[1]15'!$H$7:$EB$7,'[1]16'!$H$48:$EB$48)</f>
        <v>627.18912999999998</v>
      </c>
      <c r="I60" s="10">
        <f>_xlfn.XLOOKUP($A60,'[1]15'!$H$7:$EB$7,'[1]16'!$H$50:$EB$50)</f>
        <v>1.97619593</v>
      </c>
      <c r="J60" s="10">
        <f>_xlfn.XLOOKUP($A60,'[1]15'!$H$7:$EB$7,'[1]16'!$H$49:$EB$49)</f>
        <v>555.32172300000002</v>
      </c>
      <c r="K60" s="10">
        <f t="shared" si="1"/>
        <v>4452.6821679299992</v>
      </c>
      <c r="L60" s="10">
        <f>_xlfn.XLOOKUP($A60,'[1]15'!$H$7:$EB$7,'[1]17'!$G$40:$EA$40)</f>
        <v>1082.335887</v>
      </c>
      <c r="M60" s="10">
        <f>_xlfn.XLOOKUP($A60,'[1]15'!$H$7:$EB$7,'[1]17'!$G$41:$EA$41)</f>
        <v>148.45697999999999</v>
      </c>
      <c r="N60" s="10">
        <f>_xlfn.XLOOKUP($A60,'[1]15'!$H$7:$EB$7,'[1]17'!$G$43:$EA$43)</f>
        <v>520.72409000000005</v>
      </c>
      <c r="O60" s="10">
        <f>_xlfn.XLOOKUP($A60,'[1]15'!$H$7:$EB$7,'[1]17'!$G$42:$EA$42)</f>
        <v>221.12796399999999</v>
      </c>
      <c r="P60" s="1">
        <v>35.375873015872997</v>
      </c>
    </row>
    <row r="61" spans="1:16" x14ac:dyDescent="0.25">
      <c r="A61" s="14">
        <v>38231</v>
      </c>
      <c r="B61" s="10">
        <f>_xlfn.XLOOKUP($A61,'[1]15'!$H$7:$EB$7,'[1]15'!$H$44:$EB$44)</f>
        <v>7107.8990000000003</v>
      </c>
      <c r="C61" s="10">
        <f>_xlfn.XLOOKUP($A61,'[1]15'!$H$7:$EB$7,'[1]15'!$H$45:$EB$45)</f>
        <v>1245.8489999999999</v>
      </c>
      <c r="E61" s="10">
        <f>_xlfn.XLOOKUP($A61,'[1]15'!$H$7:$EB$7,'[1]15'!$H$47:$EB$47)</f>
        <v>10069.232596</v>
      </c>
      <c r="F61" s="10">
        <f t="shared" si="0"/>
        <v>18422.980596000001</v>
      </c>
      <c r="G61" s="10">
        <f>_xlfn.XLOOKUP($A61,'[1]15'!$H$7:$EB$7,'[1]16'!$H$47:$EB$47)</f>
        <v>4204.8864430000003</v>
      </c>
      <c r="H61" s="10">
        <f>_xlfn.XLOOKUP($A61,'[1]15'!$H$7:$EB$7,'[1]16'!$H$48:$EB$48)</f>
        <v>794.21223999999995</v>
      </c>
      <c r="I61" s="10">
        <f>_xlfn.XLOOKUP($A61,'[1]15'!$H$7:$EB$7,'[1]16'!$H$50:$EB$50)</f>
        <v>2.4577346499999999</v>
      </c>
      <c r="J61" s="10">
        <f>_xlfn.XLOOKUP($A61,'[1]15'!$H$7:$EB$7,'[1]16'!$H$49:$EB$49)</f>
        <v>398.5683765</v>
      </c>
      <c r="K61" s="10">
        <f t="shared" si="1"/>
        <v>5400.1247941500005</v>
      </c>
      <c r="L61" s="10">
        <f>_xlfn.XLOOKUP($A61,'[1]15'!$H$7:$EB$7,'[1]17'!$G$40:$EA$40)</f>
        <v>1649.4824799999999</v>
      </c>
      <c r="M61" s="10">
        <f>_xlfn.XLOOKUP($A61,'[1]15'!$H$7:$EB$7,'[1]17'!$G$41:$EA$41)</f>
        <v>208.69610299999999</v>
      </c>
      <c r="N61" s="10">
        <f>_xlfn.XLOOKUP($A61,'[1]15'!$H$7:$EB$7,'[1]17'!$G$43:$EA$43)</f>
        <v>700.81198300000005</v>
      </c>
      <c r="O61" s="10">
        <f>_xlfn.XLOOKUP($A61,'[1]15'!$H$7:$EB$7,'[1]17'!$G$42:$EA$42)</f>
        <v>180.150846</v>
      </c>
      <c r="P61" s="1">
        <v>41.594848484848498</v>
      </c>
    </row>
    <row r="62" spans="1:16" x14ac:dyDescent="0.25">
      <c r="A62" s="14">
        <v>38322</v>
      </c>
      <c r="B62" s="10">
        <f>_xlfn.XLOOKUP($A62,'[1]15'!$H$7:$EB$7,'[1]15'!$H$44:$EB$44)</f>
        <v>6403.9480000000003</v>
      </c>
      <c r="C62" s="10">
        <f>_xlfn.XLOOKUP($A62,'[1]15'!$H$7:$EB$7,'[1]15'!$H$45:$EB$45)</f>
        <v>1111.7670000000001</v>
      </c>
      <c r="E62" s="10">
        <f>_xlfn.XLOOKUP($A62,'[1]15'!$H$7:$EB$7,'[1]15'!$H$47:$EB$47)</f>
        <v>10577.858029000001</v>
      </c>
      <c r="F62" s="10">
        <f t="shared" si="0"/>
        <v>18093.573028999999</v>
      </c>
      <c r="G62" s="10">
        <f>_xlfn.XLOOKUP($A62,'[1]15'!$H$7:$EB$7,'[1]16'!$H$47:$EB$47)</f>
        <v>3728.5635940000002</v>
      </c>
      <c r="H62" s="10">
        <f>_xlfn.XLOOKUP($A62,'[1]15'!$H$7:$EB$7,'[1]16'!$H$48:$EB$48)</f>
        <v>595.00482199999999</v>
      </c>
      <c r="I62" s="10">
        <f>_xlfn.XLOOKUP($A62,'[1]15'!$H$7:$EB$7,'[1]16'!$H$50:$EB$50)</f>
        <v>2.83115264</v>
      </c>
      <c r="J62" s="10">
        <f>_xlfn.XLOOKUP($A62,'[1]15'!$H$7:$EB$7,'[1]16'!$H$49:$EB$49)</f>
        <v>511.06608599999998</v>
      </c>
      <c r="K62" s="10">
        <f t="shared" si="1"/>
        <v>4837.4656546400001</v>
      </c>
      <c r="L62" s="10">
        <f>_xlfn.XLOOKUP($A62,'[1]15'!$H$7:$EB$7,'[1]17'!$G$40:$EA$40)</f>
        <v>1477.206608</v>
      </c>
      <c r="M62" s="10">
        <f>_xlfn.XLOOKUP($A62,'[1]15'!$H$7:$EB$7,'[1]17'!$G$41:$EA$41)</f>
        <v>183.59406200000001</v>
      </c>
      <c r="N62" s="10">
        <f>_xlfn.XLOOKUP($A62,'[1]15'!$H$7:$EB$7,'[1]17'!$G$43:$EA$43)</f>
        <v>869.19122900000002</v>
      </c>
      <c r="O62" s="10">
        <f>_xlfn.XLOOKUP($A62,'[1]15'!$H$7:$EB$7,'[1]17'!$G$42:$EA$42)</f>
        <v>222.48902699999999</v>
      </c>
      <c r="P62" s="1">
        <v>44.139687500000001</v>
      </c>
    </row>
    <row r="63" spans="1:16" x14ac:dyDescent="0.25">
      <c r="A63" s="14">
        <v>38412</v>
      </c>
      <c r="B63" s="10">
        <f>_xlfn.XLOOKUP($A63,'[1]15'!$H$7:$EB$7,'[1]15'!$H$44:$EB$44)</f>
        <v>6310.201</v>
      </c>
      <c r="C63" s="10">
        <f>_xlfn.XLOOKUP($A63,'[1]15'!$H$7:$EB$7,'[1]15'!$H$45:$EB$45)</f>
        <v>1099.1479999999999</v>
      </c>
      <c r="E63" s="10">
        <f>_xlfn.XLOOKUP($A63,'[1]15'!$H$7:$EB$7,'[1]15'!$H$47:$EB$47)</f>
        <v>10172.69536</v>
      </c>
      <c r="F63" s="10">
        <f t="shared" si="0"/>
        <v>17582.04436</v>
      </c>
      <c r="G63" s="10">
        <f>_xlfn.XLOOKUP($A63,'[1]15'!$H$7:$EB$7,'[1]16'!$H$47:$EB$47)</f>
        <v>3769.7674980000002</v>
      </c>
      <c r="H63" s="10">
        <f>_xlfn.XLOOKUP($A63,'[1]15'!$H$7:$EB$7,'[1]16'!$H$48:$EB$48)</f>
        <v>796.18158300000005</v>
      </c>
      <c r="I63" s="10">
        <f>_xlfn.XLOOKUP($A63,'[1]15'!$H$7:$EB$7,'[1]16'!$H$50:$EB$50)</f>
        <v>2.65</v>
      </c>
      <c r="J63" s="10">
        <f>_xlfn.XLOOKUP($A63,'[1]15'!$H$7:$EB$7,'[1]16'!$H$49:$EB$49)</f>
        <v>631.42657999999994</v>
      </c>
      <c r="K63" s="10">
        <f t="shared" si="1"/>
        <v>5200.0256610000006</v>
      </c>
      <c r="L63" s="10">
        <f>_xlfn.XLOOKUP($A63,'[1]15'!$H$7:$EB$7,'[1]17'!$G$40:$EA$40)</f>
        <v>1478.0589110000001</v>
      </c>
      <c r="M63" s="10">
        <f>_xlfn.XLOOKUP($A63,'[1]15'!$H$7:$EB$7,'[1]17'!$G$41:$EA$41)</f>
        <v>211.96862999999999</v>
      </c>
      <c r="N63" s="10">
        <f>_xlfn.XLOOKUP($A63,'[1]15'!$H$7:$EB$7,'[1]17'!$G$43:$EA$43)</f>
        <v>759.40263800000002</v>
      </c>
      <c r="O63" s="10">
        <f>_xlfn.XLOOKUP($A63,'[1]15'!$H$7:$EB$7,'[1]17'!$G$42:$EA$42)</f>
        <v>269.02594099999999</v>
      </c>
      <c r="P63" s="1">
        <v>47.761904761904802</v>
      </c>
    </row>
    <row r="64" spans="1:16" x14ac:dyDescent="0.25">
      <c r="A64" s="14">
        <v>38504</v>
      </c>
      <c r="B64" s="10">
        <f>_xlfn.XLOOKUP($A64,'[1]15'!$H$7:$EB$7,'[1]15'!$H$44:$EB$44)</f>
        <v>7488.692</v>
      </c>
      <c r="C64" s="10">
        <f>_xlfn.XLOOKUP($A64,'[1]15'!$H$7:$EB$7,'[1]15'!$H$45:$EB$45)</f>
        <v>1171.328</v>
      </c>
      <c r="E64" s="10">
        <f>_xlfn.XLOOKUP($A64,'[1]15'!$H$7:$EB$7,'[1]15'!$H$47:$EB$47)</f>
        <v>9893.9169349999993</v>
      </c>
      <c r="F64" s="10">
        <f t="shared" si="0"/>
        <v>18553.936934999998</v>
      </c>
      <c r="G64" s="10">
        <f>_xlfn.XLOOKUP($A64,'[1]15'!$H$7:$EB$7,'[1]16'!$H$47:$EB$47)</f>
        <v>4027.9675219999999</v>
      </c>
      <c r="H64" s="10">
        <f>_xlfn.XLOOKUP($A64,'[1]15'!$H$7:$EB$7,'[1]16'!$H$48:$EB$48)</f>
        <v>658.93918199999996</v>
      </c>
      <c r="I64" s="10">
        <f>_xlfn.XLOOKUP($A64,'[1]15'!$H$7:$EB$7,'[1]16'!$H$50:$EB$50)</f>
        <v>2.65</v>
      </c>
      <c r="J64" s="10">
        <f>_xlfn.XLOOKUP($A64,'[1]15'!$H$7:$EB$7,'[1]16'!$H$49:$EB$49)</f>
        <v>339.25477699999999</v>
      </c>
      <c r="K64" s="10">
        <f t="shared" si="1"/>
        <v>5028.8114809999997</v>
      </c>
      <c r="L64" s="10">
        <f>_xlfn.XLOOKUP($A64,'[1]15'!$H$7:$EB$7,'[1]17'!$G$40:$EA$40)</f>
        <v>1724.7850490000001</v>
      </c>
      <c r="M64" s="10">
        <f>_xlfn.XLOOKUP($A64,'[1]15'!$H$7:$EB$7,'[1]17'!$G$41:$EA$41)</f>
        <v>199.660875</v>
      </c>
      <c r="N64" s="10">
        <f>_xlfn.XLOOKUP($A64,'[1]15'!$H$7:$EB$7,'[1]17'!$G$43:$EA$43)</f>
        <v>869.25649399999998</v>
      </c>
      <c r="O64" s="10">
        <f>_xlfn.XLOOKUP($A64,'[1]15'!$H$7:$EB$7,'[1]17'!$G$42:$EA$42)</f>
        <v>171.83435299999999</v>
      </c>
      <c r="P64" s="1">
        <v>51.606615384615402</v>
      </c>
    </row>
    <row r="65" spans="1:16" x14ac:dyDescent="0.25">
      <c r="A65" s="14">
        <v>38596</v>
      </c>
      <c r="B65" s="10">
        <f>_xlfn.XLOOKUP($A65,'[1]15'!$H$7:$EB$7,'[1]15'!$H$44:$EB$44)</f>
        <v>6877.4059999999999</v>
      </c>
      <c r="C65" s="10">
        <f>_xlfn.XLOOKUP($A65,'[1]15'!$H$7:$EB$7,'[1]15'!$H$45:$EB$45)</f>
        <v>1299.875</v>
      </c>
      <c r="E65" s="10">
        <f>_xlfn.XLOOKUP($A65,'[1]15'!$H$7:$EB$7,'[1]15'!$H$47:$EB$47)</f>
        <v>9523.9937640000007</v>
      </c>
      <c r="F65" s="10">
        <f t="shared" si="0"/>
        <v>17701.274764000002</v>
      </c>
      <c r="G65" s="10">
        <f>_xlfn.XLOOKUP($A65,'[1]15'!$H$7:$EB$7,'[1]16'!$H$47:$EB$47)</f>
        <v>4165.9847499999996</v>
      </c>
      <c r="H65" s="10">
        <f>_xlfn.XLOOKUP($A65,'[1]15'!$H$7:$EB$7,'[1]16'!$H$48:$EB$48)</f>
        <v>985.25041099999999</v>
      </c>
      <c r="I65" s="10">
        <f>_xlfn.XLOOKUP($A65,'[1]15'!$H$7:$EB$7,'[1]16'!$H$50:$EB$50)</f>
        <v>2.8439999999999999</v>
      </c>
      <c r="J65" s="10">
        <f>_xlfn.XLOOKUP($A65,'[1]15'!$H$7:$EB$7,'[1]16'!$H$49:$EB$49)</f>
        <v>437.76374420000002</v>
      </c>
      <c r="K65" s="10">
        <f t="shared" si="1"/>
        <v>5591.8429051999992</v>
      </c>
      <c r="L65" s="10">
        <f>_xlfn.XLOOKUP($A65,'[1]15'!$H$7:$EB$7,'[1]17'!$G$40:$EA$40)</f>
        <v>2031.9921959999999</v>
      </c>
      <c r="M65" s="10">
        <f>_xlfn.XLOOKUP($A65,'[1]15'!$H$7:$EB$7,'[1]17'!$G$41:$EA$41)</f>
        <v>293.08576900000003</v>
      </c>
      <c r="N65" s="10">
        <f>_xlfn.XLOOKUP($A65,'[1]15'!$H$7:$EB$7,'[1]17'!$G$43:$EA$43)</f>
        <v>965.97170600000004</v>
      </c>
      <c r="O65" s="10">
        <f>_xlfn.XLOOKUP($A65,'[1]15'!$H$7:$EB$7,'[1]17'!$G$42:$EA$42)</f>
        <v>258.19423499999999</v>
      </c>
      <c r="P65" s="1">
        <v>61.612153846153802</v>
      </c>
    </row>
    <row r="66" spans="1:16" x14ac:dyDescent="0.25">
      <c r="A66" s="14">
        <v>38687</v>
      </c>
      <c r="B66" s="10">
        <f>_xlfn.XLOOKUP($A66,'[1]15'!$H$7:$EB$7,'[1]15'!$H$44:$EB$44)</f>
        <v>6626.0619999999999</v>
      </c>
      <c r="C66" s="10">
        <f>_xlfn.XLOOKUP($A66,'[1]15'!$H$7:$EB$7,'[1]15'!$H$45:$EB$45)</f>
        <v>1157.874</v>
      </c>
      <c r="E66" s="10">
        <f>_xlfn.XLOOKUP($A66,'[1]15'!$H$7:$EB$7,'[1]15'!$H$47:$EB$47)</f>
        <v>9310.8302970000004</v>
      </c>
      <c r="F66" s="10">
        <f t="shared" si="0"/>
        <v>17094.766297000002</v>
      </c>
      <c r="G66" s="10">
        <f>_xlfn.XLOOKUP($A66,'[1]15'!$H$7:$EB$7,'[1]16'!$H$47:$EB$47)</f>
        <v>3606.7687380000002</v>
      </c>
      <c r="H66" s="10">
        <f>_xlfn.XLOOKUP($A66,'[1]15'!$H$7:$EB$7,'[1]16'!$H$48:$EB$48)</f>
        <v>555.77695100000005</v>
      </c>
      <c r="I66" s="10">
        <f>_xlfn.XLOOKUP($A66,'[1]15'!$H$7:$EB$7,'[1]16'!$H$50:$EB$50)</f>
        <v>2.8679999999999999</v>
      </c>
      <c r="J66" s="10">
        <f>_xlfn.XLOOKUP($A66,'[1]15'!$H$7:$EB$7,'[1]16'!$H$49:$EB$49)</f>
        <v>583.27704600000004</v>
      </c>
      <c r="K66" s="10">
        <f t="shared" si="1"/>
        <v>4748.690735000001</v>
      </c>
      <c r="L66" s="10">
        <f>_xlfn.XLOOKUP($A66,'[1]15'!$H$7:$EB$7,'[1]17'!$G$40:$EA$40)</f>
        <v>1720.222765</v>
      </c>
      <c r="M66" s="10">
        <f>_xlfn.XLOOKUP($A66,'[1]15'!$H$7:$EB$7,'[1]17'!$G$41:$EA$41)</f>
        <v>217.381541</v>
      </c>
      <c r="N66" s="10">
        <f>_xlfn.XLOOKUP($A66,'[1]15'!$H$7:$EB$7,'[1]17'!$G$43:$EA$43)</f>
        <v>1099.17254</v>
      </c>
      <c r="O66" s="10">
        <f>_xlfn.XLOOKUP($A66,'[1]15'!$H$7:$EB$7,'[1]17'!$G$42:$EA$42)</f>
        <v>317.791696</v>
      </c>
      <c r="P66" s="1">
        <v>56.916349206349203</v>
      </c>
    </row>
    <row r="67" spans="1:16" x14ac:dyDescent="0.25">
      <c r="A67" s="14">
        <v>38777</v>
      </c>
      <c r="B67" s="10">
        <f>_xlfn.XLOOKUP($A67,'[1]15'!$H$7:$EB$7,'[1]15'!$H$44:$EB$44)</f>
        <v>5050.8999999999996</v>
      </c>
      <c r="C67" s="10">
        <f>_xlfn.XLOOKUP($A67,'[1]15'!$H$7:$EB$7,'[1]15'!$H$45:$EB$45)</f>
        <v>1056.2619999999999</v>
      </c>
      <c r="E67" s="10">
        <f>_xlfn.XLOOKUP($A67,'[1]15'!$H$7:$EB$7,'[1]15'!$H$47:$EB$47)</f>
        <v>8834.4435360000007</v>
      </c>
      <c r="F67" s="10">
        <f t="shared" si="0"/>
        <v>14941.605535999999</v>
      </c>
      <c r="G67" s="10">
        <f>_xlfn.XLOOKUP($A67,'[1]15'!$H$7:$EB$7,'[1]16'!$H$47:$EB$47)</f>
        <v>2866.9477470000002</v>
      </c>
      <c r="H67" s="10">
        <f>_xlfn.XLOOKUP($A67,'[1]15'!$H$7:$EB$7,'[1]16'!$H$48:$EB$48)</f>
        <v>602.43856200000005</v>
      </c>
      <c r="I67" s="10">
        <f>_xlfn.XLOOKUP($A67,'[1]15'!$H$7:$EB$7,'[1]16'!$H$50:$EB$50)</f>
        <v>3.0033684210526301</v>
      </c>
      <c r="J67" s="10">
        <f>_xlfn.XLOOKUP($A67,'[1]15'!$H$7:$EB$7,'[1]16'!$H$49:$EB$49)</f>
        <v>757.83403399999997</v>
      </c>
      <c r="K67" s="10">
        <f t="shared" si="1"/>
        <v>4230.2237114210529</v>
      </c>
      <c r="L67" s="10">
        <f>_xlfn.XLOOKUP($A67,'[1]15'!$H$7:$EB$7,'[1]17'!$G$40:$EA$40)</f>
        <v>1506.4852840000001</v>
      </c>
      <c r="M67" s="10">
        <f>_xlfn.XLOOKUP($A67,'[1]15'!$H$7:$EB$7,'[1]17'!$G$41:$EA$41)</f>
        <v>254.447709</v>
      </c>
      <c r="N67" s="10">
        <f>_xlfn.XLOOKUP($A67,'[1]15'!$H$7:$EB$7,'[1]17'!$G$43:$EA$43)</f>
        <v>1060.1144899999999</v>
      </c>
      <c r="O67" s="10">
        <f>_xlfn.XLOOKUP($A67,'[1]15'!$H$7:$EB$7,'[1]17'!$G$42:$EA$42)</f>
        <v>417.92064199999999</v>
      </c>
      <c r="P67" s="1">
        <v>61.959218749999998</v>
      </c>
    </row>
    <row r="68" spans="1:16" x14ac:dyDescent="0.25">
      <c r="A68" s="14">
        <v>38869</v>
      </c>
      <c r="B68" s="10">
        <f>_xlfn.XLOOKUP($A68,'[1]15'!$H$7:$EB$7,'[1]15'!$H$44:$EB$44)</f>
        <v>5182.3</v>
      </c>
      <c r="C68" s="10">
        <f>_xlfn.XLOOKUP($A68,'[1]15'!$H$7:$EB$7,'[1]15'!$H$45:$EB$45)</f>
        <v>1207.942</v>
      </c>
      <c r="E68" s="10">
        <f>_xlfn.XLOOKUP($A68,'[1]15'!$H$7:$EB$7,'[1]15'!$H$47:$EB$47)</f>
        <v>8604.7256359999992</v>
      </c>
      <c r="F68" s="10">
        <f t="shared" ref="F68:F123" si="2">B68+C68+E68</f>
        <v>14994.967635999999</v>
      </c>
      <c r="G68" s="10">
        <f>_xlfn.XLOOKUP($A68,'[1]15'!$H$7:$EB$7,'[1]16'!$H$47:$EB$47)</f>
        <v>2385.9665380000001</v>
      </c>
      <c r="H68" s="10">
        <f>_xlfn.XLOOKUP($A68,'[1]15'!$H$7:$EB$7,'[1]16'!$H$48:$EB$48)</f>
        <v>656.06344200000001</v>
      </c>
      <c r="I68" s="10">
        <f>_xlfn.XLOOKUP($A68,'[1]15'!$H$7:$EB$7,'[1]16'!$H$50:$EB$50)</f>
        <v>3.3138596491228101</v>
      </c>
      <c r="J68" s="10">
        <f>_xlfn.XLOOKUP($A68,'[1]15'!$H$7:$EB$7,'[1]16'!$H$49:$EB$49)</f>
        <v>306.24204250000003</v>
      </c>
      <c r="K68" s="10">
        <f t="shared" ref="K68:K123" si="3">G68+H68+I68+J68</f>
        <v>3351.5858821491229</v>
      </c>
      <c r="L68" s="10">
        <f>_xlfn.XLOOKUP($A68,'[1]15'!$H$7:$EB$7,'[1]17'!$G$40:$EA$40)</f>
        <v>1379.1122809999999</v>
      </c>
      <c r="M68" s="10">
        <f>_xlfn.XLOOKUP($A68,'[1]15'!$H$7:$EB$7,'[1]17'!$G$41:$EA$41)</f>
        <v>236.944862</v>
      </c>
      <c r="N68" s="10">
        <f>_xlfn.XLOOKUP($A68,'[1]15'!$H$7:$EB$7,'[1]17'!$G$43:$EA$43)</f>
        <v>1290.37084</v>
      </c>
      <c r="O68" s="10">
        <f>_xlfn.XLOOKUP($A68,'[1]15'!$H$7:$EB$7,'[1]17'!$G$42:$EA$42)</f>
        <v>201.32333399999999</v>
      </c>
      <c r="P68" s="1">
        <v>69.800317460317402</v>
      </c>
    </row>
    <row r="69" spans="1:16" x14ac:dyDescent="0.25">
      <c r="A69" s="14">
        <v>38961</v>
      </c>
      <c r="B69" s="10">
        <f>_xlfn.XLOOKUP($A69,'[1]15'!$H$7:$EB$7,'[1]15'!$H$44:$EB$44)</f>
        <v>7370.9</v>
      </c>
      <c r="C69" s="10">
        <f>_xlfn.XLOOKUP($A69,'[1]15'!$H$7:$EB$7,'[1]15'!$H$45:$EB$45)</f>
        <v>1293.009</v>
      </c>
      <c r="E69" s="10">
        <f>_xlfn.XLOOKUP($A69,'[1]15'!$H$7:$EB$7,'[1]15'!$H$47:$EB$47)</f>
        <v>9086.8191009999991</v>
      </c>
      <c r="F69" s="10">
        <f t="shared" si="2"/>
        <v>17750.728101000001</v>
      </c>
      <c r="G69" s="10">
        <f>_xlfn.XLOOKUP($A69,'[1]15'!$H$7:$EB$7,'[1]16'!$H$47:$EB$47)</f>
        <v>4063.0506129999999</v>
      </c>
      <c r="H69" s="10">
        <f>_xlfn.XLOOKUP($A69,'[1]15'!$H$7:$EB$7,'[1]16'!$H$48:$EB$48)</f>
        <v>731.44361300000003</v>
      </c>
      <c r="I69" s="10">
        <f>_xlfn.XLOOKUP($A69,'[1]15'!$H$7:$EB$7,'[1]16'!$H$50:$EB$50)</f>
        <v>3.5091578947368398</v>
      </c>
      <c r="J69" s="10">
        <f>_xlfn.XLOOKUP($A69,'[1]15'!$H$7:$EB$7,'[1]16'!$H$49:$EB$49)</f>
        <v>503.36442</v>
      </c>
      <c r="K69" s="10">
        <f t="shared" si="3"/>
        <v>5301.3678038947364</v>
      </c>
      <c r="L69" s="10">
        <f>_xlfn.XLOOKUP($A69,'[1]15'!$H$7:$EB$7,'[1]17'!$G$40:$EA$40)</f>
        <v>2316.3788599999998</v>
      </c>
      <c r="M69" s="10">
        <f>_xlfn.XLOOKUP($A69,'[1]15'!$H$7:$EB$7,'[1]17'!$G$41:$EA$41)</f>
        <v>288.34019999999998</v>
      </c>
      <c r="N69" s="10">
        <f>_xlfn.XLOOKUP($A69,'[1]15'!$H$7:$EB$7,'[1]17'!$G$43:$EA$43)</f>
        <v>1362.42263</v>
      </c>
      <c r="O69" s="10">
        <f>_xlfn.XLOOKUP($A69,'[1]15'!$H$7:$EB$7,'[1]17'!$G$42:$EA$42)</f>
        <v>341.78266600000001</v>
      </c>
      <c r="P69" s="1">
        <v>70.202615384615399</v>
      </c>
    </row>
    <row r="70" spans="1:16" x14ac:dyDescent="0.25">
      <c r="A70" s="14">
        <v>39052</v>
      </c>
      <c r="B70" s="10">
        <f>_xlfn.XLOOKUP($A70,'[1]15'!$H$7:$EB$7,'[1]15'!$H$44:$EB$44)</f>
        <v>7015.8</v>
      </c>
      <c r="C70" s="10">
        <f>_xlfn.XLOOKUP($A70,'[1]15'!$H$7:$EB$7,'[1]15'!$H$45:$EB$45)</f>
        <v>1142.731</v>
      </c>
      <c r="E70" s="10">
        <f>_xlfn.XLOOKUP($A70,'[1]15'!$H$7:$EB$7,'[1]15'!$H$47:$EB$47)</f>
        <v>10001.389654000001</v>
      </c>
      <c r="F70" s="10">
        <f t="shared" si="2"/>
        <v>18159.920654000001</v>
      </c>
      <c r="G70" s="10">
        <f>_xlfn.XLOOKUP($A70,'[1]15'!$H$7:$EB$7,'[1]16'!$H$47:$EB$47)</f>
        <v>4216.0395570000001</v>
      </c>
      <c r="H70" s="10">
        <f>_xlfn.XLOOKUP($A70,'[1]15'!$H$7:$EB$7,'[1]16'!$H$48:$EB$48)</f>
        <v>813.83143500000006</v>
      </c>
      <c r="I70" s="10">
        <f>_xlfn.XLOOKUP($A70,'[1]15'!$H$7:$EB$7,'[1]16'!$H$50:$EB$50)</f>
        <v>3.79385964912281</v>
      </c>
      <c r="J70" s="10">
        <f>_xlfn.XLOOKUP($A70,'[1]15'!$H$7:$EB$7,'[1]16'!$H$49:$EB$49)</f>
        <v>436.05048210000001</v>
      </c>
      <c r="K70" s="10">
        <f t="shared" si="3"/>
        <v>5469.7153337491236</v>
      </c>
      <c r="L70" s="10">
        <f>_xlfn.XLOOKUP($A70,'[1]15'!$H$7:$EB$7,'[1]17'!$G$40:$EA$40)</f>
        <v>2070.0549500000002</v>
      </c>
      <c r="M70" s="10">
        <f>_xlfn.XLOOKUP($A70,'[1]15'!$H$7:$EB$7,'[1]17'!$G$41:$EA$41)</f>
        <v>274.62478599999997</v>
      </c>
      <c r="N70" s="10">
        <f>_xlfn.XLOOKUP($A70,'[1]15'!$H$7:$EB$7,'[1]17'!$G$43:$EA$43)</f>
        <v>1396.07752</v>
      </c>
      <c r="O70" s="10">
        <f>_xlfn.XLOOKUP($A70,'[1]15'!$H$7:$EB$7,'[1]17'!$G$42:$EA$42)</f>
        <v>251.74288999999999</v>
      </c>
      <c r="P70" s="1">
        <v>59.603968253968297</v>
      </c>
    </row>
    <row r="71" spans="1:16" x14ac:dyDescent="0.25">
      <c r="A71" s="14">
        <v>39142</v>
      </c>
      <c r="B71" s="10">
        <f>_xlfn.XLOOKUP($A71,'[1]15'!$H$7:$EB$7,'[1]15'!$H$44:$EB$44)</f>
        <v>6510</v>
      </c>
      <c r="C71" s="10">
        <f>_xlfn.XLOOKUP($A71,'[1]15'!$H$7:$EB$7,'[1]15'!$H$45:$EB$45)</f>
        <v>1037.4179999999999</v>
      </c>
      <c r="E71" s="10">
        <f>_xlfn.XLOOKUP($A71,'[1]15'!$H$7:$EB$7,'[1]15'!$H$47:$EB$47)</f>
        <v>9557.5820079999994</v>
      </c>
      <c r="F71" s="10">
        <f t="shared" si="2"/>
        <v>17105.000007999999</v>
      </c>
      <c r="G71" s="10">
        <f>_xlfn.XLOOKUP($A71,'[1]15'!$H$7:$EB$7,'[1]16'!$H$47:$EB$47)</f>
        <v>3951.2931939999999</v>
      </c>
      <c r="H71" s="10">
        <f>_xlfn.XLOOKUP($A71,'[1]15'!$H$7:$EB$7,'[1]16'!$H$48:$EB$48)</f>
        <v>592.70440599999995</v>
      </c>
      <c r="I71" s="10">
        <f>_xlfn.XLOOKUP($A71,'[1]15'!$H$7:$EB$7,'[1]16'!$H$50:$EB$50)</f>
        <v>3.31550877192982</v>
      </c>
      <c r="J71" s="10">
        <f>_xlfn.XLOOKUP($A71,'[1]15'!$H$7:$EB$7,'[1]16'!$H$49:$EB$49)</f>
        <v>398.95720290000003</v>
      </c>
      <c r="K71" s="10">
        <f t="shared" si="3"/>
        <v>4946.2703116719294</v>
      </c>
      <c r="L71" s="10">
        <f>_xlfn.XLOOKUP($A71,'[1]15'!$H$7:$EB$7,'[1]17'!$G$40:$EA$40)</f>
        <v>1922.4130740000001</v>
      </c>
      <c r="M71" s="10">
        <f>_xlfn.XLOOKUP($A71,'[1]15'!$H$7:$EB$7,'[1]17'!$G$41:$EA$41)</f>
        <v>217.663624</v>
      </c>
      <c r="N71" s="10">
        <f>_xlfn.XLOOKUP($A71,'[1]15'!$H$7:$EB$7,'[1]17'!$G$43:$EA$43)</f>
        <v>1275.1832099999999</v>
      </c>
      <c r="O71" s="10">
        <f>_xlfn.XLOOKUP($A71,'[1]15'!$H$7:$EB$7,'[1]17'!$G$42:$EA$42)</f>
        <v>229.05936</v>
      </c>
      <c r="P71" s="1">
        <v>58.077031249999997</v>
      </c>
    </row>
    <row r="72" spans="1:16" x14ac:dyDescent="0.25">
      <c r="A72" s="14">
        <v>39234</v>
      </c>
      <c r="B72" s="10">
        <f>_xlfn.XLOOKUP($A72,'[1]15'!$H$7:$EB$7,'[1]15'!$H$44:$EB$44)</f>
        <v>6967.7</v>
      </c>
      <c r="C72" s="10">
        <f>_xlfn.XLOOKUP($A72,'[1]15'!$H$7:$EB$7,'[1]15'!$H$45:$EB$45)</f>
        <v>1076.7919999999999</v>
      </c>
      <c r="E72" s="10">
        <f>_xlfn.XLOOKUP($A72,'[1]15'!$H$7:$EB$7,'[1]15'!$H$47:$EB$47)</f>
        <v>10149.205615000001</v>
      </c>
      <c r="F72" s="10">
        <f t="shared" si="2"/>
        <v>18193.697615000001</v>
      </c>
      <c r="G72" s="10">
        <f>_xlfn.XLOOKUP($A72,'[1]15'!$H$7:$EB$7,'[1]16'!$H$47:$EB$47)</f>
        <v>3734.3958459999999</v>
      </c>
      <c r="H72" s="10">
        <f>_xlfn.XLOOKUP($A72,'[1]15'!$H$7:$EB$7,'[1]16'!$H$48:$EB$48)</f>
        <v>686.395219</v>
      </c>
      <c r="I72" s="10">
        <f>_xlfn.XLOOKUP($A72,'[1]15'!$H$7:$EB$7,'[1]16'!$H$50:$EB$50)</f>
        <v>3.71375438596491</v>
      </c>
      <c r="J72" s="10">
        <f>_xlfn.XLOOKUP($A72,'[1]15'!$H$7:$EB$7,'[1]16'!$H$49:$EB$49)</f>
        <v>423.17439689999998</v>
      </c>
      <c r="K72" s="10">
        <f t="shared" si="3"/>
        <v>4847.6792162859647</v>
      </c>
      <c r="L72" s="10">
        <f>_xlfn.XLOOKUP($A72,'[1]15'!$H$7:$EB$7,'[1]17'!$G$40:$EA$40)</f>
        <v>2008.514641</v>
      </c>
      <c r="M72" s="10">
        <f>_xlfn.XLOOKUP($A72,'[1]15'!$H$7:$EB$7,'[1]17'!$G$41:$EA$41)</f>
        <v>257.12453199999999</v>
      </c>
      <c r="N72" s="10">
        <f>_xlfn.XLOOKUP($A72,'[1]15'!$H$7:$EB$7,'[1]17'!$G$43:$EA$43)</f>
        <v>1188.31231</v>
      </c>
      <c r="O72" s="10">
        <f>_xlfn.XLOOKUP($A72,'[1]15'!$H$7:$EB$7,'[1]17'!$G$42:$EA$42)</f>
        <v>274.990523</v>
      </c>
      <c r="P72" s="1">
        <v>68.733333333333306</v>
      </c>
    </row>
    <row r="73" spans="1:16" x14ac:dyDescent="0.25">
      <c r="A73" s="14">
        <v>39326</v>
      </c>
      <c r="B73" s="10">
        <f>_xlfn.XLOOKUP($A73,'[1]15'!$H$7:$EB$7,'[1]15'!$H$44:$EB$44)</f>
        <v>6774.1</v>
      </c>
      <c r="C73" s="10">
        <f>_xlfn.XLOOKUP($A73,'[1]15'!$H$7:$EB$7,'[1]15'!$H$45:$EB$45)</f>
        <v>1145.268</v>
      </c>
      <c r="E73" s="10">
        <f>_xlfn.XLOOKUP($A73,'[1]15'!$H$7:$EB$7,'[1]15'!$H$47:$EB$47)</f>
        <v>10342.744185</v>
      </c>
      <c r="F73" s="10">
        <f t="shared" si="2"/>
        <v>18262.112184999998</v>
      </c>
      <c r="G73" s="10">
        <f>_xlfn.XLOOKUP($A73,'[1]15'!$H$7:$EB$7,'[1]16'!$H$47:$EB$47)</f>
        <v>4016.5996490000002</v>
      </c>
      <c r="H73" s="10">
        <f>_xlfn.XLOOKUP($A73,'[1]15'!$H$7:$EB$7,'[1]16'!$H$48:$EB$48)</f>
        <v>787.87787400000002</v>
      </c>
      <c r="I73" s="10">
        <f>_xlfn.XLOOKUP($A73,'[1]15'!$H$7:$EB$7,'[1]16'!$H$50:$EB$50)</f>
        <v>3.2527368421052598</v>
      </c>
      <c r="J73" s="10">
        <f>_xlfn.XLOOKUP($A73,'[1]15'!$H$7:$EB$7,'[1]16'!$H$49:$EB$49)</f>
        <v>561.80804000000001</v>
      </c>
      <c r="K73" s="10">
        <f t="shared" si="3"/>
        <v>5369.5382998421055</v>
      </c>
      <c r="L73" s="10">
        <f>_xlfn.XLOOKUP($A73,'[1]15'!$H$7:$EB$7,'[1]17'!$G$40:$EA$40)</f>
        <v>2236.3491330000002</v>
      </c>
      <c r="M73" s="10">
        <f>_xlfn.XLOOKUP($A73,'[1]15'!$H$7:$EB$7,'[1]17'!$G$41:$EA$41)</f>
        <v>305.123921</v>
      </c>
      <c r="N73" s="10">
        <f>_xlfn.XLOOKUP($A73,'[1]15'!$H$7:$EB$7,'[1]17'!$G$43:$EA$43)</f>
        <v>1172.8999799999999</v>
      </c>
      <c r="O73" s="10">
        <f>_xlfn.XLOOKUP($A73,'[1]15'!$H$7:$EB$7,'[1]17'!$G$42:$EA$42)</f>
        <v>356.26418000000001</v>
      </c>
      <c r="P73" s="1">
        <v>74.914000000000001</v>
      </c>
    </row>
    <row r="74" spans="1:16" x14ac:dyDescent="0.25">
      <c r="A74" s="14">
        <v>39417</v>
      </c>
      <c r="B74" s="10">
        <f>_xlfn.XLOOKUP($A74,'[1]15'!$H$7:$EB$7,'[1]15'!$H$44:$EB$44)</f>
        <v>6515.2</v>
      </c>
      <c r="C74" s="10">
        <f>_xlfn.XLOOKUP($A74,'[1]15'!$H$7:$EB$7,'[1]15'!$H$45:$EB$45)</f>
        <v>1002.476</v>
      </c>
      <c r="E74" s="10">
        <f>_xlfn.XLOOKUP($A74,'[1]15'!$H$7:$EB$7,'[1]15'!$H$47:$EB$47)</f>
        <v>10084.368770999999</v>
      </c>
      <c r="F74" s="10">
        <f t="shared" si="2"/>
        <v>17602.044771000001</v>
      </c>
      <c r="G74" s="10">
        <f>_xlfn.XLOOKUP($A74,'[1]15'!$H$7:$EB$7,'[1]16'!$H$47:$EB$47)</f>
        <v>4020.469004</v>
      </c>
      <c r="H74" s="10">
        <f>_xlfn.XLOOKUP($A74,'[1]15'!$H$7:$EB$7,'[1]16'!$H$48:$EB$48)</f>
        <v>689.86611600000003</v>
      </c>
      <c r="I74" s="10">
        <f>_xlfn.XLOOKUP($A74,'[1]15'!$H$7:$EB$7,'[1]16'!$H$50:$EB$50)</f>
        <v>3.60950877192982</v>
      </c>
      <c r="J74" s="10">
        <f>_xlfn.XLOOKUP($A74,'[1]15'!$H$7:$EB$7,'[1]16'!$H$49:$EB$49)</f>
        <v>510.27739800000001</v>
      </c>
      <c r="K74" s="10">
        <f t="shared" si="3"/>
        <v>5224.2220267719294</v>
      </c>
      <c r="L74" s="10">
        <f>_xlfn.XLOOKUP($A74,'[1]15'!$H$7:$EB$7,'[1]17'!$G$40:$EA$40)</f>
        <v>2540.8386399999999</v>
      </c>
      <c r="M74" s="10">
        <f>_xlfn.XLOOKUP($A74,'[1]15'!$H$7:$EB$7,'[1]17'!$G$41:$EA$41)</f>
        <v>318.72962899999999</v>
      </c>
      <c r="N74" s="10">
        <f>_xlfn.XLOOKUP($A74,'[1]15'!$H$7:$EB$7,'[1]17'!$G$43:$EA$43)</f>
        <v>1442.5713000000001</v>
      </c>
      <c r="O74" s="10">
        <f>_xlfn.XLOOKUP($A74,'[1]15'!$H$7:$EB$7,'[1]17'!$G$42:$EA$42)</f>
        <v>367.814234</v>
      </c>
      <c r="P74" s="1">
        <v>88.765538461538497</v>
      </c>
    </row>
    <row r="75" spans="1:16" x14ac:dyDescent="0.25">
      <c r="A75" s="14">
        <v>39508</v>
      </c>
      <c r="B75" s="10">
        <f>_xlfn.XLOOKUP($A75,'[1]15'!$H$7:$EB$7,'[1]15'!$H$44:$EB$44)</f>
        <v>5920.9</v>
      </c>
      <c r="C75" s="10">
        <f>_xlfn.XLOOKUP($A75,'[1]15'!$H$7:$EB$7,'[1]15'!$H$45:$EB$45)</f>
        <v>828.57399999999996</v>
      </c>
      <c r="E75" s="10">
        <f>_xlfn.XLOOKUP($A75,'[1]15'!$H$7:$EB$7,'[1]15'!$H$47:$EB$47)</f>
        <v>9050.732</v>
      </c>
      <c r="F75" s="10">
        <f t="shared" si="2"/>
        <v>15800.205999999998</v>
      </c>
      <c r="G75" s="10">
        <f>_xlfn.XLOOKUP($A75,'[1]15'!$H$7:$EB$7,'[1]16'!$H$47:$EB$47)</f>
        <v>3980.2444879999998</v>
      </c>
      <c r="H75" s="10">
        <f>_xlfn.XLOOKUP($A75,'[1]15'!$H$7:$EB$7,'[1]16'!$H$48:$EB$48)</f>
        <v>595.25817500000005</v>
      </c>
      <c r="I75" s="10">
        <f>_xlfn.XLOOKUP($A75,'[1]15'!$H$7:$EB$7,'[1]16'!$H$50:$EB$50)</f>
        <v>3.49828070175439</v>
      </c>
      <c r="J75" s="10">
        <f>_xlfn.XLOOKUP($A75,'[1]15'!$H$7:$EB$7,'[1]16'!$H$49:$EB$49)</f>
        <v>461.08195849999998</v>
      </c>
      <c r="K75" s="10">
        <f t="shared" si="3"/>
        <v>5040.0829022017542</v>
      </c>
      <c r="L75" s="10">
        <f>_xlfn.XLOOKUP($A75,'[1]15'!$H$7:$EB$7,'[1]17'!$G$40:$EA$40)</f>
        <v>2591.215314</v>
      </c>
      <c r="M75" s="10">
        <f>_xlfn.XLOOKUP($A75,'[1]15'!$H$7:$EB$7,'[1]17'!$G$41:$EA$41)</f>
        <v>299.08546699999999</v>
      </c>
      <c r="N75" s="10">
        <f>_xlfn.XLOOKUP($A75,'[1]15'!$H$7:$EB$7,'[1]17'!$G$43:$EA$43)</f>
        <v>1540.8461500000001</v>
      </c>
      <c r="O75" s="10">
        <f>_xlfn.XLOOKUP($A75,'[1]15'!$H$7:$EB$7,'[1]17'!$G$42:$EA$42)</f>
        <v>358.330083</v>
      </c>
      <c r="P75" s="1">
        <v>96.480476190476196</v>
      </c>
    </row>
    <row r="76" spans="1:16" x14ac:dyDescent="0.25">
      <c r="A76" s="14">
        <v>39600</v>
      </c>
      <c r="B76" s="10">
        <f>_xlfn.XLOOKUP($A76,'[1]15'!$H$7:$EB$7,'[1]15'!$H$44:$EB$44)</f>
        <v>6612.3</v>
      </c>
      <c r="C76" s="10">
        <f>_xlfn.XLOOKUP($A76,'[1]15'!$H$7:$EB$7,'[1]15'!$H$45:$EB$45)</f>
        <v>994.46299999999997</v>
      </c>
      <c r="E76" s="10">
        <f>_xlfn.XLOOKUP($A76,'[1]15'!$H$7:$EB$7,'[1]15'!$H$47:$EB$47)</f>
        <v>9628.518</v>
      </c>
      <c r="F76" s="10">
        <f t="shared" si="2"/>
        <v>17235.280999999999</v>
      </c>
      <c r="G76" s="10">
        <f>_xlfn.XLOOKUP($A76,'[1]15'!$H$7:$EB$7,'[1]16'!$H$47:$EB$47)</f>
        <v>3957.7320055999999</v>
      </c>
      <c r="H76" s="10">
        <f>_xlfn.XLOOKUP($A76,'[1]15'!$H$7:$EB$7,'[1]16'!$H$48:$EB$48)</f>
        <v>515.96313399999997</v>
      </c>
      <c r="I76" s="10">
        <f>_xlfn.XLOOKUP($A76,'[1]15'!$H$7:$EB$7,'[1]16'!$H$50:$EB$50)</f>
        <v>3.3176842105263198</v>
      </c>
      <c r="J76" s="10">
        <f>_xlfn.XLOOKUP($A76,'[1]15'!$H$7:$EB$7,'[1]16'!$H$49:$EB$49)</f>
        <v>289.07195990000002</v>
      </c>
      <c r="K76" s="10">
        <f t="shared" si="3"/>
        <v>4766.0847837105266</v>
      </c>
      <c r="L76" s="10">
        <f>_xlfn.XLOOKUP($A76,'[1]15'!$H$7:$EB$7,'[1]17'!$G$40:$EA$40)</f>
        <v>3116.0858109999999</v>
      </c>
      <c r="M76" s="10">
        <f>_xlfn.XLOOKUP($A76,'[1]15'!$H$7:$EB$7,'[1]17'!$G$41:$EA$41)</f>
        <v>258.90038099999998</v>
      </c>
      <c r="N76" s="10">
        <f>_xlfn.XLOOKUP($A76,'[1]15'!$H$7:$EB$7,'[1]17'!$G$43:$EA$43)</f>
        <v>1697.92292</v>
      </c>
      <c r="O76" s="10">
        <f>_xlfn.XLOOKUP($A76,'[1]15'!$H$7:$EB$7,'[1]17'!$G$42:$EA$42)</f>
        <v>240.43814699999999</v>
      </c>
      <c r="P76" s="1">
        <v>122.20093749999999</v>
      </c>
    </row>
    <row r="77" spans="1:16" x14ac:dyDescent="0.25">
      <c r="A77" s="14">
        <v>39692</v>
      </c>
      <c r="B77" s="10">
        <f>_xlfn.XLOOKUP($A77,'[1]15'!$H$7:$EB$7,'[1]15'!$H$44:$EB$44)</f>
        <v>6948.2</v>
      </c>
      <c r="C77" s="10">
        <f>_xlfn.XLOOKUP($A77,'[1]15'!$H$7:$EB$7,'[1]15'!$H$45:$EB$45)</f>
        <v>1056.1179999999999</v>
      </c>
      <c r="E77" s="10">
        <f>_xlfn.XLOOKUP($A77,'[1]15'!$H$7:$EB$7,'[1]15'!$H$47:$EB$47)</f>
        <v>9712.5169999999998</v>
      </c>
      <c r="F77" s="10">
        <f t="shared" si="2"/>
        <v>17716.834999999999</v>
      </c>
      <c r="G77" s="10">
        <f>_xlfn.XLOOKUP($A77,'[1]15'!$H$7:$EB$7,'[1]16'!$H$47:$EB$47)</f>
        <v>4054.8820848199998</v>
      </c>
      <c r="H77" s="10">
        <f>_xlfn.XLOOKUP($A77,'[1]15'!$H$7:$EB$7,'[1]16'!$H$48:$EB$48)</f>
        <v>659.58428200000003</v>
      </c>
      <c r="I77" s="10">
        <f>_xlfn.XLOOKUP($A77,'[1]15'!$H$7:$EB$7,'[1]16'!$H$50:$EB$50)</f>
        <v>3.2664561403508801</v>
      </c>
      <c r="J77" s="10">
        <f>_xlfn.XLOOKUP($A77,'[1]15'!$H$7:$EB$7,'[1]16'!$H$49:$EB$49)</f>
        <v>239.4688999</v>
      </c>
      <c r="K77" s="10">
        <f t="shared" si="3"/>
        <v>4957.2017228603509</v>
      </c>
      <c r="L77" s="10">
        <f>_xlfn.XLOOKUP($A77,'[1]15'!$H$7:$EB$7,'[1]17'!$G$40:$EA$40)</f>
        <v>3249.5376489999999</v>
      </c>
      <c r="M77" s="10">
        <f>_xlfn.XLOOKUP($A77,'[1]15'!$H$7:$EB$7,'[1]17'!$G$41:$EA$41)</f>
        <v>339.83414399999998</v>
      </c>
      <c r="N77" s="10">
        <f>_xlfn.XLOOKUP($A77,'[1]15'!$H$7:$EB$7,'[1]17'!$G$43:$EA$43)</f>
        <v>2189.8929800000001</v>
      </c>
      <c r="O77" s="10">
        <f>_xlfn.XLOOKUP($A77,'[1]15'!$H$7:$EB$7,'[1]17'!$G$42:$EA$42)</f>
        <v>201.20062200000001</v>
      </c>
      <c r="P77" s="1">
        <v>115.908484848485</v>
      </c>
    </row>
    <row r="78" spans="1:16" x14ac:dyDescent="0.25">
      <c r="A78" s="14">
        <v>39783</v>
      </c>
      <c r="B78" s="10">
        <f>_xlfn.XLOOKUP($A78,'[1]15'!$H$7:$EB$7,'[1]15'!$H$44:$EB$44)</f>
        <v>7462.2</v>
      </c>
      <c r="C78" s="10">
        <f>_xlfn.XLOOKUP($A78,'[1]15'!$H$7:$EB$7,'[1]15'!$H$45:$EB$45)</f>
        <v>934.298</v>
      </c>
      <c r="E78" s="10">
        <f>_xlfn.XLOOKUP($A78,'[1]15'!$H$7:$EB$7,'[1]15'!$H$47:$EB$47)</f>
        <v>9860.3130000000001</v>
      </c>
      <c r="F78" s="10">
        <f t="shared" si="2"/>
        <v>18256.811000000002</v>
      </c>
      <c r="G78" s="10">
        <f>_xlfn.XLOOKUP($A78,'[1]15'!$H$7:$EB$7,'[1]16'!$H$47:$EB$47)</f>
        <v>4803.6986020900003</v>
      </c>
      <c r="H78" s="10">
        <f>_xlfn.XLOOKUP($A78,'[1]15'!$H$7:$EB$7,'[1]16'!$H$48:$EB$48)</f>
        <v>596.17076699999996</v>
      </c>
      <c r="I78" s="10">
        <f>_xlfn.XLOOKUP($A78,'[1]15'!$H$7:$EB$7,'[1]16'!$H$50:$EB$50)</f>
        <v>3.9509824561403502</v>
      </c>
      <c r="J78" s="10">
        <f>_xlfn.XLOOKUP($A78,'[1]15'!$H$7:$EB$7,'[1]16'!$H$49:$EB$49)</f>
        <v>298.72255030000002</v>
      </c>
      <c r="K78" s="10">
        <f t="shared" si="3"/>
        <v>5702.54290184614</v>
      </c>
      <c r="L78" s="10">
        <f>_xlfn.XLOOKUP($A78,'[1]15'!$H$7:$EB$7,'[1]17'!$G$40:$EA$40)</f>
        <v>2220.0701600000002</v>
      </c>
      <c r="M78" s="10">
        <f>_xlfn.XLOOKUP($A78,'[1]15'!$H$7:$EB$7,'[1]17'!$G$41:$EA$41)</f>
        <v>290.17653899999999</v>
      </c>
      <c r="N78" s="10">
        <f>_xlfn.XLOOKUP($A78,'[1]15'!$H$7:$EB$7,'[1]17'!$G$43:$EA$43)</f>
        <v>3814.60032</v>
      </c>
      <c r="O78" s="10">
        <f>_xlfn.XLOOKUP($A78,'[1]15'!$H$7:$EB$7,'[1]17'!$G$42:$EA$42)</f>
        <v>194.18025499999999</v>
      </c>
      <c r="P78" s="1">
        <v>56.230615384615398</v>
      </c>
    </row>
    <row r="79" spans="1:16" x14ac:dyDescent="0.25">
      <c r="A79" s="14">
        <v>39873</v>
      </c>
      <c r="B79" s="10">
        <f>_xlfn.XLOOKUP($A79,'[1]15'!$H$7:$EB$7,'[1]15'!$H$44:$EB$44)</f>
        <v>6808.8</v>
      </c>
      <c r="C79" s="10">
        <f>_xlfn.XLOOKUP($A79,'[1]15'!$H$7:$EB$7,'[1]15'!$H$45:$EB$45)</f>
        <v>869.94500000000005</v>
      </c>
      <c r="E79" s="10">
        <f>_xlfn.XLOOKUP($A79,'[1]15'!$H$7:$EB$7,'[1]15'!$H$47:$EB$47)</f>
        <v>9550.1980000000003</v>
      </c>
      <c r="F79" s="10">
        <f t="shared" si="2"/>
        <v>17228.942999999999</v>
      </c>
      <c r="G79" s="10">
        <f>_xlfn.XLOOKUP($A79,'[1]15'!$H$7:$EB$7,'[1]16'!$H$47:$EB$47)</f>
        <v>3964.4273026699998</v>
      </c>
      <c r="H79" s="10">
        <f>_xlfn.XLOOKUP($A79,'[1]15'!$H$7:$EB$7,'[1]16'!$H$48:$EB$48)</f>
        <v>622.49903800000004</v>
      </c>
      <c r="I79" s="10">
        <f>_xlfn.XLOOKUP($A79,'[1]15'!$H$7:$EB$7,'[1]16'!$H$50:$EB$50)</f>
        <v>4.1522807017543899</v>
      </c>
      <c r="J79" s="10">
        <f>_xlfn.XLOOKUP($A79,'[1]15'!$H$7:$EB$7,'[1]16'!$H$49:$EB$49)</f>
        <v>347.04283650000002</v>
      </c>
      <c r="K79" s="10">
        <f t="shared" si="3"/>
        <v>4938.1214578717545</v>
      </c>
      <c r="L79" s="10">
        <f>_xlfn.XLOOKUP($A79,'[1]15'!$H$7:$EB$7,'[1]17'!$G$40:$EA$40)</f>
        <v>1620.303766</v>
      </c>
      <c r="M79" s="10">
        <f>_xlfn.XLOOKUP($A79,'[1]15'!$H$7:$EB$7,'[1]17'!$G$41:$EA$41)</f>
        <v>215.420075</v>
      </c>
      <c r="N79" s="10">
        <f>_xlfn.XLOOKUP($A79,'[1]15'!$H$7:$EB$7,'[1]17'!$G$43:$EA$43)</f>
        <v>2483.2988570000002</v>
      </c>
      <c r="O79" s="10">
        <f>_xlfn.XLOOKUP($A79,'[1]15'!$H$7:$EB$7,'[1]17'!$G$42:$EA$42)</f>
        <v>205.07911100000001</v>
      </c>
      <c r="P79" s="1">
        <v>45.037619047619103</v>
      </c>
    </row>
    <row r="80" spans="1:16" x14ac:dyDescent="0.25">
      <c r="A80" s="14">
        <v>39965</v>
      </c>
      <c r="B80" s="10">
        <f>_xlfn.XLOOKUP($A80,'[1]15'!$H$7:$EB$7,'[1]15'!$H$44:$EB$44)</f>
        <v>6275.1</v>
      </c>
      <c r="C80" s="10">
        <f>_xlfn.XLOOKUP($A80,'[1]15'!$H$7:$EB$7,'[1]15'!$H$45:$EB$45)</f>
        <v>1069.0509999999999</v>
      </c>
      <c r="E80" s="10">
        <f>_xlfn.XLOOKUP($A80,'[1]15'!$H$7:$EB$7,'[1]15'!$H$47:$EB$47)</f>
        <v>9653.9869999999992</v>
      </c>
      <c r="F80" s="10">
        <f t="shared" si="2"/>
        <v>16998.137999999999</v>
      </c>
      <c r="G80" s="10">
        <f>_xlfn.XLOOKUP($A80,'[1]15'!$H$7:$EB$7,'[1]16'!$H$47:$EB$47)</f>
        <v>3764.6065101499998</v>
      </c>
      <c r="H80" s="10">
        <f>_xlfn.XLOOKUP($A80,'[1]15'!$H$7:$EB$7,'[1]16'!$H$48:$EB$48)</f>
        <v>621.455691</v>
      </c>
      <c r="I80" s="10">
        <f>_xlfn.XLOOKUP($A80,'[1]15'!$H$7:$EB$7,'[1]16'!$H$50:$EB$50)</f>
        <v>4.0401544561403497</v>
      </c>
      <c r="J80" s="10">
        <f>_xlfn.XLOOKUP($A80,'[1]15'!$H$7:$EB$7,'[1]16'!$H$49:$EB$49)</f>
        <v>302.89702310000001</v>
      </c>
      <c r="K80" s="10">
        <f t="shared" si="3"/>
        <v>4692.9993787061403</v>
      </c>
      <c r="L80" s="10">
        <f>_xlfn.XLOOKUP($A80,'[1]15'!$H$7:$EB$7,'[1]17'!$G$40:$EA$40)</f>
        <v>1666.6169890000001</v>
      </c>
      <c r="M80" s="10">
        <f>_xlfn.XLOOKUP($A80,'[1]15'!$H$7:$EB$7,'[1]17'!$G$41:$EA$41)</f>
        <v>198.073387</v>
      </c>
      <c r="N80" s="10">
        <f>_xlfn.XLOOKUP($A80,'[1]15'!$H$7:$EB$7,'[1]17'!$G$43:$EA$43)</f>
        <v>1590.948664</v>
      </c>
      <c r="O80" s="10">
        <f>_xlfn.XLOOKUP($A80,'[1]15'!$H$7:$EB$7,'[1]17'!$G$42:$EA$42)</f>
        <v>187.937926</v>
      </c>
      <c r="P80" s="1">
        <v>59.282656250000002</v>
      </c>
    </row>
    <row r="81" spans="1:16" x14ac:dyDescent="0.25">
      <c r="A81" s="14">
        <v>40057</v>
      </c>
      <c r="B81" s="10">
        <f>_xlfn.XLOOKUP($A81,'[1]15'!$H$7:$EB$7,'[1]15'!$H$44:$EB$44)</f>
        <v>6839.1</v>
      </c>
      <c r="C81" s="10">
        <f>_xlfn.XLOOKUP($A81,'[1]15'!$H$7:$EB$7,'[1]15'!$H$45:$EB$45)</f>
        <v>1104.396</v>
      </c>
      <c r="D81" s="10">
        <f>_xlfn.XLOOKUP($A81,'[1]15'!$H$7:$EB$7,'[1]15'!$H$46:$EB$46)</f>
        <v>12846.268412110099</v>
      </c>
      <c r="E81" s="10">
        <f>_xlfn.XLOOKUP($A81,'[1]15'!$H$7:$EB$7,'[1]15'!$H$47:$EB$47)</f>
        <v>9341.5130000000008</v>
      </c>
      <c r="F81" s="10">
        <f t="shared" si="2"/>
        <v>17285.009000000002</v>
      </c>
      <c r="G81" s="10">
        <f>_xlfn.XLOOKUP($A81,'[1]15'!$H$7:$EB$7,'[1]16'!$H$47:$EB$47)</f>
        <v>4122.5734862899999</v>
      </c>
      <c r="H81" s="10">
        <f>_xlfn.XLOOKUP($A81,'[1]15'!$H$7:$EB$7,'[1]16'!$H$48:$EB$48)</f>
        <v>846.36878400000001</v>
      </c>
      <c r="I81" s="10">
        <f>_xlfn.XLOOKUP($A81,'[1]15'!$H$7:$EB$7,'[1]16'!$H$50:$EB$50)</f>
        <v>4.6621350000000001</v>
      </c>
      <c r="J81" s="10">
        <f>_xlfn.XLOOKUP($A81,'[1]15'!$H$7:$EB$7,'[1]16'!$H$49:$EB$49)</f>
        <v>224.46258159999999</v>
      </c>
      <c r="K81" s="10">
        <f t="shared" si="3"/>
        <v>5198.0669868899995</v>
      </c>
      <c r="L81" s="10">
        <f>_xlfn.XLOOKUP($A81,'[1]15'!$H$7:$EB$7,'[1]17'!$G$40:$EA$40)</f>
        <v>2089.2075570000002</v>
      </c>
      <c r="M81" s="10">
        <f>_xlfn.XLOOKUP($A81,'[1]15'!$H$7:$EB$7,'[1]17'!$G$41:$EA$41)</f>
        <v>292.092805</v>
      </c>
      <c r="N81" s="10">
        <f>_xlfn.XLOOKUP($A81,'[1]15'!$H$7:$EB$7,'[1]17'!$G$43:$EA$43)</f>
        <v>1713.0694000000001</v>
      </c>
      <c r="O81" s="10">
        <f>_xlfn.XLOOKUP($A81,'[1]15'!$H$7:$EB$7,'[1]17'!$G$42:$EA$42)</f>
        <v>136.290156</v>
      </c>
      <c r="P81" s="1">
        <v>68.252272727272697</v>
      </c>
    </row>
    <row r="82" spans="1:16" x14ac:dyDescent="0.25">
      <c r="A82" s="14">
        <v>40148</v>
      </c>
      <c r="B82" s="10">
        <f>_xlfn.XLOOKUP($A82,'[1]15'!$H$7:$EB$7,'[1]15'!$H$44:$EB$44)</f>
        <v>6641.1</v>
      </c>
      <c r="C82" s="10">
        <f>_xlfn.XLOOKUP($A82,'[1]15'!$H$7:$EB$7,'[1]15'!$H$45:$EB$45)</f>
        <v>1010.481</v>
      </c>
      <c r="D82" s="10">
        <f>_xlfn.XLOOKUP($A82,'[1]15'!$H$7:$EB$7,'[1]15'!$H$46:$EB$46)</f>
        <v>12469.654932462799</v>
      </c>
      <c r="E82" s="10">
        <f>_xlfn.XLOOKUP($A82,'[1]15'!$H$7:$EB$7,'[1]15'!$H$47:$EB$47)</f>
        <v>9261.5020000000004</v>
      </c>
      <c r="F82" s="10">
        <f t="shared" si="2"/>
        <v>16913.082999999999</v>
      </c>
      <c r="G82" s="10">
        <f>_xlfn.XLOOKUP($A82,'[1]15'!$H$7:$EB$7,'[1]16'!$H$47:$EB$47)</f>
        <v>4604.3526959399996</v>
      </c>
      <c r="H82" s="10">
        <f>_xlfn.XLOOKUP($A82,'[1]15'!$H$7:$EB$7,'[1]16'!$H$48:$EB$48)</f>
        <v>760.43710899999996</v>
      </c>
      <c r="I82" s="10">
        <f>_xlfn.XLOOKUP($A82,'[1]15'!$H$7:$EB$7,'[1]16'!$H$50:$EB$50)</f>
        <v>4.4481859999999998</v>
      </c>
      <c r="J82" s="10">
        <f>_xlfn.XLOOKUP($A82,'[1]15'!$H$7:$EB$7,'[1]16'!$H$49:$EB$49)</f>
        <v>237.55703510000001</v>
      </c>
      <c r="K82" s="10">
        <f t="shared" si="3"/>
        <v>5606.7950260399984</v>
      </c>
      <c r="L82" s="10">
        <f>_xlfn.XLOOKUP($A82,'[1]15'!$H$7:$EB$7,'[1]17'!$G$40:$EA$40)</f>
        <v>2349.5739579999999</v>
      </c>
      <c r="M82" s="10">
        <f>_xlfn.XLOOKUP($A82,'[1]15'!$H$7:$EB$7,'[1]17'!$G$41:$EA$41)</f>
        <v>297.14606700000002</v>
      </c>
      <c r="N82" s="10">
        <f>_xlfn.XLOOKUP($A82,'[1]15'!$H$7:$EB$7,'[1]17'!$G$43:$EA$43)</f>
        <v>1839.998609</v>
      </c>
      <c r="O82" s="10">
        <f>_xlfn.XLOOKUP($A82,'[1]15'!$H$7:$EB$7,'[1]17'!$G$42:$EA$42)</f>
        <v>129.35889399999999</v>
      </c>
      <c r="P82" s="1">
        <v>74.934923076923099</v>
      </c>
    </row>
    <row r="83" spans="1:16" x14ac:dyDescent="0.25">
      <c r="A83" s="14">
        <v>40238</v>
      </c>
      <c r="B83" s="10">
        <f>_xlfn.XLOOKUP($A83,'[1]15'!$H$7:$EB$7,'[1]15'!$H$44:$EB$44)</f>
        <v>6040.7</v>
      </c>
      <c r="C83" s="10">
        <f>_xlfn.XLOOKUP($A83,'[1]15'!$H$7:$EB$7,'[1]15'!$H$45:$EB$45)</f>
        <v>956.76</v>
      </c>
      <c r="D83" s="10">
        <f>_xlfn.XLOOKUP($A83,'[1]15'!$H$7:$EB$7,'[1]15'!$H$46:$EB$46)</f>
        <v>12224.7418152141</v>
      </c>
      <c r="E83" s="10">
        <f>_xlfn.XLOOKUP($A83,'[1]15'!$H$7:$EB$7,'[1]15'!$H$47:$EB$47)</f>
        <v>9195.1239999999998</v>
      </c>
      <c r="F83" s="10">
        <f t="shared" si="2"/>
        <v>16192.583999999999</v>
      </c>
      <c r="G83" s="10">
        <f>_xlfn.XLOOKUP($A83,'[1]15'!$H$7:$EB$7,'[1]16'!$H$47:$EB$47)</f>
        <v>3789.0326337699998</v>
      </c>
      <c r="H83" s="10">
        <f>_xlfn.XLOOKUP($A83,'[1]15'!$H$7:$EB$7,'[1]16'!$H$48:$EB$48)</f>
        <v>634.63567799999998</v>
      </c>
      <c r="I83" s="10">
        <f>_xlfn.XLOOKUP($A83,'[1]15'!$H$7:$EB$7,'[1]16'!$H$50:$EB$50)</f>
        <v>4.6597080000000002</v>
      </c>
      <c r="J83" s="10">
        <f>_xlfn.XLOOKUP($A83,'[1]15'!$H$7:$EB$7,'[1]16'!$H$49:$EB$49)</f>
        <v>241.54507910000001</v>
      </c>
      <c r="K83" s="10">
        <f t="shared" si="3"/>
        <v>4669.8730988699999</v>
      </c>
      <c r="L83" s="10">
        <f>_xlfn.XLOOKUP($A83,'[1]15'!$H$7:$EB$7,'[1]17'!$G$40:$EA$40)</f>
        <v>2027.0664420000001</v>
      </c>
      <c r="M83" s="10">
        <f>_xlfn.XLOOKUP($A83,'[1]15'!$H$7:$EB$7,'[1]17'!$G$41:$EA$41)</f>
        <v>278.32522</v>
      </c>
      <c r="N83" s="10">
        <f>_xlfn.XLOOKUP($A83,'[1]15'!$H$7:$EB$7,'[1]17'!$G$43:$EA$43)</f>
        <v>2219.2692040000002</v>
      </c>
      <c r="O83" s="10">
        <f>_xlfn.XLOOKUP($A83,'[1]15'!$H$7:$EB$7,'[1]17'!$G$42:$EA$42)</f>
        <v>142.39566300000001</v>
      </c>
      <c r="P83" s="1">
        <v>76.778095238095204</v>
      </c>
    </row>
    <row r="84" spans="1:16" x14ac:dyDescent="0.25">
      <c r="A84" s="14">
        <v>40330</v>
      </c>
      <c r="B84" s="10">
        <f>_xlfn.XLOOKUP($A84,'[1]15'!$H$7:$EB$7,'[1]15'!$H$44:$EB$44)</f>
        <v>7373.6</v>
      </c>
      <c r="C84" s="10">
        <f>_xlfn.XLOOKUP($A84,'[1]15'!$H$7:$EB$7,'[1]15'!$H$45:$EB$45)</f>
        <v>1025.1780000000001</v>
      </c>
      <c r="D84" s="10">
        <f>_xlfn.XLOOKUP($A84,'[1]15'!$H$7:$EB$7,'[1]15'!$H$46:$EB$46)</f>
        <v>12468.7787016653</v>
      </c>
      <c r="E84" s="10">
        <f>_xlfn.XLOOKUP($A84,'[1]15'!$H$7:$EB$7,'[1]15'!$H$47:$EB$47)</f>
        <v>9512.7937888500001</v>
      </c>
      <c r="F84" s="10">
        <f t="shared" si="2"/>
        <v>17911.57178885</v>
      </c>
      <c r="G84" s="10">
        <f>_xlfn.XLOOKUP($A84,'[1]15'!$H$7:$EB$7,'[1]16'!$H$47:$EB$47)</f>
        <v>5548.30325197</v>
      </c>
      <c r="H84" s="10">
        <f>_xlfn.XLOOKUP($A84,'[1]15'!$H$7:$EB$7,'[1]16'!$H$48:$EB$48)</f>
        <v>534.65724999999998</v>
      </c>
      <c r="I84" s="10">
        <f>_xlfn.XLOOKUP($A84,'[1]15'!$H$7:$EB$7,'[1]16'!$H$50:$EB$50)</f>
        <v>4.0959300000000001</v>
      </c>
      <c r="J84" s="10">
        <f>_xlfn.XLOOKUP($A84,'[1]15'!$H$7:$EB$7,'[1]16'!$H$49:$EB$49)</f>
        <v>230.52619050000001</v>
      </c>
      <c r="K84" s="10">
        <f t="shared" si="3"/>
        <v>6317.5826224700004</v>
      </c>
      <c r="L84" s="10">
        <f>_xlfn.XLOOKUP($A84,'[1]15'!$H$7:$EB$7,'[1]17'!$G$40:$EA$40)</f>
        <v>3068.474037</v>
      </c>
      <c r="M84" s="10">
        <f>_xlfn.XLOOKUP($A84,'[1]15'!$H$7:$EB$7,'[1]17'!$G$41:$EA$41)</f>
        <v>237.49835999999999</v>
      </c>
      <c r="N84" s="10">
        <f>_xlfn.XLOOKUP($A84,'[1]15'!$H$7:$EB$7,'[1]17'!$G$43:$EA$43)</f>
        <v>2016.3267840000001</v>
      </c>
      <c r="O84" s="10">
        <f>_xlfn.XLOOKUP($A84,'[1]15'!$H$7:$EB$7,'[1]17'!$G$42:$EA$42)</f>
        <v>158.15981400000001</v>
      </c>
      <c r="P84" s="1">
        <v>78.629062500000003</v>
      </c>
    </row>
    <row r="85" spans="1:16" x14ac:dyDescent="0.25">
      <c r="A85" s="14">
        <v>40422</v>
      </c>
      <c r="B85" s="10">
        <f>_xlfn.XLOOKUP($A85,'[1]15'!$H$7:$EB$7,'[1]15'!$H$44:$EB$44)</f>
        <v>7372.9</v>
      </c>
      <c r="C85" s="10">
        <f>_xlfn.XLOOKUP($A85,'[1]15'!$H$7:$EB$7,'[1]15'!$H$45:$EB$45)</f>
        <v>980.83799999999997</v>
      </c>
      <c r="D85" s="10">
        <f>_xlfn.XLOOKUP($A85,'[1]15'!$H$7:$EB$7,'[1]15'!$H$46:$EB$46)</f>
        <v>15624.8</v>
      </c>
      <c r="E85" s="10">
        <f>_xlfn.XLOOKUP($A85,'[1]15'!$H$7:$EB$7,'[1]15'!$H$47:$EB$47)</f>
        <v>10582.3</v>
      </c>
      <c r="F85" s="10">
        <f t="shared" si="2"/>
        <v>18936.038</v>
      </c>
      <c r="G85" s="10">
        <f>_xlfn.XLOOKUP($A85,'[1]15'!$H$7:$EB$7,'[1]16'!$H$47:$EB$47)</f>
        <v>5548.1773453799997</v>
      </c>
      <c r="H85" s="10">
        <f>_xlfn.XLOOKUP($A85,'[1]15'!$H$7:$EB$7,'[1]16'!$H$48:$EB$48)</f>
        <v>794.47632899999996</v>
      </c>
      <c r="I85" s="10">
        <f>_xlfn.XLOOKUP($A85,'[1]15'!$H$7:$EB$7,'[1]16'!$H$50:$EB$50)</f>
        <v>4.9469310000000002</v>
      </c>
      <c r="J85" s="10">
        <f>_xlfn.XLOOKUP($A85,'[1]15'!$H$7:$EB$7,'[1]16'!$H$49:$EB$49)</f>
        <v>264.06376599999999</v>
      </c>
      <c r="K85" s="10">
        <f t="shared" si="3"/>
        <v>6611.6643713800004</v>
      </c>
      <c r="L85" s="10">
        <f>_xlfn.XLOOKUP($A85,'[1]15'!$H$7:$EB$7,'[1]17'!$G$40:$EA$40)</f>
        <v>2936.8953080000001</v>
      </c>
      <c r="M85" s="10">
        <f>_xlfn.XLOOKUP($A85,'[1]15'!$H$7:$EB$7,'[1]17'!$G$41:$EA$41)</f>
        <v>300.19398200000001</v>
      </c>
      <c r="N85" s="10">
        <f>_xlfn.XLOOKUP($A85,'[1]15'!$H$7:$EB$7,'[1]17'!$G$43:$EA$43)</f>
        <v>2860.8241513493599</v>
      </c>
      <c r="O85" s="10">
        <f>_xlfn.XLOOKUP($A85,'[1]15'!$H$7:$EB$7,'[1]17'!$G$42:$EA$42)</f>
        <v>136.86108999999999</v>
      </c>
      <c r="P85" s="1">
        <v>76.405151515151502</v>
      </c>
    </row>
    <row r="86" spans="1:16" x14ac:dyDescent="0.25">
      <c r="A86" s="14">
        <v>40513</v>
      </c>
      <c r="B86" s="10">
        <f>_xlfn.XLOOKUP($A86,'[1]15'!$H$7:$EB$7,'[1]15'!$H$44:$EB$44)</f>
        <v>6644</v>
      </c>
      <c r="C86" s="10">
        <f>_xlfn.XLOOKUP($A86,'[1]15'!$H$7:$EB$7,'[1]15'!$H$45:$EB$45)</f>
        <v>806.327</v>
      </c>
      <c r="D86" s="10">
        <f>_xlfn.XLOOKUP($A86,'[1]15'!$H$7:$EB$7,'[1]15'!$H$46:$EB$46)</f>
        <v>14283.6</v>
      </c>
      <c r="E86" s="10">
        <f>_xlfn.XLOOKUP($A86,'[1]15'!$H$7:$EB$7,'[1]15'!$H$47:$EB$47)</f>
        <v>10412.5</v>
      </c>
      <c r="F86" s="10">
        <f t="shared" si="2"/>
        <v>17862.827000000001</v>
      </c>
      <c r="G86" s="10">
        <f>_xlfn.XLOOKUP($A86,'[1]15'!$H$7:$EB$7,'[1]16'!$H$47:$EB$47)</f>
        <v>5456.1654794100004</v>
      </c>
      <c r="H86" s="10">
        <f>_xlfn.XLOOKUP($A86,'[1]15'!$H$7:$EB$7,'[1]16'!$H$48:$EB$48)</f>
        <v>583.32402100000002</v>
      </c>
      <c r="I86" s="10">
        <f>_xlfn.XLOOKUP($A86,'[1]15'!$H$7:$EB$7,'[1]16'!$H$50:$EB$50)</f>
        <v>5.18</v>
      </c>
      <c r="J86" s="10">
        <f>_xlfn.XLOOKUP($A86,'[1]15'!$H$7:$EB$7,'[1]16'!$H$49:$EB$49)</f>
        <v>207.85481759999999</v>
      </c>
      <c r="K86" s="10">
        <f t="shared" si="3"/>
        <v>6252.5243180100015</v>
      </c>
      <c r="L86" s="10">
        <f>_xlfn.XLOOKUP($A86,'[1]15'!$H$7:$EB$7,'[1]17'!$G$40:$EA$40)</f>
        <v>2993.5674749999998</v>
      </c>
      <c r="M86" s="10">
        <f>_xlfn.XLOOKUP($A86,'[1]15'!$H$7:$EB$7,'[1]17'!$G$41:$EA$41)</f>
        <v>265.44351399999999</v>
      </c>
      <c r="N86" s="10">
        <f>_xlfn.XLOOKUP($A86,'[1]15'!$H$7:$EB$7,'[1]17'!$G$43:$EA$43)</f>
        <v>2480.1595779999998</v>
      </c>
      <c r="O86" s="10">
        <f>_xlfn.XLOOKUP($A86,'[1]15'!$H$7:$EB$7,'[1]17'!$G$42:$EA$42)</f>
        <v>103.882834</v>
      </c>
      <c r="P86" s="1">
        <v>86.929393939393904</v>
      </c>
    </row>
    <row r="87" spans="1:16" x14ac:dyDescent="0.25">
      <c r="A87" s="14">
        <v>40603</v>
      </c>
      <c r="B87" s="10">
        <f>_xlfn.XLOOKUP($A87,'[1]15'!$H$7:$EB$7,'[1]15'!$H$44:$EB$44)</f>
        <v>5607</v>
      </c>
      <c r="C87" s="10">
        <f>_xlfn.XLOOKUP($A87,'[1]15'!$H$7:$EB$7,'[1]15'!$H$45:$EB$45)</f>
        <v>772.27099999999996</v>
      </c>
      <c r="D87" s="10">
        <f>_xlfn.XLOOKUP($A87,'[1]15'!$H$7:$EB$7,'[1]15'!$H$46:$EB$46)</f>
        <v>13480.2</v>
      </c>
      <c r="E87" s="10">
        <f>_xlfn.XLOOKUP($A87,'[1]15'!$H$7:$EB$7,'[1]15'!$H$47:$EB$47)</f>
        <v>10129.6</v>
      </c>
      <c r="F87" s="10">
        <f t="shared" si="2"/>
        <v>16508.870999999999</v>
      </c>
      <c r="G87" s="10">
        <f>_xlfn.XLOOKUP($A87,'[1]15'!$H$7:$EB$7,'[1]16'!$H$47:$EB$47)</f>
        <v>4029.4301276800002</v>
      </c>
      <c r="H87" s="10">
        <f>_xlfn.XLOOKUP($A87,'[1]15'!$H$7:$EB$7,'[1]16'!$H$48:$EB$48)</f>
        <v>535.99213499999996</v>
      </c>
      <c r="I87" s="10">
        <f>_xlfn.XLOOKUP($A87,'[1]15'!$H$7:$EB$7,'[1]16'!$H$50:$EB$50)</f>
        <v>4.8499999999999996</v>
      </c>
      <c r="J87" s="10">
        <f>_xlfn.XLOOKUP($A87,'[1]15'!$H$7:$EB$7,'[1]16'!$H$49:$EB$49)</f>
        <v>152.37190380000001</v>
      </c>
      <c r="K87" s="10">
        <f t="shared" si="3"/>
        <v>4722.6441664800004</v>
      </c>
      <c r="L87" s="10">
        <f>_xlfn.XLOOKUP($A87,'[1]15'!$H$7:$EB$7,'[1]17'!$G$40:$EA$40)</f>
        <v>2637.5627420000001</v>
      </c>
      <c r="M87" s="10">
        <f>_xlfn.XLOOKUP($A87,'[1]15'!$H$7:$EB$7,'[1]17'!$G$41:$EA$41)</f>
        <v>245.59966299999999</v>
      </c>
      <c r="N87" s="10">
        <f>_xlfn.XLOOKUP($A87,'[1]15'!$H$7:$EB$7,'[1]17'!$G$43:$EA$43)</f>
        <v>2463.4258009999999</v>
      </c>
      <c r="O87" s="10">
        <f>_xlfn.XLOOKUP($A87,'[1]15'!$H$7:$EB$7,'[1]17'!$G$42:$EA$42)</f>
        <v>77.626709000000005</v>
      </c>
      <c r="P87" s="1">
        <v>105.21</v>
      </c>
    </row>
    <row r="88" spans="1:16" x14ac:dyDescent="0.25">
      <c r="A88" s="14">
        <v>40695</v>
      </c>
      <c r="B88" s="10">
        <f>_xlfn.XLOOKUP($A88,'[1]15'!$H$7:$EB$7,'[1]15'!$H$44:$EB$44)</f>
        <v>5958.7</v>
      </c>
      <c r="C88" s="10">
        <f>_xlfn.XLOOKUP($A88,'[1]15'!$H$7:$EB$7,'[1]15'!$H$45:$EB$45)</f>
        <v>783.32100000000003</v>
      </c>
      <c r="D88" s="10">
        <f>_xlfn.XLOOKUP($A88,'[1]15'!$H$7:$EB$7,'[1]15'!$H$46:$EB$46)</f>
        <v>14729.5</v>
      </c>
      <c r="E88" s="10">
        <f>_xlfn.XLOOKUP($A88,'[1]15'!$H$7:$EB$7,'[1]15'!$H$47:$EB$47)</f>
        <v>10416.6</v>
      </c>
      <c r="F88" s="10">
        <f t="shared" si="2"/>
        <v>17158.620999999999</v>
      </c>
      <c r="G88" s="10">
        <f>_xlfn.XLOOKUP($A88,'[1]15'!$H$7:$EB$7,'[1]16'!$H$47:$EB$47)</f>
        <v>4603.8697491900002</v>
      </c>
      <c r="H88" s="10">
        <f>_xlfn.XLOOKUP($A88,'[1]15'!$H$7:$EB$7,'[1]16'!$H$48:$EB$48)</f>
        <v>556.99676999999997</v>
      </c>
      <c r="I88" s="10">
        <f>_xlfn.XLOOKUP($A88,'[1]15'!$H$7:$EB$7,'[1]16'!$H$50:$EB$50)</f>
        <v>4.9800000000000004</v>
      </c>
      <c r="J88" s="10">
        <f>_xlfn.XLOOKUP($A88,'[1]15'!$H$7:$EB$7,'[1]16'!$H$49:$EB$49)</f>
        <v>327.48649399999999</v>
      </c>
      <c r="K88" s="10">
        <f t="shared" si="3"/>
        <v>5493.3330131899993</v>
      </c>
      <c r="L88" s="10">
        <f>_xlfn.XLOOKUP($A88,'[1]15'!$H$7:$EB$7,'[1]17'!$G$40:$EA$40)</f>
        <v>3204.082429</v>
      </c>
      <c r="M88" s="10">
        <f>_xlfn.XLOOKUP($A88,'[1]15'!$H$7:$EB$7,'[1]17'!$G$41:$EA$41)</f>
        <v>256.47360400000002</v>
      </c>
      <c r="N88" s="10">
        <f>_xlfn.XLOOKUP($A88,'[1]15'!$H$7:$EB$7,'[1]17'!$G$43:$EA$43)</f>
        <v>2632.7299720000001</v>
      </c>
      <c r="O88" s="10">
        <f>_xlfn.XLOOKUP($A88,'[1]15'!$H$7:$EB$7,'[1]17'!$G$42:$EA$42)</f>
        <v>208.00847899999999</v>
      </c>
      <c r="P88" s="1">
        <v>116.801428571429</v>
      </c>
    </row>
    <row r="89" spans="1:16" x14ac:dyDescent="0.25">
      <c r="A89" s="14">
        <v>40787</v>
      </c>
      <c r="B89" s="10">
        <f>_xlfn.XLOOKUP($A89,'[1]15'!$H$7:$EB$7,'[1]15'!$H$44:$EB$44)</f>
        <v>5793.6</v>
      </c>
      <c r="C89" s="10">
        <f>_xlfn.XLOOKUP($A89,'[1]15'!$H$7:$EB$7,'[1]15'!$H$45:$EB$45)</f>
        <v>1008.064</v>
      </c>
      <c r="D89" s="10">
        <f>_xlfn.XLOOKUP($A89,'[1]15'!$H$7:$EB$7,'[1]15'!$H$46:$EB$46)</f>
        <v>14496.9</v>
      </c>
      <c r="E89" s="10">
        <f>_xlfn.XLOOKUP($A89,'[1]15'!$H$7:$EB$7,'[1]15'!$H$47:$EB$47)</f>
        <v>10484.799999999999</v>
      </c>
      <c r="F89" s="10">
        <f t="shared" si="2"/>
        <v>17286.464</v>
      </c>
      <c r="G89" s="10">
        <f>_xlfn.XLOOKUP($A89,'[1]15'!$H$7:$EB$7,'[1]16'!$H$47:$EB$47)</f>
        <v>4564.5915457299998</v>
      </c>
      <c r="H89" s="10">
        <f>_xlfn.XLOOKUP($A89,'[1]15'!$H$7:$EB$7,'[1]16'!$H$48:$EB$48)</f>
        <v>601.84796600000004</v>
      </c>
      <c r="I89" s="10">
        <f>_xlfn.XLOOKUP($A89,'[1]15'!$H$7:$EB$7,'[1]16'!$H$50:$EB$50)</f>
        <v>4.8099999999999996</v>
      </c>
      <c r="J89" s="10">
        <f>_xlfn.XLOOKUP($A89,'[1]15'!$H$7:$EB$7,'[1]16'!$H$49:$EB$49)</f>
        <v>304.0642173</v>
      </c>
      <c r="K89" s="10">
        <f t="shared" si="3"/>
        <v>5475.3137290300001</v>
      </c>
      <c r="L89" s="10">
        <f>_xlfn.XLOOKUP($A89,'[1]15'!$H$7:$EB$7,'[1]17'!$G$40:$EA$40)</f>
        <v>3110.616599</v>
      </c>
      <c r="M89" s="10">
        <f>_xlfn.XLOOKUP($A89,'[1]15'!$H$7:$EB$7,'[1]17'!$G$41:$EA$41)</f>
        <v>265.00891799999999</v>
      </c>
      <c r="N89" s="10">
        <f>_xlfn.XLOOKUP($A89,'[1]15'!$H$7:$EB$7,'[1]17'!$G$43:$EA$43)</f>
        <v>2951.0446910000001</v>
      </c>
      <c r="O89" s="10">
        <f>_xlfn.XLOOKUP($A89,'[1]15'!$H$7:$EB$7,'[1]17'!$G$42:$EA$42)</f>
        <v>224.80094299999999</v>
      </c>
      <c r="P89" s="1">
        <v>112.899696969697</v>
      </c>
    </row>
    <row r="90" spans="1:16" x14ac:dyDescent="0.25">
      <c r="A90" s="14">
        <v>40878</v>
      </c>
      <c r="B90" s="10">
        <f>_xlfn.XLOOKUP($A90,'[1]15'!$H$7:$EB$7,'[1]15'!$H$44:$EB$44)</f>
        <v>6507.9</v>
      </c>
      <c r="C90" s="10">
        <f>_xlfn.XLOOKUP($A90,'[1]15'!$H$7:$EB$7,'[1]15'!$H$45:$EB$45)</f>
        <v>910.822</v>
      </c>
      <c r="D90" s="10">
        <f>_xlfn.XLOOKUP($A90,'[1]15'!$H$7:$EB$7,'[1]15'!$H$46:$EB$46)</f>
        <v>13549.8</v>
      </c>
      <c r="E90" s="10">
        <f>_xlfn.XLOOKUP($A90,'[1]15'!$H$7:$EB$7,'[1]15'!$H$47:$EB$47)</f>
        <v>10153.799999999999</v>
      </c>
      <c r="F90" s="10">
        <f t="shared" si="2"/>
        <v>17572.521999999997</v>
      </c>
      <c r="G90" s="10">
        <f>_xlfn.XLOOKUP($A90,'[1]15'!$H$7:$EB$7,'[1]16'!$H$47:$EB$47)</f>
        <v>4855.6355678999998</v>
      </c>
      <c r="H90" s="10">
        <f>_xlfn.XLOOKUP($A90,'[1]15'!$H$7:$EB$7,'[1]16'!$H$48:$EB$48)</f>
        <v>464.54486400000002</v>
      </c>
      <c r="I90" s="10">
        <f>_xlfn.XLOOKUP($A90,'[1]15'!$H$7:$EB$7,'[1]16'!$H$50:$EB$50)</f>
        <v>4.681</v>
      </c>
      <c r="J90" s="10">
        <f>_xlfn.XLOOKUP($A90,'[1]15'!$H$7:$EB$7,'[1]16'!$H$49:$EB$49)</f>
        <v>97.918934500000006</v>
      </c>
      <c r="K90" s="10">
        <f t="shared" si="3"/>
        <v>5422.7803664000003</v>
      </c>
      <c r="L90" s="10">
        <f>_xlfn.XLOOKUP($A90,'[1]15'!$H$7:$EB$7,'[1]17'!$G$40:$EA$40)</f>
        <v>3319.4106929999998</v>
      </c>
      <c r="M90" s="10">
        <f>_xlfn.XLOOKUP($A90,'[1]15'!$H$7:$EB$7,'[1]17'!$G$41:$EA$41)</f>
        <v>195.02520899999999</v>
      </c>
      <c r="N90" s="10">
        <f>_xlfn.XLOOKUP($A90,'[1]15'!$H$7:$EB$7,'[1]17'!$G$43:$EA$43)</f>
        <v>3036.3032349999999</v>
      </c>
      <c r="O90" s="10">
        <f>_xlfn.XLOOKUP($A90,'[1]15'!$H$7:$EB$7,'[1]17'!$G$42:$EA$42)</f>
        <v>91.885912000000005</v>
      </c>
      <c r="P90" s="1">
        <v>109.31296875</v>
      </c>
    </row>
    <row r="91" spans="1:16" x14ac:dyDescent="0.25">
      <c r="A91" s="14">
        <v>40969</v>
      </c>
      <c r="B91" s="10">
        <f>_xlfn.XLOOKUP($A91,'[1]15'!$H$7:$EB$7,'[1]15'!$H$44:$EB$44)</f>
        <v>5721.9</v>
      </c>
      <c r="C91" s="10">
        <f>_xlfn.XLOOKUP($A91,'[1]15'!$H$7:$EB$7,'[1]15'!$H$45:$EB$45)</f>
        <v>858.09199999999998</v>
      </c>
      <c r="D91" s="10">
        <f>_xlfn.XLOOKUP($A91,'[1]15'!$H$7:$EB$7,'[1]15'!$H$46:$EB$46)</f>
        <v>12796.1</v>
      </c>
      <c r="E91" s="10">
        <f>_xlfn.XLOOKUP($A91,'[1]15'!$H$7:$EB$7,'[1]15'!$H$47:$EB$47)</f>
        <v>10007.299999999999</v>
      </c>
      <c r="F91" s="10">
        <f t="shared" si="2"/>
        <v>16587.291999999998</v>
      </c>
      <c r="G91" s="10">
        <f>_xlfn.XLOOKUP($A91,'[1]15'!$H$7:$EB$7,'[1]16'!$H$47:$EB$47)</f>
        <v>3926.2253142099999</v>
      </c>
      <c r="H91" s="10">
        <f>_xlfn.XLOOKUP($A91,'[1]15'!$H$7:$EB$7,'[1]16'!$H$48:$EB$48)</f>
        <v>515.94456000000002</v>
      </c>
      <c r="I91" s="10">
        <f>_xlfn.XLOOKUP($A91,'[1]15'!$H$7:$EB$7,'[1]16'!$H$50:$EB$50)</f>
        <v>4.5869999999999997</v>
      </c>
      <c r="J91" s="10">
        <f>_xlfn.XLOOKUP($A91,'[1]15'!$H$7:$EB$7,'[1]16'!$H$49:$EB$49)</f>
        <v>276.41239109999998</v>
      </c>
      <c r="K91" s="10">
        <f t="shared" si="3"/>
        <v>4723.1692653099999</v>
      </c>
      <c r="L91" s="10">
        <f>_xlfn.XLOOKUP($A91,'[1]15'!$H$7:$EB$7,'[1]17'!$G$40:$EA$40)</f>
        <v>2742.9978329999999</v>
      </c>
      <c r="M91" s="10">
        <f>_xlfn.XLOOKUP($A91,'[1]15'!$H$7:$EB$7,'[1]17'!$G$41:$EA$41)</f>
        <v>267.80455599999999</v>
      </c>
      <c r="N91" s="10">
        <f>_xlfn.XLOOKUP($A91,'[1]15'!$H$7:$EB$7,'[1]17'!$G$43:$EA$43)</f>
        <v>2818.3593620000001</v>
      </c>
      <c r="O91" s="10">
        <f>_xlfn.XLOOKUP($A91,'[1]15'!$H$7:$EB$7,'[1]17'!$G$42:$EA$42)</f>
        <v>225.66844385498899</v>
      </c>
      <c r="P91" s="1">
        <v>118.6946875</v>
      </c>
    </row>
    <row r="92" spans="1:16" x14ac:dyDescent="0.25">
      <c r="A92" s="14">
        <v>41061</v>
      </c>
      <c r="B92" s="10">
        <f>_xlfn.XLOOKUP($A92,'[1]15'!$H$7:$EB$7,'[1]15'!$H$44:$EB$44)</f>
        <v>5990.2</v>
      </c>
      <c r="C92" s="10">
        <f>_xlfn.XLOOKUP($A92,'[1]15'!$H$7:$EB$7,'[1]15'!$H$45:$EB$45)</f>
        <v>884.16600000000005</v>
      </c>
      <c r="D92" s="10">
        <f>_xlfn.XLOOKUP($A92,'[1]15'!$H$7:$EB$7,'[1]15'!$H$46:$EB$46)</f>
        <v>14340.7</v>
      </c>
      <c r="E92" s="10">
        <f>_xlfn.XLOOKUP($A92,'[1]15'!$H$7:$EB$7,'[1]15'!$H$47:$EB$47)</f>
        <v>9261.7000000000007</v>
      </c>
      <c r="F92" s="10">
        <f t="shared" si="2"/>
        <v>16136.066000000001</v>
      </c>
      <c r="G92" s="10">
        <f>_xlfn.XLOOKUP($A92,'[1]15'!$H$7:$EB$7,'[1]16'!$H$47:$EB$47)</f>
        <v>4091.9881313599999</v>
      </c>
      <c r="H92" s="10">
        <f>_xlfn.XLOOKUP($A92,'[1]15'!$H$7:$EB$7,'[1]16'!$H$48:$EB$48)</f>
        <v>532.35175153028001</v>
      </c>
      <c r="I92" s="10">
        <f>_xlfn.XLOOKUP($A92,'[1]15'!$H$7:$EB$7,'[1]16'!$H$50:$EB$50)</f>
        <v>4.7880000000000003</v>
      </c>
      <c r="J92" s="10">
        <f>_xlfn.XLOOKUP($A92,'[1]15'!$H$7:$EB$7,'[1]16'!$H$49:$EB$49)</f>
        <v>510.12106257200003</v>
      </c>
      <c r="K92" s="10">
        <f t="shared" si="3"/>
        <v>5139.2489454622792</v>
      </c>
      <c r="L92" s="10">
        <f>_xlfn.XLOOKUP($A92,'[1]15'!$H$7:$EB$7,'[1]17'!$G$40:$EA$40)</f>
        <v>2788.9345760000001</v>
      </c>
      <c r="M92" s="10">
        <f>_xlfn.XLOOKUP($A92,'[1]15'!$H$7:$EB$7,'[1]17'!$G$41:$EA$41)</f>
        <v>243.60676900000001</v>
      </c>
      <c r="N92" s="10">
        <f>_xlfn.XLOOKUP($A92,'[1]15'!$H$7:$EB$7,'[1]17'!$G$43:$EA$43)</f>
        <v>3143.7583730000001</v>
      </c>
      <c r="O92" s="10">
        <f>_xlfn.XLOOKUP($A92,'[1]15'!$H$7:$EB$7,'[1]17'!$G$42:$EA$42)</f>
        <v>347.23473657187498</v>
      </c>
      <c r="P92" s="1">
        <v>108.72875000000001</v>
      </c>
    </row>
    <row r="93" spans="1:16" x14ac:dyDescent="0.25">
      <c r="A93" s="14">
        <v>41153</v>
      </c>
      <c r="B93" s="10">
        <f>_xlfn.XLOOKUP($A93,'[1]15'!$H$7:$EB$7,'[1]15'!$H$44:$EB$44)</f>
        <v>6253.3</v>
      </c>
      <c r="C93" s="10">
        <f>_xlfn.XLOOKUP($A93,'[1]15'!$H$7:$EB$7,'[1]15'!$H$45:$EB$45)</f>
        <v>980.15499999999997</v>
      </c>
      <c r="D93" s="10">
        <f>_xlfn.XLOOKUP($A93,'[1]15'!$H$7:$EB$7,'[1]15'!$H$46:$EB$46)</f>
        <v>17179.400000000001</v>
      </c>
      <c r="E93" s="10">
        <f>_xlfn.XLOOKUP($A93,'[1]15'!$H$7:$EB$7,'[1]15'!$H$47:$EB$47)</f>
        <v>10336.6</v>
      </c>
      <c r="F93" s="10">
        <f t="shared" si="2"/>
        <v>17570.055</v>
      </c>
      <c r="G93" s="10">
        <f>_xlfn.XLOOKUP($A93,'[1]15'!$H$7:$EB$7,'[1]16'!$H$47:$EB$47)</f>
        <v>4817.82872013</v>
      </c>
      <c r="H93" s="10">
        <f>_xlfn.XLOOKUP($A93,'[1]15'!$H$7:$EB$7,'[1]16'!$H$48:$EB$48)</f>
        <v>693.73986921732001</v>
      </c>
      <c r="I93" s="10">
        <f>_xlfn.XLOOKUP($A93,'[1]15'!$H$7:$EB$7,'[1]16'!$H$50:$EB$50)</f>
        <v>6.2430000000000003</v>
      </c>
      <c r="J93" s="10">
        <f>_xlfn.XLOOKUP($A93,'[1]15'!$H$7:$EB$7,'[1]16'!$H$49:$EB$49)</f>
        <v>344.54622460000002</v>
      </c>
      <c r="K93" s="10">
        <f t="shared" si="3"/>
        <v>5862.3578139473202</v>
      </c>
      <c r="L93" s="10">
        <f>_xlfn.XLOOKUP($A93,'[1]15'!$H$7:$EB$7,'[1]17'!$G$40:$EA$40)</f>
        <v>3173.075045</v>
      </c>
      <c r="M93" s="10">
        <f>_xlfn.XLOOKUP($A93,'[1]15'!$H$7:$EB$7,'[1]17'!$G$41:$EA$41)</f>
        <v>284.59704599999998</v>
      </c>
      <c r="N93" s="10">
        <f>_xlfn.XLOOKUP($A93,'[1]15'!$H$7:$EB$7,'[1]17'!$G$43:$EA$43)</f>
        <v>4061.2278569999999</v>
      </c>
      <c r="O93" s="10">
        <f>_xlfn.XLOOKUP($A93,'[1]15'!$H$7:$EB$7,'[1]17'!$G$42:$EA$42)</f>
        <v>233.46674400000001</v>
      </c>
      <c r="P93" s="1">
        <v>109.901076923077</v>
      </c>
    </row>
    <row r="94" spans="1:16" x14ac:dyDescent="0.25">
      <c r="A94" s="14">
        <v>41244</v>
      </c>
      <c r="B94" s="10">
        <f>_xlfn.XLOOKUP($A94,'[1]15'!$H$7:$EB$7,'[1]15'!$H$44:$EB$44)</f>
        <v>5625</v>
      </c>
      <c r="C94" s="10">
        <f>_xlfn.XLOOKUP($A94,'[1]15'!$H$7:$EB$7,'[1]15'!$H$45:$EB$45)</f>
        <v>796.48400000000004</v>
      </c>
      <c r="D94" s="10">
        <f>_xlfn.XLOOKUP($A94,'[1]15'!$H$7:$EB$7,'[1]15'!$H$46:$EB$46)</f>
        <v>15881.1</v>
      </c>
      <c r="E94" s="10">
        <f>_xlfn.XLOOKUP($A94,'[1]15'!$H$7:$EB$7,'[1]15'!$H$47:$EB$47)</f>
        <v>10186</v>
      </c>
      <c r="F94" s="10">
        <f t="shared" si="2"/>
        <v>16607.484</v>
      </c>
      <c r="G94" s="10">
        <f>_xlfn.XLOOKUP($A94,'[1]15'!$H$7:$EB$7,'[1]16'!$H$47:$EB$47)</f>
        <v>4655.9471579499996</v>
      </c>
      <c r="H94" s="10">
        <f>_xlfn.XLOOKUP($A94,'[1]15'!$H$7:$EB$7,'[1]16'!$H$48:$EB$48)</f>
        <v>539.72363225091999</v>
      </c>
      <c r="I94" s="10">
        <f>_xlfn.XLOOKUP($A94,'[1]15'!$H$7:$EB$7,'[1]16'!$H$50:$EB$50)</f>
        <v>6.1479999999999997</v>
      </c>
      <c r="J94" s="10">
        <f>_xlfn.XLOOKUP($A94,'[1]15'!$H$7:$EB$7,'[1]16'!$H$49:$EB$49)</f>
        <v>185.05300009999999</v>
      </c>
      <c r="K94" s="10">
        <f t="shared" si="3"/>
        <v>5386.8717903009192</v>
      </c>
      <c r="L94" s="10">
        <f>_xlfn.XLOOKUP($A94,'[1]15'!$H$7:$EB$7,'[1]17'!$G$40:$EA$40)</f>
        <v>3108.5551930000001</v>
      </c>
      <c r="M94" s="10">
        <f>_xlfn.XLOOKUP($A94,'[1]15'!$H$7:$EB$7,'[1]17'!$G$41:$EA$41)</f>
        <v>279.503739</v>
      </c>
      <c r="N94" s="10">
        <f>_xlfn.XLOOKUP($A94,'[1]15'!$H$7:$EB$7,'[1]17'!$G$43:$EA$43)</f>
        <v>3392.5765580000002</v>
      </c>
      <c r="O94" s="10">
        <f>_xlfn.XLOOKUP($A94,'[1]15'!$H$7:$EB$7,'[1]17'!$G$42:$EA$42)</f>
        <v>131.046269</v>
      </c>
      <c r="P94" s="1">
        <v>110.487230769231</v>
      </c>
    </row>
    <row r="95" spans="1:16" x14ac:dyDescent="0.25">
      <c r="A95" s="14">
        <v>41334</v>
      </c>
      <c r="B95" s="10">
        <f>_xlfn.XLOOKUP($A95,'[1]15'!$H$7:$EB$7,'[1]15'!$H$44:$EB$44)</f>
        <v>4332.3</v>
      </c>
      <c r="C95" s="10">
        <f>_xlfn.XLOOKUP($A95,'[1]15'!$H$7:$EB$7,'[1]15'!$H$45:$EB$45)</f>
        <v>765.27800000000002</v>
      </c>
      <c r="D95" s="10">
        <f>_xlfn.XLOOKUP($A95,'[1]15'!$H$7:$EB$7,'[1]15'!$H$46:$EB$46)</f>
        <v>15006.9</v>
      </c>
      <c r="E95" s="10">
        <f>_xlfn.XLOOKUP($A95,'[1]15'!$H$7:$EB$7,'[1]15'!$H$47:$EB$47)</f>
        <v>9915.9</v>
      </c>
      <c r="F95" s="10">
        <f t="shared" si="2"/>
        <v>15013.477999999999</v>
      </c>
      <c r="G95" s="10">
        <f>_xlfn.XLOOKUP($A95,'[1]15'!$H$7:$EB$7,'[1]16'!$H$47:$EB$47)</f>
        <v>2960.6074333000001</v>
      </c>
      <c r="H95" s="10">
        <f>_xlfn.XLOOKUP($A95,'[1]15'!$H$7:$EB$7,'[1]16'!$H$48:$EB$48)</f>
        <v>535.29198358862004</v>
      </c>
      <c r="I95" s="10">
        <f>_xlfn.XLOOKUP($A95,'[1]15'!$H$7:$EB$7,'[1]16'!$H$50:$EB$50)</f>
        <v>5.6349999999999998</v>
      </c>
      <c r="J95" s="10">
        <f>_xlfn.XLOOKUP($A95,'[1]15'!$H$7:$EB$7,'[1]16'!$H$49:$EB$49)</f>
        <v>171.37006568000001</v>
      </c>
      <c r="K95" s="10">
        <f t="shared" si="3"/>
        <v>3672.9044825686206</v>
      </c>
      <c r="L95" s="10">
        <f>_xlfn.XLOOKUP($A95,'[1]15'!$H$7:$EB$7,'[1]17'!$G$40:$EA$40)</f>
        <v>1997.631425</v>
      </c>
      <c r="M95" s="10">
        <f>_xlfn.XLOOKUP($A95,'[1]15'!$H$7:$EB$7,'[1]17'!$G$41:$EA$41)</f>
        <v>257.000405</v>
      </c>
      <c r="N95" s="10">
        <f>_xlfn.XLOOKUP($A95,'[1]15'!$H$7:$EB$7,'[1]17'!$G$43:$EA$43)</f>
        <v>3357.3907909999998</v>
      </c>
      <c r="O95" s="10">
        <f>_xlfn.XLOOKUP($A95,'[1]15'!$H$7:$EB$7,'[1]17'!$G$42:$EA$42)</f>
        <v>124.978678</v>
      </c>
      <c r="P95" s="1">
        <v>112.834285714286</v>
      </c>
    </row>
    <row r="96" spans="1:16" x14ac:dyDescent="0.25">
      <c r="A96" s="14">
        <v>41426</v>
      </c>
      <c r="B96" s="10">
        <f>_xlfn.XLOOKUP($A96,'[1]15'!$H$7:$EB$7,'[1]15'!$H$44:$EB$44)</f>
        <v>5003.6000000000004</v>
      </c>
      <c r="C96" s="10">
        <f>_xlfn.XLOOKUP($A96,'[1]15'!$H$7:$EB$7,'[1]15'!$H$45:$EB$45)</f>
        <v>862.71199999999999</v>
      </c>
      <c r="D96" s="10">
        <f>_xlfn.XLOOKUP($A96,'[1]15'!$H$7:$EB$7,'[1]15'!$H$46:$EB$46)</f>
        <v>15009.3</v>
      </c>
      <c r="E96" s="10">
        <f>_xlfn.XLOOKUP($A96,'[1]15'!$H$7:$EB$7,'[1]15'!$H$47:$EB$47)</f>
        <v>9132.9</v>
      </c>
      <c r="F96" s="10">
        <f t="shared" si="2"/>
        <v>14999.212</v>
      </c>
      <c r="G96" s="10">
        <f>_xlfn.XLOOKUP($A96,'[1]15'!$H$7:$EB$7,'[1]16'!$H$47:$EB$47)</f>
        <v>3327.0177096699999</v>
      </c>
      <c r="H96" s="10">
        <f>_xlfn.XLOOKUP($A96,'[1]15'!$H$7:$EB$7,'[1]16'!$H$48:$EB$48)</f>
        <v>616.84672172104001</v>
      </c>
      <c r="I96" s="10">
        <f>_xlfn.XLOOKUP($A96,'[1]15'!$H$7:$EB$7,'[1]16'!$H$50:$EB$50)</f>
        <v>5.4770000000000003</v>
      </c>
      <c r="J96" s="10">
        <f>_xlfn.XLOOKUP($A96,'[1]15'!$H$7:$EB$7,'[1]16'!$H$49:$EB$49)</f>
        <v>211.51575790000001</v>
      </c>
      <c r="K96" s="10">
        <f t="shared" si="3"/>
        <v>4160.8571892910395</v>
      </c>
      <c r="L96" s="10">
        <f>_xlfn.XLOOKUP($A96,'[1]15'!$H$7:$EB$7,'[1]17'!$G$40:$EA$40)</f>
        <v>2167.472452</v>
      </c>
      <c r="M96" s="10">
        <f>_xlfn.XLOOKUP($A96,'[1]15'!$H$7:$EB$7,'[1]17'!$G$41:$EA$41)</f>
        <v>267.14235000000002</v>
      </c>
      <c r="N96" s="10">
        <f>_xlfn.XLOOKUP($A96,'[1]15'!$H$7:$EB$7,'[1]17'!$G$43:$EA$43)</f>
        <v>3459.423573</v>
      </c>
      <c r="O96" s="10">
        <f>_xlfn.XLOOKUP($A96,'[1]15'!$H$7:$EB$7,'[1]17'!$G$42:$EA$42)</f>
        <v>165.73201599999999</v>
      </c>
      <c r="P96" s="1">
        <v>103.001230769231</v>
      </c>
    </row>
    <row r="97" spans="1:16" x14ac:dyDescent="0.25">
      <c r="A97" s="14">
        <v>41518</v>
      </c>
      <c r="B97" s="10">
        <f>_xlfn.XLOOKUP($A97,'[1]15'!$H$7:$EB$7,'[1]15'!$H$44:$EB$44)</f>
        <v>5326</v>
      </c>
      <c r="C97" s="10">
        <f>_xlfn.XLOOKUP($A97,'[1]15'!$H$7:$EB$7,'[1]15'!$H$45:$EB$45)</f>
        <v>995.73900000000003</v>
      </c>
      <c r="D97" s="10">
        <f>_xlfn.XLOOKUP($A97,'[1]15'!$H$7:$EB$7,'[1]15'!$H$46:$EB$46)</f>
        <v>16641.599999999999</v>
      </c>
      <c r="E97" s="10">
        <f>_xlfn.XLOOKUP($A97,'[1]15'!$H$7:$EB$7,'[1]15'!$H$47:$EB$47)</f>
        <v>9321</v>
      </c>
      <c r="F97" s="10">
        <f t="shared" si="2"/>
        <v>15642.739</v>
      </c>
      <c r="G97" s="10">
        <f>_xlfn.XLOOKUP($A97,'[1]15'!$H$7:$EB$7,'[1]16'!$H$47:$EB$47)</f>
        <v>3940.2711225799999</v>
      </c>
      <c r="H97" s="10">
        <f>_xlfn.XLOOKUP($A97,'[1]15'!$H$7:$EB$7,'[1]16'!$H$48:$EB$48)</f>
        <v>639.97188057087999</v>
      </c>
      <c r="I97" s="10">
        <f>_xlfn.XLOOKUP($A97,'[1]15'!$H$7:$EB$7,'[1]16'!$H$50:$EB$50)</f>
        <v>5.766</v>
      </c>
      <c r="J97" s="10">
        <f>_xlfn.XLOOKUP($A97,'[1]15'!$H$7:$EB$7,'[1]16'!$H$49:$EB$49)</f>
        <v>196.3236570956</v>
      </c>
      <c r="K97" s="10">
        <f t="shared" si="3"/>
        <v>4782.3326602464795</v>
      </c>
      <c r="L97" s="10">
        <f>_xlfn.XLOOKUP($A97,'[1]15'!$H$7:$EB$7,'[1]17'!$G$40:$EA$40)</f>
        <v>2930.7644329999998</v>
      </c>
      <c r="M97" s="10">
        <f>_xlfn.XLOOKUP($A97,'[1]15'!$H$7:$EB$7,'[1]17'!$G$41:$EA$41)</f>
        <v>296.121465</v>
      </c>
      <c r="N97" s="10">
        <f>_xlfn.XLOOKUP($A97,'[1]15'!$H$7:$EB$7,'[1]17'!$G$43:$EA$43)</f>
        <v>3988.860083</v>
      </c>
      <c r="O97" s="10">
        <f>_xlfn.XLOOKUP($A97,'[1]15'!$H$7:$EB$7,'[1]17'!$G$42:$EA$42)</f>
        <v>169.53163799999999</v>
      </c>
      <c r="P97" s="1">
        <v>110.041666666667</v>
      </c>
    </row>
    <row r="98" spans="1:16" x14ac:dyDescent="0.25">
      <c r="A98" s="14">
        <v>41609</v>
      </c>
      <c r="B98" s="10">
        <f>_xlfn.XLOOKUP($A98,'[1]15'!$H$7:$EB$7,'[1]15'!$H$44:$EB$44)</f>
        <v>4759.5</v>
      </c>
      <c r="C98" s="10">
        <f>_xlfn.XLOOKUP($A98,'[1]15'!$H$7:$EB$7,'[1]15'!$H$45:$EB$45)</f>
        <v>768.48800000000006</v>
      </c>
      <c r="D98" s="10">
        <f>_xlfn.XLOOKUP($A98,'[1]15'!$H$7:$EB$7,'[1]15'!$H$46:$EB$46)</f>
        <v>15820.7</v>
      </c>
      <c r="E98" s="10">
        <f>_xlfn.XLOOKUP($A98,'[1]15'!$H$7:$EB$7,'[1]15'!$H$47:$EB$47)</f>
        <v>9803.7999999999993</v>
      </c>
      <c r="F98" s="10">
        <f t="shared" si="2"/>
        <v>15331.788</v>
      </c>
      <c r="G98" s="10">
        <f>_xlfn.XLOOKUP($A98,'[1]15'!$H$7:$EB$7,'[1]16'!$H$47:$EB$47)</f>
        <v>3381.9003634800001</v>
      </c>
      <c r="H98" s="10">
        <f>_xlfn.XLOOKUP($A98,'[1]15'!$H$7:$EB$7,'[1]16'!$H$48:$EB$48)</f>
        <v>558.77858853856003</v>
      </c>
      <c r="I98" s="10">
        <f>_xlfn.XLOOKUP($A98,'[1]15'!$H$7:$EB$7,'[1]16'!$H$50:$EB$50)</f>
        <v>5.8970000000000002</v>
      </c>
      <c r="J98" s="10">
        <f>_xlfn.XLOOKUP($A98,'[1]15'!$H$7:$EB$7,'[1]16'!$H$49:$EB$49)</f>
        <v>157.58566569999999</v>
      </c>
      <c r="K98" s="10">
        <f t="shared" si="3"/>
        <v>4104.1616177185606</v>
      </c>
      <c r="L98" s="10">
        <f>_xlfn.XLOOKUP($A98,'[1]15'!$H$7:$EB$7,'[1]17'!$G$40:$EA$40)</f>
        <v>2537.8489049999998</v>
      </c>
      <c r="M98" s="10">
        <f>_xlfn.XLOOKUP($A98,'[1]15'!$H$7:$EB$7,'[1]17'!$G$41:$EA$41)</f>
        <v>295.07739099999998</v>
      </c>
      <c r="N98" s="10">
        <f>_xlfn.XLOOKUP($A98,'[1]15'!$H$7:$EB$7,'[1]17'!$G$43:$EA$43)</f>
        <v>3796.0557389999999</v>
      </c>
      <c r="O98" s="10">
        <f>_xlfn.XLOOKUP($A98,'[1]15'!$H$7:$EB$7,'[1]17'!$G$42:$EA$42)</f>
        <v>109.603266</v>
      </c>
      <c r="P98" s="1">
        <v>109.39234374999999</v>
      </c>
    </row>
    <row r="99" spans="1:16" x14ac:dyDescent="0.25">
      <c r="A99" s="14">
        <v>41699</v>
      </c>
      <c r="B99" s="10">
        <f>_xlfn.XLOOKUP($A99,'[1]15'!$H$7:$EB$7,'[1]15'!$H$44:$EB$44)</f>
        <v>5044.1000000000004</v>
      </c>
      <c r="C99" s="10">
        <f>_xlfn.XLOOKUP($A99,'[1]15'!$H$7:$EB$7,'[1]15'!$H$45:$EB$45)</f>
        <v>816.35299999999995</v>
      </c>
      <c r="D99" s="10">
        <f>_xlfn.XLOOKUP($A99,'[1]15'!$H$7:$EB$7,'[1]15'!$H$46:$EB$46)</f>
        <v>15782.4</v>
      </c>
      <c r="E99" s="10">
        <f>_xlfn.XLOOKUP($A99,'[1]15'!$H$7:$EB$7,'[1]15'!$H$47:$EB$47)</f>
        <v>9232.9</v>
      </c>
      <c r="F99" s="10">
        <f t="shared" si="2"/>
        <v>15093.352999999999</v>
      </c>
      <c r="G99" s="10">
        <f>_xlfn.XLOOKUP($A99,'[1]15'!$H$7:$EB$7,'[1]16'!$H$47:$EB$47)</f>
        <v>3666.5484502999998</v>
      </c>
      <c r="H99" s="10">
        <f>_xlfn.XLOOKUP($A99,'[1]15'!$H$7:$EB$7,'[1]16'!$H$48:$EB$48)</f>
        <v>670.49473079137999</v>
      </c>
      <c r="I99" s="10">
        <f>_xlfn.XLOOKUP($A99,'[1]15'!$H$7:$EB$7,'[1]16'!$H$50:$EB$50)</f>
        <v>5.8230000000000004</v>
      </c>
      <c r="J99" s="10">
        <f>_xlfn.XLOOKUP($A99,'[1]15'!$H$7:$EB$7,'[1]16'!$H$49:$EB$49)</f>
        <v>127.96808316000001</v>
      </c>
      <c r="K99" s="10">
        <f t="shared" si="3"/>
        <v>4470.8342642513799</v>
      </c>
      <c r="L99" s="10">
        <f>_xlfn.XLOOKUP($A99,'[1]15'!$H$7:$EB$7,'[1]17'!$G$40:$EA$40)</f>
        <v>2814.832296</v>
      </c>
      <c r="M99" s="10">
        <f>_xlfn.XLOOKUP($A99,'[1]15'!$H$7:$EB$7,'[1]17'!$G$41:$EA$41)</f>
        <v>385.48889700000001</v>
      </c>
      <c r="N99" s="10">
        <f>_xlfn.XLOOKUP($A99,'[1]15'!$H$7:$EB$7,'[1]17'!$G$43:$EA$43)</f>
        <v>4292.5695519999999</v>
      </c>
      <c r="O99" s="10">
        <f>_xlfn.XLOOKUP($A99,'[1]15'!$H$7:$EB$7,'[1]17'!$G$42:$EA$42)</f>
        <v>117.95568</v>
      </c>
      <c r="P99" s="1">
        <v>107.858095238095</v>
      </c>
    </row>
    <row r="100" spans="1:16" x14ac:dyDescent="0.25">
      <c r="A100" s="14">
        <v>41791</v>
      </c>
      <c r="B100" s="10">
        <f>_xlfn.XLOOKUP($A100,'[1]15'!$H$7:$EB$7,'[1]15'!$H$44:$EB$44)</f>
        <v>5010</v>
      </c>
      <c r="C100" s="10">
        <f>_xlfn.XLOOKUP($A100,'[1]15'!$H$7:$EB$7,'[1]15'!$H$45:$EB$45)</f>
        <v>1141.1759999999999</v>
      </c>
      <c r="D100" s="10">
        <f>_xlfn.XLOOKUP($A100,'[1]15'!$H$7:$EB$7,'[1]15'!$H$46:$EB$46)</f>
        <v>16968</v>
      </c>
      <c r="E100" s="10">
        <f>_xlfn.XLOOKUP($A100,'[1]15'!$H$7:$EB$7,'[1]15'!$H$47:$EB$47)</f>
        <v>8771.6</v>
      </c>
      <c r="F100" s="10">
        <f t="shared" si="2"/>
        <v>14922.776</v>
      </c>
      <c r="G100" s="10">
        <f>_xlfn.XLOOKUP($A100,'[1]15'!$H$7:$EB$7,'[1]16'!$H$47:$EB$47)</f>
        <v>3828.0635528900002</v>
      </c>
      <c r="H100" s="10">
        <f>_xlfn.XLOOKUP($A100,'[1]15'!$H$7:$EB$7,'[1]16'!$H$48:$EB$48)</f>
        <v>589.61210820995598</v>
      </c>
      <c r="I100" s="10">
        <f>_xlfn.XLOOKUP($A100,'[1]15'!$H$7:$EB$7,'[1]16'!$H$50:$EB$50)</f>
        <v>5.76</v>
      </c>
      <c r="J100" s="10">
        <f>_xlfn.XLOOKUP($A100,'[1]15'!$H$7:$EB$7,'[1]16'!$H$49:$EB$49)</f>
        <v>172.34081133000001</v>
      </c>
      <c r="K100" s="10">
        <f t="shared" si="3"/>
        <v>4595.7764724299568</v>
      </c>
      <c r="L100" s="10">
        <f>_xlfn.XLOOKUP($A100,'[1]15'!$H$7:$EB$7,'[1]17'!$G$40:$EA$40)</f>
        <v>2831.1601310000001</v>
      </c>
      <c r="M100" s="10">
        <f>_xlfn.XLOOKUP($A100,'[1]15'!$H$7:$EB$7,'[1]17'!$G$41:$EA$41)</f>
        <v>288.442521</v>
      </c>
      <c r="N100" s="10">
        <f>_xlfn.XLOOKUP($A100,'[1]15'!$H$7:$EB$7,'[1]17'!$G$43:$EA$43)</f>
        <v>4227.2114819999997</v>
      </c>
      <c r="O100" s="10">
        <f>_xlfn.XLOOKUP($A100,'[1]15'!$H$7:$EB$7,'[1]17'!$G$42:$EA$42)</f>
        <v>146.15136899999999</v>
      </c>
      <c r="P100" s="1">
        <v>109.7759375</v>
      </c>
    </row>
    <row r="101" spans="1:16" x14ac:dyDescent="0.25">
      <c r="A101" s="14">
        <v>41883</v>
      </c>
      <c r="B101" s="10">
        <f>_xlfn.XLOOKUP($A101,'[1]15'!$H$7:$EB$7,'[1]15'!$H$44:$EB$44)</f>
        <v>5222.7</v>
      </c>
      <c r="C101" s="10">
        <f>_xlfn.XLOOKUP($A101,'[1]15'!$H$7:$EB$7,'[1]15'!$H$45:$EB$45)</f>
        <v>1167.7919999999999</v>
      </c>
      <c r="D101" s="10">
        <f>_xlfn.XLOOKUP($A101,'[1]15'!$H$7:$EB$7,'[1]15'!$H$46:$EB$46)</f>
        <v>18289</v>
      </c>
      <c r="E101" s="10">
        <f>_xlfn.XLOOKUP($A101,'[1]15'!$H$7:$EB$7,'[1]15'!$H$47:$EB$47)</f>
        <v>9515.2999999999993</v>
      </c>
      <c r="F101" s="10">
        <f t="shared" si="2"/>
        <v>15905.791999999999</v>
      </c>
      <c r="G101" s="10">
        <f>_xlfn.XLOOKUP($A101,'[1]15'!$H$7:$EB$7,'[1]16'!$H$47:$EB$47)</f>
        <v>4219.0148949000004</v>
      </c>
      <c r="H101" s="10">
        <f>_xlfn.XLOOKUP($A101,'[1]15'!$H$7:$EB$7,'[1]16'!$H$48:$EB$48)</f>
        <v>598.37968036131997</v>
      </c>
      <c r="I101" s="10">
        <f>_xlfn.XLOOKUP($A101,'[1]15'!$H$7:$EB$7,'[1]16'!$H$50:$EB$50)</f>
        <v>6.34</v>
      </c>
      <c r="J101" s="10">
        <f>_xlfn.XLOOKUP($A101,'[1]15'!$H$7:$EB$7,'[1]16'!$H$49:$EB$49)</f>
        <v>262.32976973799998</v>
      </c>
      <c r="K101" s="10">
        <f t="shared" si="3"/>
        <v>5086.0643449993204</v>
      </c>
      <c r="L101" s="10">
        <f>_xlfn.XLOOKUP($A101,'[1]15'!$H$7:$EB$7,'[1]17'!$G$40:$EA$40)</f>
        <v>2945.8592309999999</v>
      </c>
      <c r="M101" s="10">
        <f>_xlfn.XLOOKUP($A101,'[1]15'!$H$7:$EB$7,'[1]17'!$G$41:$EA$41)</f>
        <v>289.03559200000001</v>
      </c>
      <c r="N101" s="10">
        <f>_xlfn.XLOOKUP($A101,'[1]15'!$H$7:$EB$7,'[1]17'!$G$43:$EA$43)</f>
        <v>4523.8161289999998</v>
      </c>
      <c r="O101" s="10">
        <f>_xlfn.XLOOKUP($A101,'[1]15'!$H$7:$EB$7,'[1]17'!$G$42:$EA$42)</f>
        <v>191.45285899999999</v>
      </c>
      <c r="P101" s="1">
        <v>102.157272727273</v>
      </c>
    </row>
    <row r="102" spans="1:16" x14ac:dyDescent="0.25">
      <c r="A102" s="14">
        <v>41974</v>
      </c>
      <c r="B102" s="10">
        <f>_xlfn.XLOOKUP($A102,'[1]15'!$H$7:$EB$7,'[1]15'!$H$44:$EB$44)</f>
        <v>5225.6000000000004</v>
      </c>
      <c r="C102" s="10">
        <f>_xlfn.XLOOKUP($A102,'[1]15'!$H$7:$EB$7,'[1]15'!$H$45:$EB$45)</f>
        <v>837.44500000000005</v>
      </c>
      <c r="D102" s="10">
        <f>_xlfn.XLOOKUP($A102,'[1]15'!$H$7:$EB$7,'[1]15'!$H$46:$EB$46)</f>
        <v>16295.1</v>
      </c>
      <c r="E102" s="10">
        <f>_xlfn.XLOOKUP($A102,'[1]15'!$H$7:$EB$7,'[1]15'!$H$47:$EB$47)</f>
        <v>8787.2000000000007</v>
      </c>
      <c r="F102" s="10">
        <f t="shared" si="2"/>
        <v>14850.245000000001</v>
      </c>
      <c r="G102" s="10">
        <f>_xlfn.XLOOKUP($A102,'[1]15'!$H$7:$EB$7,'[1]16'!$H$47:$EB$47)</f>
        <v>4376.0294524199999</v>
      </c>
      <c r="H102" s="10">
        <f>_xlfn.XLOOKUP($A102,'[1]15'!$H$7:$EB$7,'[1]16'!$H$48:$EB$48)</f>
        <v>536.61785244420003</v>
      </c>
      <c r="I102" s="10">
        <f>_xlfn.XLOOKUP($A102,'[1]15'!$H$7:$EB$7,'[1]16'!$H$50:$EB$50)</f>
        <v>5.9409999999999998</v>
      </c>
      <c r="J102" s="10">
        <f>_xlfn.XLOOKUP($A102,'[1]15'!$H$7:$EB$7,'[1]16'!$H$49:$EB$49)</f>
        <v>146.67430612999999</v>
      </c>
      <c r="K102" s="10">
        <f t="shared" si="3"/>
        <v>5065.2626109942003</v>
      </c>
      <c r="L102" s="10">
        <f>_xlfn.XLOOKUP($A102,'[1]15'!$H$7:$EB$7,'[1]17'!$G$40:$EA$40)</f>
        <v>2599.6802360000001</v>
      </c>
      <c r="M102" s="10">
        <f>_xlfn.XLOOKUP($A102,'[1]15'!$H$7:$EB$7,'[1]17'!$G$41:$EA$41)</f>
        <v>208.440155</v>
      </c>
      <c r="N102" s="10">
        <f>_xlfn.XLOOKUP($A102,'[1]15'!$H$7:$EB$7,'[1]17'!$G$43:$EA$43)</f>
        <v>4699.2914410000003</v>
      </c>
      <c r="O102" s="10">
        <f>_xlfn.XLOOKUP($A102,'[1]15'!$H$7:$EB$7,'[1]17'!$G$42:$EA$42)</f>
        <v>126.476215</v>
      </c>
      <c r="P102" s="1">
        <v>76.111230769230801</v>
      </c>
    </row>
    <row r="103" spans="1:16" x14ac:dyDescent="0.25">
      <c r="A103" s="14">
        <v>42064</v>
      </c>
      <c r="B103" s="10">
        <f>_xlfn.XLOOKUP($A103,'[1]15'!$H$7:$EB$7,'[1]15'!$H$44:$EB$44)</f>
        <v>4252.8</v>
      </c>
      <c r="C103" s="10">
        <f>_xlfn.XLOOKUP($A103,'[1]15'!$H$7:$EB$7,'[1]15'!$H$45:$EB$45)</f>
        <v>624.44000000000005</v>
      </c>
      <c r="D103" s="10">
        <f>_xlfn.XLOOKUP($A103,'[1]15'!$H$7:$EB$7,'[1]15'!$H$46:$EB$46)</f>
        <v>16636.900000000001</v>
      </c>
      <c r="E103" s="10">
        <f>_xlfn.XLOOKUP($A103,'[1]15'!$H$7:$EB$7,'[1]15'!$H$47:$EB$47)</f>
        <v>7987.4</v>
      </c>
      <c r="F103" s="10">
        <f t="shared" si="2"/>
        <v>12864.64</v>
      </c>
      <c r="G103" s="10">
        <f>_xlfn.XLOOKUP($A103,'[1]15'!$H$7:$EB$7,'[1]16'!$H$47:$EB$47)</f>
        <v>3595.75992094</v>
      </c>
      <c r="H103" s="10">
        <f>_xlfn.XLOOKUP($A103,'[1]15'!$H$7:$EB$7,'[1]16'!$H$48:$EB$48)</f>
        <v>494.98835933999999</v>
      </c>
      <c r="I103" s="10">
        <f>_xlfn.XLOOKUP($A103,'[1]15'!$H$7:$EB$7,'[1]16'!$H$50:$EB$50)</f>
        <v>6.5540000000000003</v>
      </c>
      <c r="J103" s="10">
        <f>_xlfn.XLOOKUP($A103,'[1]15'!$H$7:$EB$7,'[1]16'!$H$49:$EB$49)</f>
        <v>131.39576847000001</v>
      </c>
      <c r="K103" s="10">
        <f t="shared" si="3"/>
        <v>4228.6980487499995</v>
      </c>
      <c r="L103" s="10">
        <f>_xlfn.XLOOKUP($A103,'[1]15'!$H$7:$EB$7,'[1]17'!$G$40:$EA$40)</f>
        <v>1613.477337</v>
      </c>
      <c r="M103" s="10">
        <f>_xlfn.XLOOKUP($A103,'[1]15'!$H$7:$EB$7,'[1]17'!$G$41:$EA$41)</f>
        <v>150.37114800000001</v>
      </c>
      <c r="N103" s="10">
        <f>_xlfn.XLOOKUP($A103,'[1]15'!$H$7:$EB$7,'[1]17'!$G$43:$EA$43)</f>
        <v>4554.7254620000003</v>
      </c>
      <c r="O103" s="10">
        <f>_xlfn.XLOOKUP($A103,'[1]15'!$H$7:$EB$7,'[1]17'!$G$42:$EA$42)</f>
        <v>92.861218999999906</v>
      </c>
      <c r="P103" s="1">
        <v>53.895714285714298</v>
      </c>
    </row>
    <row r="104" spans="1:16" x14ac:dyDescent="0.25">
      <c r="A104" s="14">
        <v>42156</v>
      </c>
      <c r="B104" s="10">
        <f>_xlfn.XLOOKUP($A104,'[1]15'!$H$7:$EB$7,'[1]15'!$H$44:$EB$44)</f>
        <v>4360.1000000000004</v>
      </c>
      <c r="C104" s="10">
        <f>_xlfn.XLOOKUP($A104,'[1]15'!$H$7:$EB$7,'[1]15'!$H$45:$EB$45)</f>
        <v>692.83900000000006</v>
      </c>
      <c r="D104" s="10">
        <f>_xlfn.XLOOKUP($A104,'[1]15'!$H$7:$EB$7,'[1]15'!$H$46:$EB$46)</f>
        <v>17688.400000000001</v>
      </c>
      <c r="E104" s="10">
        <f>_xlfn.XLOOKUP($A104,'[1]15'!$H$7:$EB$7,'[1]15'!$H$47:$EB$47)</f>
        <v>6890.7</v>
      </c>
      <c r="F104" s="10">
        <f t="shared" si="2"/>
        <v>11943.638999999999</v>
      </c>
      <c r="G104" s="10">
        <f>_xlfn.XLOOKUP($A104,'[1]15'!$H$7:$EB$7,'[1]16'!$H$47:$EB$47)</f>
        <v>2961.5159425000002</v>
      </c>
      <c r="H104" s="10">
        <f>_xlfn.XLOOKUP($A104,'[1]15'!$H$7:$EB$7,'[1]16'!$H$48:$EB$48)</f>
        <v>481.69250405819997</v>
      </c>
      <c r="I104" s="10">
        <f>_xlfn.XLOOKUP($A104,'[1]15'!$H$7:$EB$7,'[1]16'!$H$50:$EB$50)</f>
        <v>6.2123999999999997</v>
      </c>
      <c r="J104" s="10">
        <f>_xlfn.XLOOKUP($A104,'[1]15'!$H$7:$EB$7,'[1]16'!$H$49:$EB$49)</f>
        <v>157.91291480999999</v>
      </c>
      <c r="K104" s="10">
        <f t="shared" si="3"/>
        <v>3607.3337613682002</v>
      </c>
      <c r="L104" s="10">
        <f>_xlfn.XLOOKUP($A104,'[1]15'!$H$7:$EB$7,'[1]17'!$G$40:$EA$40)</f>
        <v>1497.1362220000001</v>
      </c>
      <c r="M104" s="10">
        <f>_xlfn.XLOOKUP($A104,'[1]15'!$H$7:$EB$7,'[1]17'!$G$41:$EA$41)</f>
        <v>158.834913</v>
      </c>
      <c r="N104" s="10">
        <f>_xlfn.XLOOKUP($A104,'[1]15'!$H$7:$EB$7,'[1]17'!$G$43:$EA$43)</f>
        <v>3116.8791150000002</v>
      </c>
      <c r="O104" s="10">
        <f>_xlfn.XLOOKUP($A104,'[1]15'!$H$7:$EB$7,'[1]17'!$G$42:$EA$42)</f>
        <v>119.72319400000001</v>
      </c>
      <c r="P104" s="1">
        <v>62.061076923076897</v>
      </c>
    </row>
    <row r="105" spans="1:16" x14ac:dyDescent="0.25">
      <c r="A105" s="14">
        <v>42248</v>
      </c>
      <c r="B105" s="10">
        <f>_xlfn.XLOOKUP($A105,'[1]15'!$H$7:$EB$7,'[1]15'!$H$44:$EB$44)</f>
        <v>5148.8</v>
      </c>
      <c r="C105" s="10">
        <f>_xlfn.XLOOKUP($A105,'[1]15'!$H$7:$EB$7,'[1]15'!$H$45:$EB$45)</f>
        <v>842.154</v>
      </c>
      <c r="D105" s="10">
        <f>_xlfn.XLOOKUP($A105,'[1]15'!$H$7:$EB$7,'[1]15'!$H$46:$EB$46)</f>
        <v>21204.2</v>
      </c>
      <c r="E105" s="10">
        <f>_xlfn.XLOOKUP($A105,'[1]15'!$H$7:$EB$7,'[1]15'!$H$47:$EB$47)</f>
        <v>7114.3</v>
      </c>
      <c r="F105" s="10">
        <f t="shared" si="2"/>
        <v>13105.254000000001</v>
      </c>
      <c r="G105" s="10">
        <f>_xlfn.XLOOKUP($A105,'[1]15'!$H$7:$EB$7,'[1]16'!$H$47:$EB$47)</f>
        <v>3968.28573026</v>
      </c>
      <c r="H105" s="10">
        <f>_xlfn.XLOOKUP($A105,'[1]15'!$H$7:$EB$7,'[1]16'!$H$48:$EB$48)</f>
        <v>473.45261540770002</v>
      </c>
      <c r="I105" s="10">
        <f>_xlfn.XLOOKUP($A105,'[1]15'!$H$7:$EB$7,'[1]16'!$H$50:$EB$50)</f>
        <v>8.1213490700000008</v>
      </c>
      <c r="J105" s="10">
        <f>_xlfn.XLOOKUP($A105,'[1]15'!$H$7:$EB$7,'[1]16'!$H$49:$EB$49)</f>
        <v>152.26688154000001</v>
      </c>
      <c r="K105" s="10">
        <f t="shared" si="3"/>
        <v>4602.1265762777002</v>
      </c>
      <c r="L105" s="10">
        <f>_xlfn.XLOOKUP($A105,'[1]15'!$H$7:$EB$7,'[1]17'!$G$40:$EA$40)</f>
        <v>1724.5711679999999</v>
      </c>
      <c r="M105" s="10">
        <f>_xlfn.XLOOKUP($A105,'[1]15'!$H$7:$EB$7,'[1]17'!$G$41:$EA$41)</f>
        <v>137.41917100000001</v>
      </c>
      <c r="N105" s="10">
        <f>_xlfn.XLOOKUP($A105,'[1]15'!$H$7:$EB$7,'[1]17'!$G$43:$EA$43)</f>
        <v>4240.9717110000001</v>
      </c>
      <c r="O105" s="10">
        <f>_xlfn.XLOOKUP($A105,'[1]15'!$H$7:$EB$7,'[1]17'!$G$42:$EA$42)</f>
        <v>101.719335</v>
      </c>
      <c r="P105" s="1">
        <v>50.165909090909103</v>
      </c>
    </row>
    <row r="106" spans="1:16" x14ac:dyDescent="0.25">
      <c r="A106" s="14">
        <v>42339</v>
      </c>
      <c r="B106" s="10">
        <f>_xlfn.XLOOKUP($A106,'[1]15'!$H$7:$EB$7,'[1]15'!$H$44:$EB$44)</f>
        <v>4938.7</v>
      </c>
      <c r="C106" s="10">
        <f>_xlfn.XLOOKUP($A106,'[1]15'!$H$7:$EB$7,'[1]15'!$H$45:$EB$45)</f>
        <v>683.74599999999998</v>
      </c>
      <c r="D106" s="10">
        <f>_xlfn.XLOOKUP($A106,'[1]15'!$H$7:$EB$7,'[1]15'!$H$46:$EB$46)</f>
        <v>21261.9</v>
      </c>
      <c r="E106" s="10">
        <f>_xlfn.XLOOKUP($A106,'[1]15'!$H$7:$EB$7,'[1]15'!$H$47:$EB$47)</f>
        <v>6905.7</v>
      </c>
      <c r="F106" s="10">
        <f t="shared" si="2"/>
        <v>12528.146000000001</v>
      </c>
      <c r="G106" s="10">
        <f>_xlfn.XLOOKUP($A106,'[1]15'!$H$7:$EB$7,'[1]16'!$H$47:$EB$47)</f>
        <v>3920.8768128699999</v>
      </c>
      <c r="H106" s="10">
        <f>_xlfn.XLOOKUP($A106,'[1]15'!$H$7:$EB$7,'[1]16'!$H$48:$EB$48)</f>
        <v>506.71130885546</v>
      </c>
      <c r="I106" s="10">
        <f>_xlfn.XLOOKUP($A106,'[1]15'!$H$7:$EB$7,'[1]16'!$H$50:$EB$50)</f>
        <v>9.0141443900000002</v>
      </c>
      <c r="J106" s="10">
        <f>_xlfn.XLOOKUP($A106,'[1]15'!$H$7:$EB$7,'[1]16'!$H$49:$EB$49)</f>
        <v>82.928826459999996</v>
      </c>
      <c r="K106" s="10">
        <f t="shared" si="3"/>
        <v>4519.5310925754602</v>
      </c>
      <c r="L106" s="10">
        <f>_xlfn.XLOOKUP($A106,'[1]15'!$H$7:$EB$7,'[1]17'!$G$40:$EA$40)</f>
        <v>1513.6261</v>
      </c>
      <c r="M106" s="10">
        <f>_xlfn.XLOOKUP($A106,'[1]15'!$H$7:$EB$7,'[1]17'!$G$41:$EA$41)</f>
        <v>158.80619999999999</v>
      </c>
      <c r="N106" s="10">
        <f>_xlfn.XLOOKUP($A106,'[1]15'!$H$7:$EB$7,'[1]17'!$G$43:$EA$43)</f>
        <v>4533.7112539999998</v>
      </c>
      <c r="O106" s="10">
        <f>_xlfn.XLOOKUP($A106,'[1]15'!$H$7:$EB$7,'[1]17'!$G$42:$EA$42)</f>
        <v>48.255343000000003</v>
      </c>
      <c r="P106" s="1">
        <v>43.319545454545398</v>
      </c>
    </row>
    <row r="107" spans="1:16" x14ac:dyDescent="0.25">
      <c r="A107" s="14">
        <v>42430</v>
      </c>
      <c r="B107" s="10">
        <f>_xlfn.XLOOKUP($A107,'[1]15'!$H$7:$EB$7,'[1]15'!$H$44:$EB$44)</f>
        <v>4333.7</v>
      </c>
      <c r="C107" s="10">
        <f>_xlfn.XLOOKUP($A107,'[1]15'!$H$7:$EB$7,'[1]15'!$H$45:$EB$45)</f>
        <v>728.87900000000002</v>
      </c>
      <c r="D107" s="10">
        <f>_xlfn.XLOOKUP($A107,'[1]15'!$H$7:$EB$7,'[1]15'!$H$46:$EB$46)</f>
        <v>22706.5</v>
      </c>
      <c r="E107" s="10">
        <f>_xlfn.XLOOKUP($A107,'[1]15'!$H$7:$EB$7,'[1]15'!$H$47:$EB$47)</f>
        <v>7131</v>
      </c>
      <c r="F107" s="10">
        <f t="shared" si="2"/>
        <v>12193.579</v>
      </c>
      <c r="G107" s="10">
        <f>_xlfn.XLOOKUP($A107,'[1]15'!$H$7:$EB$7,'[1]16'!$H$47:$EB$47)</f>
        <v>3240.63376432</v>
      </c>
      <c r="H107" s="10">
        <f>_xlfn.XLOOKUP($A107,'[1]15'!$H$7:$EB$7,'[1]16'!$H$48:$EB$48)</f>
        <v>429.70257585735999</v>
      </c>
      <c r="I107" s="10">
        <f>_xlfn.XLOOKUP($A107,'[1]15'!$H$7:$EB$7,'[1]16'!$H$50:$EB$50)</f>
        <v>9.9320888400000005</v>
      </c>
      <c r="J107" s="10">
        <f>_xlfn.XLOOKUP($A107,'[1]15'!$H$7:$EB$7,'[1]16'!$H$49:$EB$49)</f>
        <v>167.6141288</v>
      </c>
      <c r="K107" s="10">
        <f t="shared" si="3"/>
        <v>3847.8825578173596</v>
      </c>
      <c r="L107" s="10">
        <f>_xlfn.XLOOKUP($A107,'[1]15'!$H$7:$EB$7,'[1]17'!$G$40:$EA$40)</f>
        <v>1098.532377</v>
      </c>
      <c r="M107" s="10">
        <f>_xlfn.XLOOKUP($A107,'[1]15'!$H$7:$EB$7,'[1]17'!$G$41:$EA$41)</f>
        <v>97.949627000000007</v>
      </c>
      <c r="N107" s="10">
        <f>_xlfn.XLOOKUP($A107,'[1]15'!$H$7:$EB$7,'[1]17'!$G$43:$EA$43)</f>
        <v>4361.8119610000003</v>
      </c>
      <c r="O107" s="10">
        <f>_xlfn.XLOOKUP($A107,'[1]15'!$H$7:$EB$7,'[1]17'!$G$42:$EA$42)</f>
        <v>93.392373000000006</v>
      </c>
      <c r="P107" s="1">
        <v>34.502769230769204</v>
      </c>
    </row>
    <row r="108" spans="1:16" x14ac:dyDescent="0.25">
      <c r="A108" s="14">
        <v>42522</v>
      </c>
      <c r="B108" s="10">
        <f>_xlfn.XLOOKUP($A108,'[1]15'!$H$7:$EB$7,'[1]15'!$H$44:$EB$44)</f>
        <v>3974</v>
      </c>
      <c r="C108" s="10">
        <f>_xlfn.XLOOKUP($A108,'[1]15'!$H$7:$EB$7,'[1]15'!$H$45:$EB$45)</f>
        <v>805.13499999999999</v>
      </c>
      <c r="D108" s="10">
        <f>_xlfn.XLOOKUP($A108,'[1]15'!$H$7:$EB$7,'[1]15'!$H$46:$EB$46)</f>
        <v>23027.603126112899</v>
      </c>
      <c r="E108" s="10">
        <f>_xlfn.XLOOKUP($A108,'[1]15'!$H$7:$EB$7,'[1]15'!$H$47:$EB$47)</f>
        <v>7263.8</v>
      </c>
      <c r="F108" s="10">
        <f t="shared" si="2"/>
        <v>12042.935000000001</v>
      </c>
      <c r="G108" s="10">
        <f>_xlfn.XLOOKUP($A108,'[1]15'!$H$7:$EB$7,'[1]16'!$H$47:$EB$47)</f>
        <v>2761.4690905799998</v>
      </c>
      <c r="H108" s="10">
        <f>_xlfn.XLOOKUP($A108,'[1]15'!$H$7:$EB$7,'[1]16'!$H$48:$EB$48)</f>
        <v>579.34756124290004</v>
      </c>
      <c r="I108" s="10">
        <f>_xlfn.XLOOKUP($A108,'[1]15'!$H$7:$EB$7,'[1]16'!$H$50:$EB$50)</f>
        <v>9.7842894699999992</v>
      </c>
      <c r="J108" s="10">
        <f>_xlfn.XLOOKUP($A108,'[1]15'!$H$7:$EB$7,'[1]16'!$H$49:$EB$49)</f>
        <v>222.33250393599999</v>
      </c>
      <c r="K108" s="10">
        <f t="shared" si="3"/>
        <v>3572.9334452289004</v>
      </c>
      <c r="L108" s="10">
        <f>_xlfn.XLOOKUP($A108,'[1]15'!$H$7:$EB$7,'[1]17'!$G$40:$EA$40)</f>
        <v>1107.725858</v>
      </c>
      <c r="M108" s="10">
        <f>_xlfn.XLOOKUP($A108,'[1]15'!$H$7:$EB$7,'[1]17'!$G$41:$EA$41)</f>
        <v>153.22451100000001</v>
      </c>
      <c r="N108" s="10">
        <f>_xlfn.XLOOKUP($A108,'[1]15'!$H$7:$EB$7,'[1]17'!$G$43:$EA$43)</f>
        <v>3439.0851889999999</v>
      </c>
      <c r="O108" s="10">
        <f>_xlfn.XLOOKUP($A108,'[1]15'!$H$7:$EB$7,'[1]17'!$G$42:$EA$42)</f>
        <v>116.642914</v>
      </c>
      <c r="P108" s="1">
        <v>46.009846153846098</v>
      </c>
    </row>
    <row r="109" spans="1:16" x14ac:dyDescent="0.25">
      <c r="A109" s="14">
        <v>42614</v>
      </c>
      <c r="B109" s="10">
        <f>_xlfn.XLOOKUP($A109,'[1]15'!$H$7:$EB$7,'[1]15'!$H$44:$EB$44)</f>
        <v>4391.8999999999996</v>
      </c>
      <c r="C109" s="10">
        <f>_xlfn.XLOOKUP($A109,'[1]15'!$H$7:$EB$7,'[1]15'!$H$45:$EB$45)</f>
        <v>923.63699999999994</v>
      </c>
      <c r="D109" s="10">
        <f>_xlfn.XLOOKUP($A109,'[1]15'!$H$7:$EB$7,'[1]15'!$H$46:$EB$46)</f>
        <v>26237.808252062201</v>
      </c>
      <c r="E109" s="10">
        <f>_xlfn.XLOOKUP($A109,'[1]15'!$H$7:$EB$7,'[1]15'!$H$47:$EB$47)</f>
        <v>7107.4</v>
      </c>
      <c r="F109" s="10">
        <f t="shared" si="2"/>
        <v>12422.936999999998</v>
      </c>
      <c r="G109" s="10">
        <f>_xlfn.XLOOKUP($A109,'[1]15'!$H$7:$EB$7,'[1]16'!$H$47:$EB$47)</f>
        <v>3303.4180396500001</v>
      </c>
      <c r="H109" s="10">
        <f>_xlfn.XLOOKUP($A109,'[1]15'!$H$7:$EB$7,'[1]16'!$H$48:$EB$48)</f>
        <v>618.05157936731996</v>
      </c>
      <c r="I109" s="10">
        <f>_xlfn.XLOOKUP($A109,'[1]15'!$H$7:$EB$7,'[1]16'!$H$50:$EB$50)</f>
        <v>12.15504518</v>
      </c>
      <c r="J109" s="10">
        <f>_xlfn.XLOOKUP($A109,'[1]15'!$H$7:$EB$7,'[1]16'!$H$49:$EB$49)</f>
        <v>223.250922438</v>
      </c>
      <c r="K109" s="10">
        <f t="shared" si="3"/>
        <v>4156.8755866353195</v>
      </c>
      <c r="L109" s="10">
        <f>_xlfn.XLOOKUP($A109,'[1]15'!$H$7:$EB$7,'[1]17'!$G$40:$EA$40)</f>
        <v>1326.0085140000001</v>
      </c>
      <c r="M109" s="10">
        <f>_xlfn.XLOOKUP($A109,'[1]15'!$H$7:$EB$7,'[1]17'!$G$41:$EA$41)</f>
        <v>132.563121</v>
      </c>
      <c r="N109" s="10">
        <f>_xlfn.XLOOKUP($A109,'[1]15'!$H$7:$EB$7,'[1]17'!$G$43:$EA$43)</f>
        <v>4599.9348170000003</v>
      </c>
      <c r="O109" s="10">
        <f>_xlfn.XLOOKUP($A109,'[1]15'!$H$7:$EB$7,'[1]17'!$G$42:$EA$42)</f>
        <v>118.67577799999999</v>
      </c>
      <c r="P109" s="1">
        <v>45.817575757575803</v>
      </c>
    </row>
    <row r="110" spans="1:16" x14ac:dyDescent="0.25">
      <c r="A110" s="14">
        <v>42705</v>
      </c>
      <c r="B110" s="10">
        <f>_xlfn.XLOOKUP($A110,'[1]15'!$H$7:$EB$7,'[1]15'!$H$44:$EB$44)</f>
        <v>4158</v>
      </c>
      <c r="C110" s="10">
        <f>_xlfn.XLOOKUP($A110,'[1]15'!$H$7:$EB$7,'[1]15'!$H$45:$EB$45)</f>
        <v>717.38099999999997</v>
      </c>
      <c r="D110" s="10">
        <f>_xlfn.XLOOKUP($A110,'[1]15'!$H$7:$EB$7,'[1]15'!$H$46:$EB$46)</f>
        <v>25355.941760907499</v>
      </c>
      <c r="E110" s="10">
        <f>_xlfn.XLOOKUP($A110,'[1]15'!$H$7:$EB$7,'[1]15'!$H$47:$EB$47)</f>
        <v>6925.4</v>
      </c>
      <c r="F110" s="10">
        <f t="shared" si="2"/>
        <v>11800.780999999999</v>
      </c>
      <c r="G110" s="10">
        <f>_xlfn.XLOOKUP($A110,'[1]15'!$H$7:$EB$7,'[1]16'!$H$47:$EB$47)</f>
        <v>3599.6244297799999</v>
      </c>
      <c r="H110" s="10">
        <f>_xlfn.XLOOKUP($A110,'[1]15'!$H$7:$EB$7,'[1]16'!$H$48:$EB$48)</f>
        <v>617.89246710494001</v>
      </c>
      <c r="I110" s="10">
        <f>_xlfn.XLOOKUP($A110,'[1]15'!$H$7:$EB$7,'[1]16'!$H$50:$EB$50)</f>
        <v>13.116317410000001</v>
      </c>
      <c r="J110" s="10">
        <f>_xlfn.XLOOKUP($A110,'[1]15'!$H$7:$EB$7,'[1]16'!$H$49:$EB$49)</f>
        <v>402.28752782117999</v>
      </c>
      <c r="K110" s="10">
        <f t="shared" si="3"/>
        <v>4632.9207421161209</v>
      </c>
      <c r="L110" s="10">
        <f>_xlfn.XLOOKUP($A110,'[1]15'!$H$7:$EB$7,'[1]17'!$G$40:$EA$40)</f>
        <v>1497.8912889999999</v>
      </c>
      <c r="M110" s="10">
        <f>_xlfn.XLOOKUP($A110,'[1]15'!$H$7:$EB$7,'[1]17'!$G$41:$EA$41)</f>
        <v>166.62311500000001</v>
      </c>
      <c r="N110" s="10">
        <f>_xlfn.XLOOKUP($A110,'[1]15'!$H$7:$EB$7,'[1]17'!$G$43:$EA$43)</f>
        <v>5510.8112369999999</v>
      </c>
      <c r="O110" s="10">
        <f>_xlfn.XLOOKUP($A110,'[1]15'!$H$7:$EB$7,'[1]17'!$G$42:$EA$42)</f>
        <v>198.65110100000001</v>
      </c>
      <c r="P110" s="1">
        <v>50.083538461538502</v>
      </c>
    </row>
    <row r="111" spans="1:16" x14ac:dyDescent="0.25">
      <c r="A111" s="14">
        <v>42795</v>
      </c>
      <c r="B111" s="10">
        <f>_xlfn.XLOOKUP($A111,'[1]15'!$H$7:$EB$7,'[1]15'!$H$44:$EB$44)</f>
        <v>3727.2</v>
      </c>
      <c r="C111" s="10">
        <f>_xlfn.XLOOKUP($A111,'[1]15'!$H$7:$EB$7,'[1]15'!$H$45:$EB$45)</f>
        <v>648.65499999999997</v>
      </c>
      <c r="D111" s="10">
        <f>_xlfn.XLOOKUP($A111,'[1]15'!$H$7:$EB$7,'[1]15'!$H$46:$EB$46)</f>
        <v>25128.653999999999</v>
      </c>
      <c r="E111" s="10">
        <f>_xlfn.XLOOKUP($A111,'[1]15'!$H$7:$EB$7,'[1]15'!$H$47:$EB$47)</f>
        <v>6185.7</v>
      </c>
      <c r="F111" s="10">
        <f t="shared" si="2"/>
        <v>10561.555</v>
      </c>
      <c r="G111" s="10">
        <f>_xlfn.XLOOKUP($A111,'[1]15'!$H$7:$EB$7,'[1]16'!$H$47:$EB$47)</f>
        <v>2961.4282751199999</v>
      </c>
      <c r="H111" s="10">
        <f>_xlfn.XLOOKUP($A111,'[1]15'!$H$7:$EB$7,'[1]16'!$H$48:$EB$48)</f>
        <v>417.29599673481999</v>
      </c>
      <c r="I111" s="10">
        <f>_xlfn.XLOOKUP($A111,'[1]15'!$H$7:$EB$7,'[1]16'!$H$50:$EB$50)</f>
        <v>12.90236951</v>
      </c>
      <c r="J111" s="10">
        <f>_xlfn.XLOOKUP($A111,'[1]15'!$H$7:$EB$7,'[1]16'!$H$49:$EB$49)</f>
        <v>254.2931166754</v>
      </c>
      <c r="K111" s="10">
        <f t="shared" si="3"/>
        <v>3645.9197580402201</v>
      </c>
      <c r="L111" s="10">
        <f>_xlfn.XLOOKUP($A111,'[1]15'!$H$7:$EB$7,'[1]17'!$G$40:$EA$40)</f>
        <v>1369.8019489999999</v>
      </c>
      <c r="M111" s="10">
        <f>_xlfn.XLOOKUP($A111,'[1]15'!$H$7:$EB$7,'[1]17'!$G$41:$EA$41)</f>
        <v>156.383713</v>
      </c>
      <c r="N111" s="10">
        <f>_xlfn.XLOOKUP($A111,'[1]15'!$H$7:$EB$7,'[1]17'!$G$43:$EA$43)</f>
        <v>5741.7597009999999</v>
      </c>
      <c r="O111" s="10">
        <f>_xlfn.XLOOKUP($A111,'[1]15'!$H$7:$EB$7,'[1]17'!$G$42:$EA$42)</f>
        <v>114.155016</v>
      </c>
      <c r="P111" s="1">
        <v>54.042769230769203</v>
      </c>
    </row>
    <row r="112" spans="1:16" x14ac:dyDescent="0.25">
      <c r="A112" s="14">
        <v>42887</v>
      </c>
      <c r="B112" s="10">
        <f>_xlfn.XLOOKUP($A112,'[1]15'!$H$7:$EB$7,'[1]15'!$H$44:$EB$44)</f>
        <v>3855.5</v>
      </c>
      <c r="C112" s="10">
        <f>_xlfn.XLOOKUP($A112,'[1]15'!$H$7:$EB$7,'[1]15'!$H$45:$EB$45)</f>
        <v>721.452</v>
      </c>
      <c r="D112" s="10">
        <f>_xlfn.XLOOKUP($A112,'[1]15'!$H$7:$EB$7,'[1]15'!$H$46:$EB$46)</f>
        <v>28538.92</v>
      </c>
      <c r="E112" s="10">
        <f>_xlfn.XLOOKUP($A112,'[1]15'!$H$7:$EB$7,'[1]15'!$H$47:$EB$47)</f>
        <v>7135.2</v>
      </c>
      <c r="F112" s="10">
        <f t="shared" si="2"/>
        <v>11712.152</v>
      </c>
      <c r="G112" s="10">
        <f>_xlfn.XLOOKUP($A112,'[1]15'!$H$7:$EB$7,'[1]16'!$H$47:$EB$47)</f>
        <v>2939.38757876</v>
      </c>
      <c r="H112" s="10">
        <f>_xlfn.XLOOKUP($A112,'[1]15'!$H$7:$EB$7,'[1]16'!$H$48:$EB$48)</f>
        <v>578.93252796321997</v>
      </c>
      <c r="I112" s="10">
        <f>_xlfn.XLOOKUP($A112,'[1]15'!$H$7:$EB$7,'[1]16'!$H$50:$EB$50)</f>
        <v>13.94786562</v>
      </c>
      <c r="J112" s="10">
        <f>_xlfn.XLOOKUP($A112,'[1]15'!$H$7:$EB$7,'[1]16'!$H$49:$EB$49)</f>
        <v>244.85392024577999</v>
      </c>
      <c r="K112" s="10">
        <f t="shared" si="3"/>
        <v>3777.1218925889998</v>
      </c>
      <c r="L112" s="10">
        <f>_xlfn.XLOOKUP($A112,'[1]15'!$H$7:$EB$7,'[1]17'!$G$40:$EA$40)</f>
        <v>1281.8867319999999</v>
      </c>
      <c r="M112" s="10">
        <f>_xlfn.XLOOKUP($A112,'[1]15'!$H$7:$EB$7,'[1]17'!$G$41:$EA$41)</f>
        <v>174.32924299999999</v>
      </c>
      <c r="N112" s="10">
        <f>_xlfn.XLOOKUP($A112,'[1]15'!$H$7:$EB$7,'[1]17'!$G$43:$EA$43)</f>
        <v>6455.3356409999997</v>
      </c>
      <c r="O112" s="10">
        <f>_xlfn.XLOOKUP($A112,'[1]15'!$H$7:$EB$7,'[1]17'!$G$42:$EA$42)</f>
        <v>126.168829</v>
      </c>
      <c r="P112" s="1">
        <v>50.129375000000003</v>
      </c>
    </row>
    <row r="113" spans="1:16" x14ac:dyDescent="0.25">
      <c r="A113" s="14">
        <v>42979</v>
      </c>
      <c r="B113" s="10">
        <f>_xlfn.XLOOKUP($A113,'[1]15'!$H$7:$EB$7,'[1]15'!$H$44:$EB$44)</f>
        <v>3950</v>
      </c>
      <c r="C113" s="10">
        <f>_xlfn.XLOOKUP($A113,'[1]15'!$H$7:$EB$7,'[1]15'!$H$45:$EB$45)</f>
        <v>802.66099999999994</v>
      </c>
      <c r="D113" s="10">
        <f>_xlfn.XLOOKUP($A113,'[1]15'!$H$7:$EB$7,'[1]15'!$H$46:$EB$46)</f>
        <v>30505.078850879501</v>
      </c>
      <c r="E113" s="10">
        <f>_xlfn.XLOOKUP($A113,'[1]15'!$H$7:$EB$7,'[1]15'!$H$47:$EB$47)</f>
        <v>7134.8267152694598</v>
      </c>
      <c r="F113" s="10">
        <f t="shared" si="2"/>
        <v>11887.487715269461</v>
      </c>
      <c r="G113" s="10">
        <f>_xlfn.XLOOKUP($A113,'[1]15'!$H$7:$EB$7,'[1]16'!$H$47:$EB$47)</f>
        <v>3495.0140694299998</v>
      </c>
      <c r="H113" s="10">
        <f>_xlfn.XLOOKUP($A113,'[1]15'!$H$7:$EB$7,'[1]16'!$H$48:$EB$48)</f>
        <v>691.92037808682198</v>
      </c>
      <c r="I113" s="10">
        <f>_xlfn.XLOOKUP($A113,'[1]15'!$H$7:$EB$7,'[1]16'!$H$50:$EB$50)</f>
        <v>14.70225733</v>
      </c>
      <c r="J113" s="10">
        <f>_xlfn.XLOOKUP($A113,'[1]15'!$H$7:$EB$7,'[1]16'!$H$49:$EB$49)</f>
        <v>306.18200703000002</v>
      </c>
      <c r="K113" s="10">
        <f t="shared" si="3"/>
        <v>4507.8187118768219</v>
      </c>
      <c r="L113" s="10">
        <f>_xlfn.XLOOKUP($A113,'[1]15'!$H$7:$EB$7,'[1]17'!$G$40:$EA$40)</f>
        <v>1505.3076880000001</v>
      </c>
      <c r="M113" s="10">
        <f>_xlfn.XLOOKUP($A113,'[1]15'!$H$7:$EB$7,'[1]17'!$G$41:$EA$41)</f>
        <v>207.374436</v>
      </c>
      <c r="N113" s="10">
        <f>_xlfn.XLOOKUP($A113,'[1]15'!$H$7:$EB$7,'[1]17'!$G$43:$EA$43)</f>
        <v>6483.0395019999996</v>
      </c>
      <c r="O113" s="10">
        <f>_xlfn.XLOOKUP($A113,'[1]15'!$H$7:$EB$7,'[1]17'!$G$42:$EA$42)</f>
        <v>120.199816</v>
      </c>
      <c r="P113" s="1">
        <v>51.729384615384603</v>
      </c>
    </row>
    <row r="114" spans="1:16" x14ac:dyDescent="0.25">
      <c r="A114" s="14">
        <v>43070</v>
      </c>
      <c r="B114" s="10">
        <f>_xlfn.XLOOKUP($A114,'[1]15'!$H$7:$EB$7,'[1]15'!$H$44:$EB$44)</f>
        <v>3743.8</v>
      </c>
      <c r="C114" s="10">
        <f>_xlfn.XLOOKUP($A114,'[1]15'!$H$7:$EB$7,'[1]15'!$H$45:$EB$45)</f>
        <v>722.17200000000003</v>
      </c>
      <c r="D114" s="10">
        <f>_xlfn.XLOOKUP($A114,'[1]15'!$H$7:$EB$7,'[1]15'!$H$46:$EB$46)</f>
        <v>29632.199699531098</v>
      </c>
      <c r="E114" s="10">
        <f>_xlfn.XLOOKUP($A114,'[1]15'!$H$7:$EB$7,'[1]15'!$H$47:$EB$47)</f>
        <v>7304.22734083655</v>
      </c>
      <c r="F114" s="10">
        <f t="shared" si="2"/>
        <v>11770.199340836549</v>
      </c>
      <c r="G114" s="10">
        <f>_xlfn.XLOOKUP($A114,'[1]15'!$H$7:$EB$7,'[1]16'!$H$47:$EB$47)</f>
        <v>2891.9519111499999</v>
      </c>
      <c r="H114" s="10">
        <f>_xlfn.XLOOKUP($A114,'[1]15'!$H$7:$EB$7,'[1]16'!$H$48:$EB$48)</f>
        <v>541.07463383215998</v>
      </c>
      <c r="I114" s="10">
        <f>_xlfn.XLOOKUP($A114,'[1]15'!$H$7:$EB$7,'[1]16'!$H$50:$EB$50)</f>
        <v>15.35243258</v>
      </c>
      <c r="J114" s="10">
        <f>_xlfn.XLOOKUP($A114,'[1]15'!$H$7:$EB$7,'[1]16'!$H$49:$EB$49)</f>
        <v>224.95777115600001</v>
      </c>
      <c r="K114" s="10">
        <f t="shared" si="3"/>
        <v>3673.3367487181599</v>
      </c>
      <c r="L114" s="10">
        <f>_xlfn.XLOOKUP($A114,'[1]15'!$H$7:$EB$7,'[1]17'!$G$40:$EA$40)</f>
        <v>1496.198989</v>
      </c>
      <c r="M114" s="10">
        <f>_xlfn.XLOOKUP($A114,'[1]15'!$H$7:$EB$7,'[1]17'!$G$41:$EA$41)</f>
        <v>196.407861</v>
      </c>
      <c r="N114" s="10">
        <f>_xlfn.XLOOKUP($A114,'[1]15'!$H$7:$EB$7,'[1]17'!$G$43:$EA$43)</f>
        <v>6938.1295810000001</v>
      </c>
      <c r="O114" s="10">
        <f>_xlfn.XLOOKUP($A114,'[1]15'!$H$7:$EB$7,'[1]17'!$G$42:$EA$42)</f>
        <v>120.319907</v>
      </c>
      <c r="P114" s="1">
        <v>61.426153846153902</v>
      </c>
    </row>
    <row r="115" spans="1:16" x14ac:dyDescent="0.25">
      <c r="A115" s="14">
        <v>43160</v>
      </c>
      <c r="B115" s="10">
        <f>_xlfn.XLOOKUP($A115,'[1]15'!$H$7:$EB$7,'[1]15'!$H$44:$EB$44)</f>
        <v>4002.8</v>
      </c>
      <c r="C115" s="10">
        <f>_xlfn.XLOOKUP($A115,'[1]15'!$H$7:$EB$7,'[1]15'!$H$45:$EB$45)</f>
        <v>681.1</v>
      </c>
      <c r="D115" s="10">
        <f>_xlfn.XLOOKUP($A115,'[1]15'!$H$7:$EB$7,'[1]15'!$H$46:$EB$46)</f>
        <v>29736.093378921501</v>
      </c>
      <c r="E115" s="10">
        <f>_xlfn.XLOOKUP($A115,'[1]15'!$H$7:$EB$7,'[1]15'!$H$47:$EB$47)</f>
        <v>6948.8</v>
      </c>
      <c r="F115" s="10">
        <f t="shared" si="2"/>
        <v>11632.7</v>
      </c>
      <c r="G115" s="10">
        <f>_xlfn.XLOOKUP($A115,'[1]15'!$H$7:$EB$7,'[1]16'!$H$47:$EB$47)</f>
        <v>3564.8434422300002</v>
      </c>
      <c r="H115" s="10">
        <f>_xlfn.XLOOKUP($A115,'[1]15'!$H$7:$EB$7,'[1]16'!$H$48:$EB$48)</f>
        <v>476.63861679121999</v>
      </c>
      <c r="I115" s="10">
        <f>_xlfn.XLOOKUP($A115,'[1]15'!$H$7:$EB$7,'[1]16'!$H$50:$EB$50)</f>
        <v>16.112562849</v>
      </c>
      <c r="J115" s="10">
        <f>_xlfn.XLOOKUP($A115,'[1]15'!$H$7:$EB$7,'[1]16'!$H$49:$EB$49)</f>
        <v>314.23651944327997</v>
      </c>
      <c r="K115" s="10">
        <f t="shared" si="3"/>
        <v>4371.8311413134998</v>
      </c>
      <c r="L115" s="10">
        <f>_xlfn.XLOOKUP($A115,'[1]15'!$H$7:$EB$7,'[1]17'!$G$40:$EA$40)</f>
        <v>1989.9274809999999</v>
      </c>
      <c r="M115" s="10">
        <f>_xlfn.XLOOKUP($A115,'[1]15'!$H$7:$EB$7,'[1]17'!$G$41:$EA$41)</f>
        <v>177.04633999999999</v>
      </c>
      <c r="N115" s="10">
        <f>_xlfn.XLOOKUP($A115,'[1]15'!$H$7:$EB$7,'[1]17'!$G$43:$EA$43)</f>
        <v>8461.7688569999991</v>
      </c>
      <c r="O115" s="10">
        <f>_xlfn.XLOOKUP($A115,'[1]15'!$H$7:$EB$7,'[1]17'!$G$42:$EA$42)</f>
        <v>160.66186200000001</v>
      </c>
      <c r="P115" s="1">
        <v>67.029692307692301</v>
      </c>
    </row>
    <row r="116" spans="1:16" x14ac:dyDescent="0.25">
      <c r="A116" s="14">
        <v>43252</v>
      </c>
      <c r="B116" s="10">
        <f>_xlfn.XLOOKUP($A116,'[1]15'!$H$7:$EB$7,'[1]15'!$H$44:$EB$44)</f>
        <v>3763.4</v>
      </c>
      <c r="C116" s="10">
        <f>_xlfn.XLOOKUP($A116,'[1]15'!$H$7:$EB$7,'[1]15'!$H$45:$EB$45)</f>
        <v>664.9</v>
      </c>
      <c r="D116" s="10">
        <f>_xlfn.XLOOKUP($A116,'[1]15'!$H$7:$EB$7,'[1]15'!$H$46:$EB$46)</f>
        <v>30382.870608426001</v>
      </c>
      <c r="E116" s="10">
        <f>_xlfn.XLOOKUP($A116,'[1]15'!$H$7:$EB$7,'[1]15'!$H$47:$EB$47)</f>
        <v>7283.5</v>
      </c>
      <c r="F116" s="10">
        <f t="shared" si="2"/>
        <v>11711.8</v>
      </c>
      <c r="G116" s="10">
        <f>_xlfn.XLOOKUP($A116,'[1]15'!$H$7:$EB$7,'[1]16'!$H$47:$EB$47)</f>
        <v>3082.5782774999998</v>
      </c>
      <c r="H116" s="10">
        <f>_xlfn.XLOOKUP($A116,'[1]15'!$H$7:$EB$7,'[1]16'!$H$48:$EB$48)</f>
        <v>575.45471490930004</v>
      </c>
      <c r="I116" s="10">
        <f>_xlfn.XLOOKUP($A116,'[1]15'!$H$7:$EB$7,'[1]16'!$H$50:$EB$50)</f>
        <v>15.523622339999999</v>
      </c>
      <c r="J116" s="10">
        <f>_xlfn.XLOOKUP($A116,'[1]15'!$H$7:$EB$7,'[1]16'!$H$49:$EB$49)</f>
        <v>323.96429601822001</v>
      </c>
      <c r="K116" s="10">
        <f t="shared" si="3"/>
        <v>3997.52091076752</v>
      </c>
      <c r="L116" s="10">
        <f>_xlfn.XLOOKUP($A116,'[1]15'!$H$7:$EB$7,'[1]17'!$G$40:$EA$40)</f>
        <v>1966.5288720000001</v>
      </c>
      <c r="M116" s="10">
        <f>_xlfn.XLOOKUP($A116,'[1]15'!$H$7:$EB$7,'[1]17'!$G$41:$EA$41)</f>
        <v>216.925783</v>
      </c>
      <c r="N116" s="10">
        <f>_xlfn.XLOOKUP($A116,'[1]15'!$H$7:$EB$7,'[1]17'!$G$43:$EA$43)</f>
        <v>9023.6277549999995</v>
      </c>
      <c r="O116" s="10">
        <f>_xlfn.XLOOKUP($A116,'[1]15'!$H$7:$EB$7,'[1]17'!$G$42:$EA$42)</f>
        <v>195.97440900000001</v>
      </c>
      <c r="P116" s="1">
        <v>74.555076923076896</v>
      </c>
    </row>
    <row r="117" spans="1:16" x14ac:dyDescent="0.25">
      <c r="A117" s="14">
        <v>43344</v>
      </c>
      <c r="B117" s="10">
        <f>_xlfn.XLOOKUP($A117,'[1]15'!$H$7:$EB$7,'[1]15'!$H$44:$EB$44)</f>
        <v>4107.8999999999996</v>
      </c>
      <c r="C117" s="10">
        <f>_xlfn.XLOOKUP($A117,'[1]15'!$H$7:$EB$7,'[1]15'!$H$45:$EB$45)</f>
        <v>832.8</v>
      </c>
      <c r="D117" s="10">
        <f>_xlfn.XLOOKUP($A117,'[1]15'!$H$7:$EB$7,'[1]15'!$H$46:$EB$46)</f>
        <v>34210.502319362</v>
      </c>
      <c r="E117" s="10">
        <f>_xlfn.XLOOKUP($A117,'[1]15'!$H$7:$EB$7,'[1]15'!$H$47:$EB$47)</f>
        <v>7426.5</v>
      </c>
      <c r="F117" s="10">
        <f t="shared" si="2"/>
        <v>12367.2</v>
      </c>
      <c r="G117" s="10">
        <f>_xlfn.XLOOKUP($A117,'[1]15'!$H$7:$EB$7,'[1]16'!$H$47:$EB$47)</f>
        <v>3329.46220042</v>
      </c>
      <c r="H117" s="10">
        <f>_xlfn.XLOOKUP($A117,'[1]15'!$H$7:$EB$7,'[1]16'!$H$48:$EB$48)</f>
        <v>642.08724824470198</v>
      </c>
      <c r="I117" s="10">
        <f>_xlfn.XLOOKUP($A117,'[1]15'!$H$7:$EB$7,'[1]16'!$H$50:$EB$50)</f>
        <v>18.353002830000001</v>
      </c>
      <c r="J117" s="10">
        <f>_xlfn.XLOOKUP($A117,'[1]15'!$H$7:$EB$7,'[1]16'!$H$49:$EB$49)</f>
        <v>278.13209302000001</v>
      </c>
      <c r="K117" s="10">
        <f t="shared" si="3"/>
        <v>4268.0345445147022</v>
      </c>
      <c r="L117" s="10">
        <f>_xlfn.XLOOKUP($A117,'[1]15'!$H$7:$EB$7,'[1]17'!$G$40:$EA$40)</f>
        <v>2123.4044370000001</v>
      </c>
      <c r="M117" s="10">
        <f>_xlfn.XLOOKUP($A117,'[1]15'!$H$7:$EB$7,'[1]17'!$G$41:$EA$41)</f>
        <v>283.94794000000002</v>
      </c>
      <c r="N117" s="10">
        <f>_xlfn.XLOOKUP($A117,'[1]15'!$H$7:$EB$7,'[1]17'!$G$43:$EA$43)</f>
        <v>12022.543293999999</v>
      </c>
      <c r="O117" s="10">
        <f>_xlfn.XLOOKUP($A117,'[1]15'!$H$7:$EB$7,'[1]17'!$G$42:$EA$42)</f>
        <v>190.57937200000001</v>
      </c>
      <c r="P117" s="1">
        <v>75.335230769230705</v>
      </c>
    </row>
    <row r="118" spans="1:16" x14ac:dyDescent="0.25">
      <c r="A118" s="14">
        <v>43435</v>
      </c>
      <c r="B118" s="10">
        <f>_xlfn.XLOOKUP($A118,'[1]15'!$H$7:$EB$7,'[1]15'!$H$44:$EB$44)</f>
        <v>4581.5</v>
      </c>
      <c r="C118" s="10">
        <f>_xlfn.XLOOKUP($A118,'[1]15'!$H$7:$EB$7,'[1]15'!$H$45:$EB$45)</f>
        <v>939.4</v>
      </c>
      <c r="D118" s="10">
        <f>_xlfn.XLOOKUP($A118,'[1]15'!$H$7:$EB$7,'[1]15'!$H$46:$EB$46)</f>
        <v>36657.251872978901</v>
      </c>
      <c r="E118" s="10">
        <f>_xlfn.XLOOKUP($A118,'[1]15'!$H$7:$EB$7,'[1]15'!$H$47:$EB$47)</f>
        <v>7131.7</v>
      </c>
      <c r="F118" s="10">
        <f t="shared" si="2"/>
        <v>12652.599999999999</v>
      </c>
      <c r="G118" s="10">
        <f>_xlfn.XLOOKUP($A118,'[1]15'!$H$7:$EB$7,'[1]16'!$H$47:$EB$47)</f>
        <v>3968.6162031600002</v>
      </c>
      <c r="H118" s="10">
        <f>_xlfn.XLOOKUP($A118,'[1]15'!$H$7:$EB$7,'[1]16'!$H$48:$EB$48)</f>
        <v>569.09708328668103</v>
      </c>
      <c r="I118" s="10">
        <f>_xlfn.XLOOKUP($A118,'[1]15'!$H$7:$EB$7,'[1]16'!$H$50:$EB$50)</f>
        <v>19.52781105</v>
      </c>
      <c r="J118" s="10">
        <f>_xlfn.XLOOKUP($A118,'[1]15'!$H$7:$EB$7,'[1]16'!$H$49:$EB$49)</f>
        <v>252.620586209804</v>
      </c>
      <c r="K118" s="10">
        <f t="shared" si="3"/>
        <v>4809.8616837064856</v>
      </c>
      <c r="L118" s="10">
        <f>_xlfn.XLOOKUP($A118,'[1]15'!$H$7:$EB$7,'[1]17'!$G$40:$EA$40)</f>
        <v>2533.1690410000001</v>
      </c>
      <c r="M118" s="10">
        <f>_xlfn.XLOOKUP($A118,'[1]15'!$H$7:$EB$7,'[1]17'!$G$41:$EA$41)</f>
        <v>225.22521599999999</v>
      </c>
      <c r="N118" s="10">
        <f>_xlfn.XLOOKUP($A118,'[1]15'!$H$7:$EB$7,'[1]17'!$G$43:$EA$43)</f>
        <v>13787.724625999999</v>
      </c>
      <c r="O118" s="10">
        <f>_xlfn.XLOOKUP($A118,'[1]15'!$H$7:$EB$7,'[1]17'!$G$42:$EA$42)</f>
        <v>198.34659099999999</v>
      </c>
      <c r="P118" s="1">
        <v>67.733030303030304</v>
      </c>
    </row>
    <row r="119" spans="1:16" x14ac:dyDescent="0.25">
      <c r="A119" s="14">
        <v>43525</v>
      </c>
      <c r="B119" s="10">
        <f>_xlfn.XLOOKUP($A119,'[1]15'!$H$7:$EB$7,'[1]15'!$H$44:$EB$44)</f>
        <v>4570.3</v>
      </c>
      <c r="C119" s="10">
        <f>_xlfn.XLOOKUP($A119,'[1]15'!$H$7:$EB$7,'[1]15'!$H$45:$EB$45)</f>
        <v>978.5</v>
      </c>
      <c r="D119" s="10">
        <f>_xlfn.XLOOKUP($A119,'[1]15'!$H$7:$EB$7,'[1]15'!$H$46:$EB$46)</f>
        <v>35372.510463962702</v>
      </c>
      <c r="E119" s="10">
        <f>_xlfn.XLOOKUP($A119,'[1]15'!$H$7:$EB$7,'[1]15'!$H$47:$EB$47)</f>
        <v>7204.5</v>
      </c>
      <c r="F119" s="10">
        <f t="shared" si="2"/>
        <v>12753.3</v>
      </c>
      <c r="G119" s="10">
        <f>_xlfn.XLOOKUP($A119,'[1]15'!$H$7:$EB$7,'[1]16'!$H$47:$EB$47)</f>
        <v>3384.13648367</v>
      </c>
      <c r="H119" s="10">
        <f>_xlfn.XLOOKUP($A119,'[1]15'!$H$7:$EB$7,'[1]16'!$H$48:$EB$48)</f>
        <v>639.50955877592901</v>
      </c>
      <c r="I119" s="10">
        <f>_xlfn.XLOOKUP($A119,'[1]15'!$H$7:$EB$7,'[1]16'!$H$50:$EB$50)</f>
        <v>17.935507650000002</v>
      </c>
      <c r="J119" s="10">
        <f>_xlfn.XLOOKUP($A119,'[1]15'!$H$7:$EB$7,'[1]16'!$H$49:$EB$49)</f>
        <v>200.34225250292101</v>
      </c>
      <c r="K119" s="10">
        <f t="shared" si="3"/>
        <v>4241.9238025988507</v>
      </c>
      <c r="L119" s="10">
        <f>_xlfn.XLOOKUP($A119,'[1]15'!$H$7:$EB$7,'[1]17'!$G$40:$EA$40)</f>
        <v>2007.5583349999999</v>
      </c>
      <c r="M119" s="10">
        <f>_xlfn.XLOOKUP($A119,'[1]15'!$H$7:$EB$7,'[1]17'!$G$41:$EA$41)</f>
        <v>236.88685899999999</v>
      </c>
      <c r="N119" s="10">
        <f>_xlfn.XLOOKUP($A119,'[1]15'!$H$7:$EB$7,'[1]17'!$G$43:$EA$43)</f>
        <v>12914.52714</v>
      </c>
      <c r="O119" s="10">
        <f>_xlfn.XLOOKUP($A119,'[1]15'!$H$7:$EB$7,'[1]17'!$G$42:$EA$42)</f>
        <v>137.16218499999999</v>
      </c>
      <c r="P119" s="16">
        <v>63.134062499999999</v>
      </c>
    </row>
    <row r="120" spans="1:16" x14ac:dyDescent="0.25">
      <c r="A120" s="14">
        <v>43617</v>
      </c>
      <c r="B120" s="10">
        <f>_xlfn.XLOOKUP($A120,'[1]15'!$H$7:$EB$7,'[1]15'!$H$44:$EB$44)</f>
        <v>5029.3</v>
      </c>
      <c r="C120" s="10">
        <f>_xlfn.XLOOKUP($A120,'[1]15'!$H$7:$EB$7,'[1]15'!$H$45:$EB$45)</f>
        <v>1227.9000000000001</v>
      </c>
      <c r="D120" s="10">
        <f>_xlfn.XLOOKUP($A120,'[1]15'!$H$7:$EB$7,'[1]15'!$H$46:$EB$46)</f>
        <v>38944.400000000001</v>
      </c>
      <c r="E120" s="10">
        <f>_xlfn.XLOOKUP($A120,'[1]15'!$H$7:$EB$7,'[1]15'!$H$47:$EB$47)</f>
        <v>7367.9</v>
      </c>
      <c r="F120" s="10">
        <f t="shared" si="2"/>
        <v>13625.1</v>
      </c>
      <c r="G120" s="10">
        <f>_xlfn.XLOOKUP($A120,'[1]15'!$H$7:$EB$7,'[1]16'!$H$47:$EB$47)</f>
        <v>4057.0122878000002</v>
      </c>
      <c r="H120" s="10">
        <f>_xlfn.XLOOKUP($A120,'[1]15'!$H$7:$EB$7,'[1]16'!$H$48:$EB$48)</f>
        <v>822.09635292427902</v>
      </c>
      <c r="I120" s="10">
        <f>_xlfn.XLOOKUP($A120,'[1]15'!$H$7:$EB$7,'[1]16'!$H$50:$EB$50)</f>
        <v>18.984293170000001</v>
      </c>
      <c r="J120" s="10">
        <f>_xlfn.XLOOKUP($A120,'[1]15'!$H$7:$EB$7,'[1]16'!$H$49:$EB$49)</f>
        <v>266.92142281076701</v>
      </c>
      <c r="K120" s="10">
        <f t="shared" si="3"/>
        <v>5165.0143567050454</v>
      </c>
      <c r="L120" s="10">
        <f>_xlfn.XLOOKUP($A120,'[1]15'!$H$7:$EB$7,'[1]17'!$G$40:$EA$40)</f>
        <v>2407.2277880000001</v>
      </c>
      <c r="M120" s="10">
        <f>_xlfn.XLOOKUP($A120,'[1]15'!$H$7:$EB$7,'[1]17'!$G$41:$EA$41)</f>
        <v>303.08680700000002</v>
      </c>
      <c r="N120" s="10">
        <f>_xlfn.XLOOKUP($A120,'[1]15'!$H$7:$EB$7,'[1]17'!$G$43:$EA$43)</f>
        <v>11002.425819</v>
      </c>
      <c r="O120" s="10">
        <f>_xlfn.XLOOKUP($A120,'[1]15'!$H$7:$EB$7,'[1]17'!$G$42:$EA$42)</f>
        <v>193.218219</v>
      </c>
      <c r="P120" s="16">
        <v>68.528615384615406</v>
      </c>
    </row>
    <row r="121" spans="1:16" x14ac:dyDescent="0.25">
      <c r="A121" s="14">
        <v>43709</v>
      </c>
      <c r="B121" s="10">
        <f>_xlfn.XLOOKUP($A121,'[1]15'!$H$7:$EB$7,'[1]15'!$H$44:$EB$44)</f>
        <v>5479.8</v>
      </c>
      <c r="C121" s="10">
        <f>_xlfn.XLOOKUP($A121,'[1]15'!$H$7:$EB$7,'[1]15'!$H$45:$EB$45)</f>
        <v>1493.2</v>
      </c>
      <c r="D121" s="10">
        <f>_xlfn.XLOOKUP($A121,'[1]15'!$H$7:$EB$7,'[1]15'!$H$46:$EB$46)</f>
        <v>41191.764857953502</v>
      </c>
      <c r="E121" s="10">
        <f>_xlfn.XLOOKUP($A121,'[1]15'!$H$7:$EB$7,'[1]15'!$H$47:$EB$47)</f>
        <v>6797.3</v>
      </c>
      <c r="F121" s="10">
        <f t="shared" si="2"/>
        <v>13770.3</v>
      </c>
      <c r="G121" s="10">
        <f>_xlfn.XLOOKUP($A121,'[1]15'!$H$7:$EB$7,'[1]16'!$H$47:$EB$47)</f>
        <v>4187.9619203100001</v>
      </c>
      <c r="H121" s="10">
        <f>_xlfn.XLOOKUP($A121,'[1]15'!$H$7:$EB$7,'[1]16'!$H$48:$EB$48)</f>
        <v>1365.6740195923701</v>
      </c>
      <c r="I121" s="10">
        <f>_xlfn.XLOOKUP($A121,'[1]15'!$H$7:$EB$7,'[1]16'!$H$50:$EB$50)</f>
        <v>20.218008730000001</v>
      </c>
      <c r="J121" s="10">
        <f>_xlfn.XLOOKUP($A121,'[1]15'!$H$7:$EB$7,'[1]16'!$H$49:$EB$49)</f>
        <v>286.39974752174101</v>
      </c>
      <c r="K121" s="10">
        <f t="shared" si="3"/>
        <v>5860.2536961541118</v>
      </c>
      <c r="L121" s="10">
        <f>_xlfn.XLOOKUP($A121,'[1]15'!$H$7:$EB$7,'[1]17'!$G$40:$EA$40)</f>
        <v>2558.6953589999998</v>
      </c>
      <c r="M121" s="10">
        <f>_xlfn.XLOOKUP($A121,'[1]15'!$H$7:$EB$7,'[1]17'!$G$41:$EA$41)</f>
        <v>401.552458</v>
      </c>
      <c r="N121" s="10">
        <f>_xlfn.XLOOKUP($A121,'[1]15'!$H$7:$EB$7,'[1]17'!$G$43:$EA$43)</f>
        <v>12683.44448</v>
      </c>
      <c r="O121" s="10">
        <f>_xlfn.XLOOKUP($A121,'[1]15'!$H$7:$EB$7,'[1]17'!$G$42:$EA$42)</f>
        <v>197.067363</v>
      </c>
      <c r="P121" s="16">
        <v>61.884393939393902</v>
      </c>
    </row>
    <row r="122" spans="1:16" x14ac:dyDescent="0.25">
      <c r="A122" s="14">
        <v>43800</v>
      </c>
      <c r="B122" s="10">
        <f>_xlfn.XLOOKUP($A122,'[1]15'!$H$7:$EB$7,'[1]15'!$H$44:$EB$44)</f>
        <v>5851.9</v>
      </c>
      <c r="C122" s="10">
        <f>_xlfn.XLOOKUP($A122,'[1]15'!$H$7:$EB$7,'[1]15'!$H$45:$EB$45)</f>
        <v>1574.5</v>
      </c>
      <c r="D122" s="10">
        <f>_xlfn.XLOOKUP($A122,'[1]15'!$H$7:$EB$7,'[1]15'!$H$46:$EB$46)</f>
        <v>38976.800000000003</v>
      </c>
      <c r="E122" s="10">
        <f>_xlfn.XLOOKUP($A122,'[1]15'!$H$7:$EB$7,'[1]15'!$H$47:$EB$47)</f>
        <v>6975.4</v>
      </c>
      <c r="F122" s="10">
        <f t="shared" si="2"/>
        <v>14401.8</v>
      </c>
      <c r="G122" s="10">
        <f>_xlfn.XLOOKUP($A122,'[1]15'!$H$7:$EB$7,'[1]16'!$H$47:$EB$47)</f>
        <v>4726.1778368900004</v>
      </c>
      <c r="H122" s="10">
        <f>_xlfn.XLOOKUP($A122,'[1]15'!$H$7:$EB$7,'[1]16'!$H$48:$EB$48)</f>
        <v>1422.56025237638</v>
      </c>
      <c r="I122" s="10">
        <f>_xlfn.XLOOKUP($A122,'[1]15'!$H$7:$EB$7,'[1]16'!$H$50:$EB$50)</f>
        <v>19.896942549999999</v>
      </c>
      <c r="J122" s="10">
        <f>_xlfn.XLOOKUP($A122,'[1]15'!$H$7:$EB$7,'[1]16'!$H$49:$EB$49)</f>
        <v>163.51501686462399</v>
      </c>
      <c r="K122" s="10">
        <f t="shared" si="3"/>
        <v>6332.1500486810046</v>
      </c>
      <c r="L122" s="10">
        <f>_xlfn.XLOOKUP($A122,'[1]15'!$H$7:$EB$7,'[1]17'!$G$40:$EA$40)</f>
        <v>3060.886849</v>
      </c>
      <c r="M122" s="10">
        <f>_xlfn.XLOOKUP($A122,'[1]15'!$H$7:$EB$7,'[1]17'!$G$41:$EA$41)</f>
        <v>496.33554099999998</v>
      </c>
      <c r="N122" s="10">
        <f>_xlfn.XLOOKUP($A122,'[1]15'!$H$7:$EB$7,'[1]17'!$G$43:$EA$43)</f>
        <v>12052.541934000001</v>
      </c>
      <c r="O122" s="10">
        <f>_xlfn.XLOOKUP($A122,'[1]15'!$H$7:$EB$7,'[1]17'!$G$42:$EA$42)</f>
        <v>108.914631</v>
      </c>
      <c r="P122" s="16">
        <v>62.605151515151498</v>
      </c>
    </row>
    <row r="123" spans="1:16" x14ac:dyDescent="0.25">
      <c r="A123" s="14">
        <v>43891</v>
      </c>
      <c r="B123" s="10">
        <f>_xlfn.XLOOKUP($A123,'[1]15'!$H$7:$EB$7,'[1]15'!$H$44:$EB$44)</f>
        <v>5081.3999999999996</v>
      </c>
      <c r="C123" s="10">
        <f>_xlfn.XLOOKUP($A123,'[1]15'!$H$7:$EB$7,'[1]15'!$H$45:$EB$45)</f>
        <v>1476.1</v>
      </c>
      <c r="D123" s="10">
        <f>_xlfn.XLOOKUP($A123,'[1]15'!$H$7:$EB$7,'[1]15'!$H$46:$EB$46)</f>
        <v>39147</v>
      </c>
      <c r="E123" s="10">
        <f>_xlfn.XLOOKUP($A123,'[1]15'!$H$7:$EB$7,'[1]15'!$H$47:$EB$47)</f>
        <v>7178.9</v>
      </c>
      <c r="F123" s="10">
        <f t="shared" si="2"/>
        <v>13736.4</v>
      </c>
      <c r="G123" s="10">
        <f>_xlfn.XLOOKUP($A123,'[1]15'!$H$7:$EB$7,'[1]16'!$H$47:$EB$47)</f>
        <v>3964.8684406100001</v>
      </c>
      <c r="H123" s="10">
        <f>_xlfn.XLOOKUP($A123,'[1]15'!$H$7:$EB$7,'[1]16'!$H$48:$EB$48)</f>
        <v>1178.7793917597501</v>
      </c>
      <c r="I123" s="10">
        <f>_xlfn.XLOOKUP($A123,'[1]15'!$H$7:$EB$7,'[1]16'!$H$50:$EB$50)</f>
        <v>20.08227076</v>
      </c>
      <c r="J123" s="10">
        <f>_xlfn.XLOOKUP($A123,'[1]15'!$H$7:$EB$7,'[1]16'!$H$49:$EB$49)</f>
        <v>213.074758608677</v>
      </c>
      <c r="K123" s="10">
        <f t="shared" si="3"/>
        <v>5376.8048617384275</v>
      </c>
      <c r="L123" s="10">
        <f>_xlfn.XLOOKUP($A123,'[1]15'!$H$7:$EB$7,'[1]17'!$G$40:$EA$40)</f>
        <v>2137.687981</v>
      </c>
      <c r="M123" s="10">
        <f>_xlfn.XLOOKUP($A123,'[1]15'!$H$7:$EB$7,'[1]17'!$G$41:$EA$41)</f>
        <v>401.91012499999999</v>
      </c>
      <c r="N123" s="10">
        <f>_xlfn.XLOOKUP($A123,'[1]15'!$H$7:$EB$7,'[1]17'!$G$43:$EA$43)</f>
        <v>12560.938178</v>
      </c>
      <c r="O123" s="10">
        <f>_xlfn.XLOOKUP($A123,'[1]15'!$H$7:$EB$7,'[1]17'!$G$42:$EA$42)</f>
        <v>163.484658</v>
      </c>
      <c r="P123" s="16">
        <v>50.592615384615399</v>
      </c>
    </row>
  </sheetData>
  <mergeCells count="1">
    <mergeCell ref="E1:H1"/>
  </mergeCells>
  <hyperlinks>
    <hyperlink ref="B1" location="Index!A1" display="Back to table contents" xr:uid="{0996A703-8883-4EFB-B4D4-55DAD712A908}"/>
  </hyperlinks>
  <pageMargins left="0.7" right="0.7" top="0.75" bottom="0.75" header="0.3" footer="0.3"/>
  <pageSetup orientation="portrait" r:id="rId1"/>
  <ignoredErrors>
    <ignoredError sqref="F3" calculatedColumn="1"/>
  </ignoredErrors>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DAF9-5201-4A99-8C2C-7FAE4543474F}">
  <dimension ref="A1:H37"/>
  <sheetViews>
    <sheetView showGridLines="0" zoomScale="99" workbookViewId="0">
      <selection activeCell="K2" sqref="K2"/>
    </sheetView>
  </sheetViews>
  <sheetFormatPr defaultRowHeight="13.8" x14ac:dyDescent="0.25"/>
  <cols>
    <col min="1" max="1" width="13.44140625" style="2" bestFit="1" customWidth="1"/>
    <col min="2" max="2" width="20.77734375" style="3" bestFit="1" customWidth="1"/>
    <col min="3" max="3" width="22.77734375" style="3" bestFit="1" customWidth="1"/>
    <col min="4" max="4" width="16.109375" style="3" bestFit="1" customWidth="1"/>
    <col min="5" max="5" width="19.5546875" style="3" bestFit="1" customWidth="1"/>
    <col min="6" max="16384" width="8.88671875" style="2"/>
  </cols>
  <sheetData>
    <row r="1" spans="1:8" ht="14.4" x14ac:dyDescent="0.3">
      <c r="B1" s="80" t="s">
        <v>225</v>
      </c>
    </row>
    <row r="2" spans="1:8" ht="17.399999999999999" x14ac:dyDescent="0.3">
      <c r="A2" s="32" t="s">
        <v>252</v>
      </c>
      <c r="C2" s="42" t="s">
        <v>232</v>
      </c>
    </row>
    <row r="4" spans="1:8" ht="15.6" x14ac:dyDescent="0.3">
      <c r="A4" s="74" t="s">
        <v>2</v>
      </c>
      <c r="B4" s="3" t="s">
        <v>248</v>
      </c>
      <c r="C4" s="3" t="s">
        <v>250</v>
      </c>
      <c r="D4" s="3" t="s">
        <v>249</v>
      </c>
      <c r="E4" s="3" t="s">
        <v>251</v>
      </c>
      <c r="G4" s="43" t="s">
        <v>121</v>
      </c>
      <c r="H4" s="43" t="s">
        <v>122</v>
      </c>
    </row>
    <row r="5" spans="1:8" x14ac:dyDescent="0.25">
      <c r="A5" s="75" t="s">
        <v>4</v>
      </c>
      <c r="B5" s="3">
        <v>33486.375</v>
      </c>
      <c r="C5" s="3">
        <v>0</v>
      </c>
      <c r="D5" s="3">
        <v>3652.44</v>
      </c>
      <c r="E5" s="3">
        <v>36373.056759999999</v>
      </c>
    </row>
    <row r="6" spans="1:8" x14ac:dyDescent="0.25">
      <c r="A6" s="75" t="s">
        <v>9</v>
      </c>
      <c r="B6" s="3">
        <v>31609.453000000001</v>
      </c>
      <c r="C6" s="3">
        <v>0</v>
      </c>
      <c r="D6" s="3">
        <v>3539.0540000000001</v>
      </c>
      <c r="E6" s="3">
        <v>37578.864076999998</v>
      </c>
    </row>
    <row r="7" spans="1:8" x14ac:dyDescent="0.25">
      <c r="A7" s="75" t="s">
        <v>10</v>
      </c>
      <c r="B7" s="3">
        <v>31052.776999999998</v>
      </c>
      <c r="C7" s="3">
        <v>0</v>
      </c>
      <c r="D7" s="3">
        <v>3722.0959999999995</v>
      </c>
      <c r="E7" s="3">
        <v>37553.239128000001</v>
      </c>
    </row>
    <row r="8" spans="1:8" x14ac:dyDescent="0.25">
      <c r="A8" s="75" t="s">
        <v>11</v>
      </c>
      <c r="B8" s="3">
        <v>28840.05</v>
      </c>
      <c r="C8" s="3">
        <v>0</v>
      </c>
      <c r="D8" s="3">
        <v>3664.5590000000002</v>
      </c>
      <c r="E8" s="3">
        <v>39261.752494</v>
      </c>
    </row>
    <row r="9" spans="1:8" x14ac:dyDescent="0.25">
      <c r="A9" s="75" t="s">
        <v>12</v>
      </c>
      <c r="B9" s="3">
        <v>31232.434999999998</v>
      </c>
      <c r="C9" s="3">
        <v>0</v>
      </c>
      <c r="D9" s="3">
        <v>3711.13</v>
      </c>
      <c r="E9" s="3">
        <v>39670.286981000005</v>
      </c>
    </row>
    <row r="10" spans="1:8" x14ac:dyDescent="0.25">
      <c r="A10" s="75" t="s">
        <v>13</v>
      </c>
      <c r="B10" s="3">
        <v>29633.659000000003</v>
      </c>
      <c r="C10" s="3">
        <v>0</v>
      </c>
      <c r="D10" s="3">
        <v>3519.1350000000002</v>
      </c>
      <c r="E10" s="3">
        <v>41181.543979000002</v>
      </c>
    </row>
    <row r="11" spans="1:8" x14ac:dyDescent="0.25">
      <c r="A11" s="75" t="s">
        <v>14</v>
      </c>
      <c r="B11" s="3">
        <v>31141.338</v>
      </c>
      <c r="C11" s="3">
        <v>0</v>
      </c>
      <c r="D11" s="3">
        <v>3717.027</v>
      </c>
      <c r="E11" s="3">
        <v>42129.891005999998</v>
      </c>
    </row>
    <row r="12" spans="1:8" x14ac:dyDescent="0.25">
      <c r="A12" s="75" t="s">
        <v>15</v>
      </c>
      <c r="B12" s="3">
        <v>32904.777000000002</v>
      </c>
      <c r="C12" s="3">
        <v>0</v>
      </c>
      <c r="D12" s="3">
        <v>4191.7700000000004</v>
      </c>
      <c r="E12" s="3">
        <v>43686.936776000002</v>
      </c>
    </row>
    <row r="13" spans="1:8" x14ac:dyDescent="0.25">
      <c r="A13" s="75" t="s">
        <v>16</v>
      </c>
      <c r="B13" s="3">
        <v>31035.392</v>
      </c>
      <c r="C13" s="3">
        <v>0</v>
      </c>
      <c r="D13" s="3">
        <v>4152.2979999999998</v>
      </c>
      <c r="E13" s="3">
        <v>42480.182535</v>
      </c>
    </row>
    <row r="14" spans="1:8" x14ac:dyDescent="0.25">
      <c r="A14" s="75" t="s">
        <v>17</v>
      </c>
      <c r="B14" s="3">
        <v>30093.099000000002</v>
      </c>
      <c r="C14" s="3">
        <v>0</v>
      </c>
      <c r="D14" s="3">
        <v>4119.6270000000004</v>
      </c>
      <c r="E14" s="3">
        <v>44210.010006000004</v>
      </c>
    </row>
    <row r="15" spans="1:8" x14ac:dyDescent="0.25">
      <c r="A15" s="75" t="s">
        <v>18</v>
      </c>
      <c r="B15" s="3">
        <v>41300</v>
      </c>
      <c r="C15" s="3">
        <v>0</v>
      </c>
      <c r="D15" s="3">
        <v>4241.7120000000004</v>
      </c>
      <c r="E15" s="3">
        <v>42974.131051999997</v>
      </c>
    </row>
    <row r="16" spans="1:8" x14ac:dyDescent="0.25">
      <c r="A16" s="75" t="s">
        <v>19</v>
      </c>
      <c r="B16" s="3">
        <v>38204.676000000007</v>
      </c>
      <c r="C16" s="3">
        <v>0</v>
      </c>
      <c r="D16" s="3">
        <v>4284.4930000000004</v>
      </c>
      <c r="E16" s="3">
        <v>43165.033911999999</v>
      </c>
    </row>
    <row r="17" spans="1:7" x14ac:dyDescent="0.25">
      <c r="A17" s="75" t="s">
        <v>20</v>
      </c>
      <c r="B17" s="3">
        <v>37764.957999999999</v>
      </c>
      <c r="C17" s="3">
        <v>0</v>
      </c>
      <c r="D17" s="3">
        <v>4714.2849999999999</v>
      </c>
      <c r="E17" s="3">
        <v>42421.717548000001</v>
      </c>
    </row>
    <row r="18" spans="1:7" x14ac:dyDescent="0.25">
      <c r="A18" s="75" t="s">
        <v>21</v>
      </c>
      <c r="B18" s="3">
        <v>32401.409</v>
      </c>
      <c r="C18" s="3">
        <v>0</v>
      </c>
      <c r="D18" s="3">
        <v>4670.1480000000001</v>
      </c>
      <c r="E18" s="3">
        <v>40689.731012999997</v>
      </c>
    </row>
    <row r="19" spans="1:7" x14ac:dyDescent="0.25">
      <c r="A19" s="75" t="s">
        <v>22</v>
      </c>
      <c r="B19" s="3">
        <v>28003.655000000002</v>
      </c>
      <c r="C19" s="3">
        <v>0</v>
      </c>
      <c r="D19" s="3">
        <v>4620.9219999999996</v>
      </c>
      <c r="E19" s="3">
        <v>40168.483216000001</v>
      </c>
    </row>
    <row r="20" spans="1:7" x14ac:dyDescent="0.25">
      <c r="A20" s="75" t="s">
        <v>23</v>
      </c>
      <c r="B20" s="3">
        <v>27302.360999999997</v>
      </c>
      <c r="C20" s="3">
        <v>0</v>
      </c>
      <c r="D20" s="3">
        <v>4728.2249999999995</v>
      </c>
      <c r="E20" s="3">
        <v>38901.436355999998</v>
      </c>
    </row>
    <row r="21" spans="1:7" x14ac:dyDescent="0.25">
      <c r="A21" s="75" t="s">
        <v>24</v>
      </c>
      <c r="B21" s="3">
        <v>24619.899999999998</v>
      </c>
      <c r="C21" s="3">
        <v>0</v>
      </c>
      <c r="D21" s="3">
        <v>4699.9439999999995</v>
      </c>
      <c r="E21" s="3">
        <v>36527.377927000001</v>
      </c>
    </row>
    <row r="22" spans="1:7" x14ac:dyDescent="0.25">
      <c r="A22" s="75" t="s">
        <v>25</v>
      </c>
      <c r="B22" s="3">
        <v>26767.000000000004</v>
      </c>
      <c r="C22" s="3">
        <v>0</v>
      </c>
      <c r="D22" s="3">
        <v>4261.9539999999997</v>
      </c>
      <c r="E22" s="3">
        <v>40133.900579000001</v>
      </c>
    </row>
    <row r="23" spans="1:7" x14ac:dyDescent="0.25">
      <c r="A23" s="75" t="s">
        <v>26</v>
      </c>
      <c r="B23" s="3">
        <v>26943.600000000002</v>
      </c>
      <c r="C23" s="3">
        <v>0</v>
      </c>
      <c r="D23" s="3">
        <v>3813.4529999999995</v>
      </c>
      <c r="E23" s="3">
        <v>38252.080000000002</v>
      </c>
    </row>
    <row r="24" spans="1:7" ht="15.6" x14ac:dyDescent="0.3">
      <c r="A24" s="75" t="s">
        <v>27</v>
      </c>
      <c r="B24" s="3">
        <v>26564.1</v>
      </c>
      <c r="C24" s="3">
        <v>25315.923344572897</v>
      </c>
      <c r="D24" s="3">
        <v>4053.8729999999996</v>
      </c>
      <c r="E24" s="3">
        <v>37807.199999999997</v>
      </c>
      <c r="G24" s="29"/>
    </row>
    <row r="25" spans="1:7" x14ac:dyDescent="0.25">
      <c r="A25" s="75" t="s">
        <v>28</v>
      </c>
      <c r="B25" s="3">
        <v>27431.199999999997</v>
      </c>
      <c r="C25" s="3">
        <v>54601.920516879392</v>
      </c>
      <c r="D25" s="3">
        <v>3769.1030000000001</v>
      </c>
      <c r="E25" s="3">
        <v>39702.717788850001</v>
      </c>
    </row>
    <row r="26" spans="1:7" x14ac:dyDescent="0.25">
      <c r="A26" s="75" t="s">
        <v>29</v>
      </c>
      <c r="B26" s="3">
        <v>23867.200000000004</v>
      </c>
      <c r="C26" s="3">
        <v>56256.399999999994</v>
      </c>
      <c r="D26" s="3">
        <v>3474.4780000000001</v>
      </c>
      <c r="E26" s="3">
        <v>41184.800000000003</v>
      </c>
    </row>
    <row r="27" spans="1:7" x14ac:dyDescent="0.25">
      <c r="A27" s="75" t="s">
        <v>30</v>
      </c>
      <c r="B27" s="3">
        <v>23590.399999999998</v>
      </c>
      <c r="C27" s="3">
        <v>60197.3</v>
      </c>
      <c r="D27" s="3">
        <v>3518.8969999999999</v>
      </c>
      <c r="E27" s="3">
        <v>39791.599999999999</v>
      </c>
    </row>
    <row r="28" spans="1:7" x14ac:dyDescent="0.25">
      <c r="A28" s="75" t="s">
        <v>31</v>
      </c>
      <c r="B28" s="3">
        <v>19421.400000000001</v>
      </c>
      <c r="C28" s="3">
        <v>62478.5</v>
      </c>
      <c r="D28" s="3">
        <v>3392.2170000000006</v>
      </c>
      <c r="E28" s="3">
        <v>38173.599999999999</v>
      </c>
    </row>
    <row r="29" spans="1:7" x14ac:dyDescent="0.25">
      <c r="A29" s="75" t="s">
        <v>32</v>
      </c>
      <c r="B29" s="3">
        <v>20502.400000000001</v>
      </c>
      <c r="C29" s="3">
        <v>67334.5</v>
      </c>
      <c r="D29" s="3">
        <v>3962.7660000000001</v>
      </c>
      <c r="E29" s="3">
        <v>36307</v>
      </c>
    </row>
    <row r="30" spans="1:7" x14ac:dyDescent="0.25">
      <c r="A30" s="75" t="s">
        <v>33</v>
      </c>
      <c r="B30" s="3">
        <v>18700.400000000001</v>
      </c>
      <c r="C30" s="3">
        <v>76791.399999999994</v>
      </c>
      <c r="D30" s="3">
        <v>2843.1790000000001</v>
      </c>
      <c r="E30" s="3">
        <v>28898.1</v>
      </c>
    </row>
    <row r="31" spans="1:7" x14ac:dyDescent="0.25">
      <c r="A31" s="75" t="s">
        <v>34</v>
      </c>
      <c r="B31" s="3">
        <v>16857.599999999999</v>
      </c>
      <c r="C31" s="3">
        <v>97327.853139082596</v>
      </c>
      <c r="D31" s="3">
        <v>3175.0319999999997</v>
      </c>
      <c r="E31" s="3">
        <v>28427.599999999999</v>
      </c>
    </row>
    <row r="32" spans="1:7" x14ac:dyDescent="0.25">
      <c r="A32" s="75" t="s">
        <v>35</v>
      </c>
      <c r="B32" s="3">
        <v>15276.5</v>
      </c>
      <c r="C32" s="3">
        <v>113804.85255041061</v>
      </c>
      <c r="D32" s="3">
        <v>2894.94</v>
      </c>
      <c r="E32" s="3">
        <v>27759.954056106009</v>
      </c>
    </row>
    <row r="33" spans="1:5" x14ac:dyDescent="0.25">
      <c r="A33" s="75" t="s">
        <v>36</v>
      </c>
      <c r="B33" s="3">
        <v>16455.599999999999</v>
      </c>
      <c r="C33" s="3">
        <v>130986.71817968841</v>
      </c>
      <c r="D33" s="3">
        <v>3118.2000000000003</v>
      </c>
      <c r="E33" s="3">
        <v>28790.5</v>
      </c>
    </row>
    <row r="34" spans="1:5" x14ac:dyDescent="0.25">
      <c r="A34" s="75" t="s">
        <v>37</v>
      </c>
      <c r="B34" s="3">
        <v>20931.300000000003</v>
      </c>
      <c r="C34" s="3">
        <v>154485.47532191622</v>
      </c>
      <c r="D34" s="3">
        <v>5274.1</v>
      </c>
      <c r="E34" s="3">
        <v>28345.1</v>
      </c>
    </row>
    <row r="35" spans="1:5" x14ac:dyDescent="0.25">
      <c r="A35" s="75" t="s">
        <v>38</v>
      </c>
      <c r="B35" s="3">
        <v>5081.3999999999996</v>
      </c>
      <c r="C35" s="3">
        <v>39147</v>
      </c>
      <c r="D35" s="3">
        <v>1476.1</v>
      </c>
      <c r="E35" s="3">
        <v>7178.9</v>
      </c>
    </row>
    <row r="36" spans="1:5" x14ac:dyDescent="0.25">
      <c r="A36" s="75" t="s">
        <v>3</v>
      </c>
      <c r="B36" s="3">
        <v>829016.41399999987</v>
      </c>
      <c r="C36" s="3">
        <v>938727.84305255022</v>
      </c>
      <c r="D36" s="3">
        <v>118977.15700000002</v>
      </c>
      <c r="E36" s="3">
        <v>1149726.727189956</v>
      </c>
    </row>
    <row r="37" spans="1:5" x14ac:dyDescent="0.25">
      <c r="B37" s="2"/>
      <c r="C37" s="2"/>
      <c r="D37" s="2"/>
      <c r="E37" s="2"/>
    </row>
  </sheetData>
  <hyperlinks>
    <hyperlink ref="B1" location="Index!A1" display="Back to table content" xr:uid="{48CEB8D2-74C3-4E00-8224-725724BCFEC4}"/>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3F3F2-60C6-40B7-92F8-1F4194DC240E}">
  <dimension ref="A1:G36"/>
  <sheetViews>
    <sheetView showGridLines="0" workbookViewId="0">
      <selection activeCell="I26" sqref="I26"/>
    </sheetView>
  </sheetViews>
  <sheetFormatPr defaultRowHeight="13.8" x14ac:dyDescent="0.25"/>
  <cols>
    <col min="1" max="1" width="13.33203125" style="2" bestFit="1" customWidth="1"/>
    <col min="2" max="2" width="23.44140625" style="2" customWidth="1"/>
    <col min="3" max="3" width="30.33203125" style="2" customWidth="1"/>
    <col min="4" max="4" width="20.88671875" style="2" customWidth="1"/>
    <col min="5" max="16384" width="8.88671875" style="2"/>
  </cols>
  <sheetData>
    <row r="1" spans="1:7" ht="14.4" x14ac:dyDescent="0.3">
      <c r="B1" s="73" t="s">
        <v>225</v>
      </c>
    </row>
    <row r="2" spans="1:7" ht="17.399999999999999" x14ac:dyDescent="0.3">
      <c r="A2" s="32" t="s">
        <v>112</v>
      </c>
      <c r="C2" s="32" t="s">
        <v>123</v>
      </c>
    </row>
    <row r="4" spans="1:7" ht="15.6" x14ac:dyDescent="0.3">
      <c r="A4" s="36" t="s">
        <v>2</v>
      </c>
      <c r="B4" s="4" t="s">
        <v>253</v>
      </c>
      <c r="C4" s="4" t="s">
        <v>254</v>
      </c>
      <c r="D4" s="4" t="s">
        <v>255</v>
      </c>
      <c r="F4" s="29" t="s">
        <v>124</v>
      </c>
      <c r="G4" s="29" t="s">
        <v>125</v>
      </c>
    </row>
    <row r="5" spans="1:7" x14ac:dyDescent="0.25">
      <c r="A5" s="4" t="s">
        <v>4</v>
      </c>
      <c r="B5" s="109">
        <v>73511.871759999995</v>
      </c>
      <c r="C5" s="109">
        <v>13793.064623999999</v>
      </c>
      <c r="D5" s="109">
        <v>23.682500000000001</v>
      </c>
    </row>
    <row r="6" spans="1:7" x14ac:dyDescent="0.25">
      <c r="A6" s="4" t="s">
        <v>9</v>
      </c>
      <c r="B6" s="109">
        <v>72727.371077000003</v>
      </c>
      <c r="C6" s="109">
        <v>13237.338108</v>
      </c>
      <c r="D6" s="109">
        <v>20.004999999999999</v>
      </c>
    </row>
    <row r="7" spans="1:7" x14ac:dyDescent="0.25">
      <c r="A7" s="4" t="s">
        <v>10</v>
      </c>
      <c r="B7" s="109">
        <v>72328.112128000008</v>
      </c>
      <c r="C7" s="109">
        <v>14951.970225000001</v>
      </c>
      <c r="D7" s="109">
        <v>19.369991258741251</v>
      </c>
    </row>
    <row r="8" spans="1:7" x14ac:dyDescent="0.25">
      <c r="A8" s="4" t="s">
        <v>11</v>
      </c>
      <c r="B8" s="109">
        <v>71766.361493999997</v>
      </c>
      <c r="C8" s="109">
        <v>14835.190868</v>
      </c>
      <c r="D8" s="109">
        <v>16.988757881007849</v>
      </c>
    </row>
    <row r="9" spans="1:7" x14ac:dyDescent="0.25">
      <c r="A9" s="4" t="s">
        <v>12</v>
      </c>
      <c r="B9" s="109">
        <v>74613.851981000014</v>
      </c>
      <c r="C9" s="109">
        <v>15179.449911999998</v>
      </c>
      <c r="D9" s="109">
        <v>15.825248998397452</v>
      </c>
    </row>
    <row r="10" spans="1:7" x14ac:dyDescent="0.25">
      <c r="A10" s="4" t="s">
        <v>13</v>
      </c>
      <c r="B10" s="109">
        <v>74334.337979000004</v>
      </c>
      <c r="C10" s="109">
        <v>15988.739403</v>
      </c>
      <c r="D10" s="109">
        <v>17.035097326213723</v>
      </c>
    </row>
    <row r="11" spans="1:7" x14ac:dyDescent="0.25">
      <c r="A11" s="4" t="s">
        <v>14</v>
      </c>
      <c r="B11" s="109">
        <v>76988.256006000011</v>
      </c>
      <c r="C11" s="109">
        <v>18368.712231999998</v>
      </c>
      <c r="D11" s="109">
        <v>20.450629149496351</v>
      </c>
    </row>
    <row r="12" spans="1:7" x14ac:dyDescent="0.25">
      <c r="A12" s="4" t="s">
        <v>15</v>
      </c>
      <c r="B12" s="109">
        <v>80783.483776000008</v>
      </c>
      <c r="C12" s="109">
        <v>22015.057521000002</v>
      </c>
      <c r="D12" s="109">
        <v>19.1461638107879</v>
      </c>
    </row>
    <row r="13" spans="1:7" x14ac:dyDescent="0.25">
      <c r="A13" s="4" t="s">
        <v>16</v>
      </c>
      <c r="B13" s="109">
        <v>77667.872535000002</v>
      </c>
      <c r="C13" s="109">
        <v>22439.641549</v>
      </c>
      <c r="D13" s="109">
        <v>12.704191905764475</v>
      </c>
    </row>
    <row r="14" spans="1:7" x14ac:dyDescent="0.25">
      <c r="A14" s="4" t="s">
        <v>17</v>
      </c>
      <c r="B14" s="109">
        <v>78422.736005999992</v>
      </c>
      <c r="C14" s="109">
        <v>22169.253608999999</v>
      </c>
      <c r="D14" s="109">
        <v>17.823892496392499</v>
      </c>
    </row>
    <row r="15" spans="1:7" x14ac:dyDescent="0.25">
      <c r="A15" s="4" t="s">
        <v>18</v>
      </c>
      <c r="B15" s="109">
        <v>88515.843051999997</v>
      </c>
      <c r="C15" s="109">
        <v>32688.993129089999</v>
      </c>
      <c r="D15" s="109">
        <v>28.440646802096477</v>
      </c>
    </row>
    <row r="16" spans="1:7" x14ac:dyDescent="0.25">
      <c r="A16" s="4" t="s">
        <v>19</v>
      </c>
      <c r="B16" s="109">
        <v>85654.202912000008</v>
      </c>
      <c r="C16" s="109">
        <v>30458.543119000002</v>
      </c>
      <c r="D16" s="109">
        <v>24.4235408266129</v>
      </c>
    </row>
    <row r="17" spans="1:6" x14ac:dyDescent="0.25">
      <c r="A17" s="4" t="s">
        <v>20</v>
      </c>
      <c r="B17" s="109">
        <v>84900.960547999988</v>
      </c>
      <c r="C17" s="109">
        <v>29953.725207000003</v>
      </c>
      <c r="D17" s="109">
        <v>24.971200177174975</v>
      </c>
    </row>
    <row r="18" spans="1:6" x14ac:dyDescent="0.25">
      <c r="A18" s="4" t="s">
        <v>21</v>
      </c>
      <c r="B18" s="109">
        <v>77761.288012999998</v>
      </c>
      <c r="C18" s="109">
        <v>25181.442636050004</v>
      </c>
      <c r="D18" s="109">
        <v>28.849712105688027</v>
      </c>
    </row>
    <row r="19" spans="1:6" x14ac:dyDescent="0.25">
      <c r="A19" s="4" t="s">
        <v>22</v>
      </c>
      <c r="B19" s="109">
        <v>72793.060215999998</v>
      </c>
      <c r="C19" s="109">
        <v>20265.174075119998</v>
      </c>
      <c r="D19" s="109">
        <v>38.282992875180376</v>
      </c>
    </row>
    <row r="20" spans="1:6" x14ac:dyDescent="0.25">
      <c r="A20" s="4" t="s">
        <v>23</v>
      </c>
      <c r="B20" s="109">
        <v>70932.022356000001</v>
      </c>
      <c r="C20" s="109">
        <v>20569.3707822</v>
      </c>
      <c r="D20" s="109">
        <v>54.474255799755802</v>
      </c>
    </row>
    <row r="21" spans="1:6" x14ac:dyDescent="0.25">
      <c r="A21" s="4" t="s">
        <v>24</v>
      </c>
      <c r="B21" s="109">
        <v>65847.221927000006</v>
      </c>
      <c r="C21" s="109">
        <v>18352.892731214037</v>
      </c>
      <c r="D21" s="109">
        <v>65.391529962225277</v>
      </c>
    </row>
    <row r="22" spans="1:6" ht="15.6" x14ac:dyDescent="0.3">
      <c r="A22" s="4" t="s">
        <v>25</v>
      </c>
      <c r="B22" s="109">
        <v>71162.854579000006</v>
      </c>
      <c r="C22" s="109">
        <v>20387.709854571927</v>
      </c>
      <c r="D22" s="109">
        <v>72.622475761217942</v>
      </c>
      <c r="F22" s="29"/>
    </row>
    <row r="23" spans="1:6" x14ac:dyDescent="0.25">
      <c r="A23" s="4" t="s">
        <v>26</v>
      </c>
      <c r="B23" s="109">
        <v>69009.133000000002</v>
      </c>
      <c r="C23" s="109">
        <v>20465.912310618773</v>
      </c>
      <c r="D23" s="109">
        <v>97.705128480894146</v>
      </c>
    </row>
    <row r="24" spans="1:6" x14ac:dyDescent="0.25">
      <c r="A24" s="4" t="s">
        <v>27</v>
      </c>
      <c r="B24" s="109">
        <v>93741.096344572899</v>
      </c>
      <c r="C24" s="109">
        <v>20435.982849507895</v>
      </c>
      <c r="D24" s="109">
        <v>61.876867775453725</v>
      </c>
    </row>
    <row r="25" spans="1:6" x14ac:dyDescent="0.25">
      <c r="A25" s="4" t="s">
        <v>28</v>
      </c>
      <c r="B25" s="109">
        <v>125504.9413057294</v>
      </c>
      <c r="C25" s="109">
        <v>23851.644410730001</v>
      </c>
      <c r="D25" s="109">
        <v>79.685425798160153</v>
      </c>
    </row>
    <row r="26" spans="1:6" x14ac:dyDescent="0.25">
      <c r="A26" s="4" t="s">
        <v>29</v>
      </c>
      <c r="B26" s="109">
        <v>124782.878</v>
      </c>
      <c r="C26" s="109">
        <v>21114.071275100003</v>
      </c>
      <c r="D26" s="109">
        <v>111.0560235727815</v>
      </c>
    </row>
    <row r="27" spans="1:6" x14ac:dyDescent="0.25">
      <c r="A27" s="4" t="s">
        <v>30</v>
      </c>
      <c r="B27" s="109">
        <v>127098.197</v>
      </c>
      <c r="C27" s="109">
        <v>21111.647815020518</v>
      </c>
      <c r="D27" s="109">
        <v>111.95293629807701</v>
      </c>
    </row>
    <row r="28" spans="1:6" x14ac:dyDescent="0.25">
      <c r="A28" s="4" t="s">
        <v>31</v>
      </c>
      <c r="B28" s="109">
        <v>123465.71699999999</v>
      </c>
      <c r="C28" s="109">
        <v>16720.255949824699</v>
      </c>
      <c r="D28" s="109">
        <v>108.817381725046</v>
      </c>
    </row>
    <row r="29" spans="1:6" x14ac:dyDescent="0.25">
      <c r="A29" s="4" t="s">
        <v>32</v>
      </c>
      <c r="B29" s="109">
        <v>128106.666</v>
      </c>
      <c r="C29" s="109">
        <v>19217.937692674859</v>
      </c>
      <c r="D29" s="109">
        <v>98.975634058649703</v>
      </c>
    </row>
    <row r="30" spans="1:6" x14ac:dyDescent="0.25">
      <c r="A30" s="4" t="s">
        <v>33</v>
      </c>
      <c r="B30" s="109">
        <v>127233.079</v>
      </c>
      <c r="C30" s="109">
        <v>16957.689478971362</v>
      </c>
      <c r="D30" s="109">
        <v>52.360561438561426</v>
      </c>
    </row>
    <row r="31" spans="1:6" x14ac:dyDescent="0.25">
      <c r="A31" s="4" t="s">
        <v>34</v>
      </c>
      <c r="B31" s="109">
        <v>145788.0851390826</v>
      </c>
      <c r="C31" s="109">
        <v>16210.612331797702</v>
      </c>
      <c r="D31" s="109">
        <v>44.103432400932398</v>
      </c>
    </row>
    <row r="32" spans="1:6" x14ac:dyDescent="0.25">
      <c r="A32" s="4" t="s">
        <v>35</v>
      </c>
      <c r="B32" s="109">
        <v>159736.24660651659</v>
      </c>
      <c r="C32" s="109">
        <v>15604.197111224203</v>
      </c>
      <c r="D32" s="109">
        <v>54.33192067307693</v>
      </c>
    </row>
    <row r="33" spans="1:4" x14ac:dyDescent="0.25">
      <c r="A33" s="4" t="s">
        <v>36</v>
      </c>
      <c r="B33" s="109">
        <v>179351.0181796884</v>
      </c>
      <c r="C33" s="109">
        <v>17447.248280302207</v>
      </c>
      <c r="D33" s="109">
        <v>71.163257575757555</v>
      </c>
    </row>
    <row r="34" spans="1:4" x14ac:dyDescent="0.25">
      <c r="A34" s="4" t="s">
        <v>37</v>
      </c>
      <c r="B34" s="109">
        <v>209035.97532191622</v>
      </c>
      <c r="C34" s="109">
        <v>21599.341904139012</v>
      </c>
      <c r="D34" s="109">
        <v>64.0380558347902</v>
      </c>
    </row>
    <row r="35" spans="1:4" x14ac:dyDescent="0.25">
      <c r="A35" s="4" t="s">
        <v>38</v>
      </c>
      <c r="B35" s="109">
        <v>52883.4</v>
      </c>
      <c r="C35" s="109">
        <v>5376.8048617384275</v>
      </c>
      <c r="D35" s="109">
        <v>50.592615384615399</v>
      </c>
    </row>
    <row r="36" spans="1:4" x14ac:dyDescent="0.25">
      <c r="A36" s="4" t="s">
        <v>3</v>
      </c>
      <c r="B36" s="109">
        <v>3036448.1412425055</v>
      </c>
      <c r="C36" s="109">
        <v>606949.61585689581</v>
      </c>
      <c r="D36" s="109">
        <v>49.22983823520952</v>
      </c>
    </row>
  </sheetData>
  <hyperlinks>
    <hyperlink ref="B1" location="Index!A1" display="Back to table content" xr:uid="{535A06F9-76FF-48C5-9D07-23FB0FF659FE}"/>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2A59A-B90B-4F4D-B064-00478CE76771}">
  <dimension ref="A1:R127"/>
  <sheetViews>
    <sheetView showGridLines="0" topLeftCell="E1" zoomScale="86" workbookViewId="0">
      <selection activeCell="J3" sqref="J3"/>
    </sheetView>
  </sheetViews>
  <sheetFormatPr defaultRowHeight="13.8" x14ac:dyDescent="0.25"/>
  <cols>
    <col min="1" max="1" width="14" style="4" customWidth="1"/>
    <col min="2" max="3" width="29.44140625" style="4" customWidth="1"/>
    <col min="4" max="4" width="26" style="5" customWidth="1"/>
    <col min="5" max="5" width="38.33203125" style="5" customWidth="1"/>
    <col min="6" max="6" width="37.21875" style="5" customWidth="1"/>
    <col min="7" max="7" width="20.109375" style="4" customWidth="1"/>
    <col min="8" max="8" width="19.44140625" style="4" customWidth="1"/>
    <col min="9" max="9" width="29.6640625" style="4" customWidth="1"/>
    <col min="10" max="10" width="19.6640625" style="4" customWidth="1"/>
    <col min="11" max="11" width="25.44140625" style="4" customWidth="1"/>
    <col min="12" max="12" width="31.5546875" style="4" customWidth="1"/>
    <col min="13" max="13" width="59.33203125" style="4" customWidth="1"/>
    <col min="14" max="14" width="25.21875" style="4" customWidth="1"/>
    <col min="15" max="15" width="43.21875" style="4" customWidth="1"/>
    <col min="16" max="18" width="0" style="4" hidden="1" customWidth="1"/>
    <col min="19" max="16384" width="8.88671875" style="4"/>
  </cols>
  <sheetData>
    <row r="1" spans="1:18" ht="27.6" x14ac:dyDescent="0.45">
      <c r="B1" s="97" t="s">
        <v>224</v>
      </c>
      <c r="E1" s="106" t="s">
        <v>62</v>
      </c>
      <c r="F1" s="106"/>
    </row>
    <row r="2" spans="1:18" s="11" customFormat="1" ht="17.399999999999999" x14ac:dyDescent="0.3">
      <c r="A2" s="11" t="s">
        <v>1</v>
      </c>
      <c r="B2" s="11" t="s">
        <v>54</v>
      </c>
      <c r="C2" s="11" t="s">
        <v>55</v>
      </c>
      <c r="D2" s="13" t="s">
        <v>49</v>
      </c>
      <c r="E2" s="13" t="s">
        <v>50</v>
      </c>
      <c r="F2" s="13" t="s">
        <v>48</v>
      </c>
      <c r="G2" s="13" t="s">
        <v>126</v>
      </c>
      <c r="H2" s="13" t="s">
        <v>127</v>
      </c>
      <c r="I2" s="13" t="s">
        <v>128</v>
      </c>
      <c r="J2" s="13" t="s">
        <v>129</v>
      </c>
      <c r="K2" s="13" t="s">
        <v>130</v>
      </c>
      <c r="L2" s="13" t="s">
        <v>131</v>
      </c>
      <c r="M2" s="24" t="s">
        <v>132</v>
      </c>
      <c r="N2" s="24" t="s">
        <v>133</v>
      </c>
      <c r="O2" s="24" t="s">
        <v>134</v>
      </c>
      <c r="P2" s="13" t="s">
        <v>53</v>
      </c>
      <c r="Q2" s="13" t="s">
        <v>60</v>
      </c>
      <c r="R2" s="13" t="s">
        <v>61</v>
      </c>
    </row>
    <row r="3" spans="1:18" x14ac:dyDescent="0.25">
      <c r="A3" s="6">
        <v>32933</v>
      </c>
      <c r="B3" s="4" t="str">
        <f>_xlfn.XLOOKUP($A3,'[1]28'!$J$8:$ED$8,'[1]28'!$J$55:$ED$55)</f>
        <v>na</v>
      </c>
      <c r="C3" s="4" t="str">
        <f>_xlfn.XLOOKUP($A3,'[1]28'!$J$8:$ED$8,'[1]28'!$J$54:$ED$54)</f>
        <v>na</v>
      </c>
      <c r="D3" s="10">
        <f>_xlfn.XLOOKUP($A3,'[1]28'!$J$8:$ED$8,'[1]28'!$J$15:$ED$15)</f>
        <v>27451.077000000001</v>
      </c>
      <c r="E3" s="10">
        <f>_xlfn.XLOOKUP($A3,'[1]28'!$J$8:$ED$8,'[1]16'!$H$19:$EB$19)</f>
        <v>20990.643</v>
      </c>
      <c r="F3" s="10">
        <f>_xlfn.XLOOKUP($A3,'[1]28'!$J$8:$ED$8,'[1]17'!$G$22:$EA$22)</f>
        <v>457.03518400000002</v>
      </c>
      <c r="G3" s="10">
        <f>_xlfn.XLOOKUP($A3,'[1]28'!$J$8:$ED$8,'[1]28'!$J$25:$ED$25)</f>
        <v>1265.2429999999999</v>
      </c>
      <c r="H3" s="10">
        <f>_xlfn.XLOOKUP($A3,'[1]28'!$J$8:$ED$8,'[1]28'!$J$26:$ED$26)</f>
        <v>10221.84</v>
      </c>
      <c r="I3" s="10">
        <f>_xlfn.XLOOKUP($A3,'[1]28'!$J$8:$ED$8,'[1]28'!$J$27:$ED$27)</f>
        <v>1056.625</v>
      </c>
      <c r="J3" s="21">
        <f>Iron[[#This Row],[China Export ]]/Iron[[#This Row],[Australia Exports by volumn(kt)]]</f>
        <v>6.027652416364758E-2</v>
      </c>
      <c r="K3" s="21">
        <f>Iron[[#This Row],[Japan Export]]/Iron[[#This Row],[Australia Exports by volumn(kt)]]</f>
        <v>0.4869712661970384</v>
      </c>
      <c r="L3" s="21">
        <f>Iron[[#This Row],[South Korea Export]]/Iron[[#This Row],[Australia Exports by volumn(kt)]]</f>
        <v>5.0337905322862191E-2</v>
      </c>
      <c r="M3" s="21">
        <f>Iron[[#This Row],[Column1]]/Iron[[#This Row],[Australia Exports by volumn(kt)]]</f>
        <v>1.6171491268752461E-2</v>
      </c>
      <c r="N3" s="21">
        <f>Iron[[#This Row],[Column2]]/Iron[[#This Row],[Australia Exports by volumn(kt)]]</f>
        <v>0.55227460159271924</v>
      </c>
      <c r="O3" s="21">
        <f>Iron[[#This Row],[Column3]]/Iron[[#This Row],[Australia Exports by volumn(kt)]]</f>
        <v>0.43155390713852831</v>
      </c>
      <c r="P3" s="10">
        <f>_xlfn.XLOOKUP($A3,'[1]28'!$J$8:$ED$8,'[1]28'!$J$21:$ED$21)</f>
        <v>339.45</v>
      </c>
      <c r="Q3" s="10">
        <f>_xlfn.XLOOKUP($A3,'[1]28'!$J$8:$ED$8,'[1]28'!$J$22:$ED$22)</f>
        <v>11592.599</v>
      </c>
      <c r="R3" s="10">
        <f>_xlfn.XLOOKUP($A3,'[1]28'!$J$8:$ED$8,'[1]28'!$J$23:$ED$23)</f>
        <v>9058.5939999999991</v>
      </c>
    </row>
    <row r="4" spans="1:18" x14ac:dyDescent="0.25">
      <c r="A4" s="6">
        <v>33025</v>
      </c>
      <c r="B4" s="4" t="str">
        <f>_xlfn.XLOOKUP($A4,'[1]28'!$J$8:$ED$8,'[1]28'!$J$55:$ED$55)</f>
        <v>na</v>
      </c>
      <c r="C4" s="4" t="str">
        <f>_xlfn.XLOOKUP($A4,'[1]28'!$J$8:$ED$8,'[1]28'!$J$54:$ED$54)</f>
        <v>na</v>
      </c>
      <c r="D4" s="10">
        <f>_xlfn.XLOOKUP($A4,'[1]28'!$J$8:$ED$8,'[1]28'!$J$15:$ED$15)</f>
        <v>27333.725999999999</v>
      </c>
      <c r="E4" s="10">
        <f>_xlfn.XLOOKUP($A4,'[1]28'!$J$8:$ED$8,'[1]16'!$H$19:$EB$19)</f>
        <v>24875.978999999999</v>
      </c>
      <c r="F4" s="10">
        <f>_xlfn.XLOOKUP($A4,'[1]28'!$J$8:$ED$8,'[1]17'!$G$22:$EA$22)</f>
        <v>597.19924000000003</v>
      </c>
      <c r="G4" s="10">
        <f>_xlfn.XLOOKUP($A4,'[1]28'!$J$8:$ED$8,'[1]28'!$J$25:$ED$25)</f>
        <v>1468.2919999999999</v>
      </c>
      <c r="H4" s="10">
        <f>_xlfn.XLOOKUP($A4,'[1]28'!$J$8:$ED$8,'[1]28'!$J$26:$ED$26)</f>
        <v>13028.848</v>
      </c>
      <c r="I4" s="10">
        <f>_xlfn.XLOOKUP($A4,'[1]28'!$J$8:$ED$8,'[1]28'!$J$27:$ED$27)</f>
        <v>1277.211</v>
      </c>
      <c r="J4" s="21">
        <f>Iron[[#This Row],[China Export ]]/Iron[[#This Row],[Australia Exports by volumn(kt)]]</f>
        <v>5.9024491056211291E-2</v>
      </c>
      <c r="K4" s="21">
        <f>Iron[[#This Row],[Japan Export]]/Iron[[#This Row],[Australia Exports by volumn(kt)]]</f>
        <v>0.5237521707185876</v>
      </c>
      <c r="L4" s="21">
        <f>Iron[[#This Row],[South Korea Export]]/Iron[[#This Row],[Australia Exports by volumn(kt)]]</f>
        <v>5.1343145128077174E-2</v>
      </c>
      <c r="M4" s="21">
        <f>Iron[[#This Row],[Column1]]/Iron[[#This Row],[Australia Exports by volumn(kt)]]</f>
        <v>1.7211945708749794E-2</v>
      </c>
      <c r="N4" s="21">
        <f>Iron[[#This Row],[Column2]]/Iron[[#This Row],[Australia Exports by volumn(kt)]]</f>
        <v>0.60427378556638922</v>
      </c>
      <c r="O4" s="21">
        <f>Iron[[#This Row],[Column3]]/Iron[[#This Row],[Australia Exports by volumn(kt)]]</f>
        <v>0.37851426872486105</v>
      </c>
      <c r="P4" s="10">
        <f>_xlfn.XLOOKUP($A4,'[1]28'!$J$8:$ED$8,'[1]28'!$J$21:$ED$21)</f>
        <v>428.16399999999999</v>
      </c>
      <c r="Q4" s="10">
        <f>_xlfn.XLOOKUP($A4,'[1]28'!$J$8:$ED$8,'[1]28'!$J$22:$ED$22)</f>
        <v>15031.902</v>
      </c>
      <c r="R4" s="10">
        <f>_xlfn.XLOOKUP($A4,'[1]28'!$J$8:$ED$8,'[1]28'!$J$23:$ED$23)</f>
        <v>9415.9130000000005</v>
      </c>
    </row>
    <row r="5" spans="1:18" x14ac:dyDescent="0.25">
      <c r="A5" s="6">
        <v>33117</v>
      </c>
      <c r="B5" s="4" t="str">
        <f>_xlfn.XLOOKUP($A5,'[1]28'!$J$8:$ED$8,'[1]28'!$J$55:$ED$55)</f>
        <v>na</v>
      </c>
      <c r="C5" s="4" t="str">
        <f>_xlfn.XLOOKUP($A5,'[1]28'!$J$8:$ED$8,'[1]28'!$J$54:$ED$54)</f>
        <v>na</v>
      </c>
      <c r="D5" s="10">
        <f>_xlfn.XLOOKUP($A5,'[1]28'!$J$8:$ED$8,'[1]28'!$J$15:$ED$15)</f>
        <v>28364.002</v>
      </c>
      <c r="E5" s="10">
        <f>_xlfn.XLOOKUP($A5,'[1]28'!$J$8:$ED$8,'[1]16'!$H$19:$EB$19)</f>
        <v>26415.398000000001</v>
      </c>
      <c r="F5" s="10">
        <f>_xlfn.XLOOKUP($A5,'[1]28'!$J$8:$ED$8,'[1]17'!$G$22:$EA$22)</f>
        <v>623.74014599999998</v>
      </c>
      <c r="G5" s="10">
        <f>_xlfn.XLOOKUP($A5,'[1]28'!$J$8:$ED$8,'[1]28'!$J$25:$ED$25)</f>
        <v>1292.4760000000001</v>
      </c>
      <c r="H5" s="10">
        <f>_xlfn.XLOOKUP($A5,'[1]28'!$J$8:$ED$8,'[1]28'!$J$26:$ED$26)</f>
        <v>15364.492</v>
      </c>
      <c r="I5" s="10">
        <f>_xlfn.XLOOKUP($A5,'[1]28'!$J$8:$ED$8,'[1]28'!$J$27:$ED$27)</f>
        <v>1247.998</v>
      </c>
      <c r="J5" s="21">
        <f>Iron[[#This Row],[China Export ]]/Iron[[#This Row],[Australia Exports by volumn(kt)]]</f>
        <v>4.8928886098933665E-2</v>
      </c>
      <c r="K5" s="21">
        <f>Iron[[#This Row],[Japan Export]]/Iron[[#This Row],[Australia Exports by volumn(kt)]]</f>
        <v>0.58164908209976618</v>
      </c>
      <c r="L5" s="21">
        <f>Iron[[#This Row],[South Korea Export]]/Iron[[#This Row],[Australia Exports by volumn(kt)]]</f>
        <v>4.7245095455309818E-2</v>
      </c>
      <c r="M5" s="21">
        <f>Iron[[#This Row],[Column1]]/Iron[[#This Row],[Australia Exports by volumn(kt)]]</f>
        <v>1.785780399750176E-2</v>
      </c>
      <c r="N5" s="21">
        <f>Iron[[#This Row],[Column2]]/Iron[[#This Row],[Australia Exports by volumn(kt)]]</f>
        <v>0.59200845658278545</v>
      </c>
      <c r="O5" s="21">
        <f>Iron[[#This Row],[Column3]]/Iron[[#This Row],[Australia Exports by volumn(kt)]]</f>
        <v>0.39013373941971269</v>
      </c>
      <c r="P5" s="10">
        <f>_xlfn.XLOOKUP($A5,'[1]28'!$J$8:$ED$8,'[1]28'!$J$21:$ED$21)</f>
        <v>471.721</v>
      </c>
      <c r="Q5" s="10">
        <f>_xlfn.XLOOKUP($A5,'[1]28'!$J$8:$ED$8,'[1]28'!$J$22:$ED$22)</f>
        <v>15638.138999999999</v>
      </c>
      <c r="R5" s="10">
        <f>_xlfn.XLOOKUP($A5,'[1]28'!$J$8:$ED$8,'[1]28'!$J$23:$ED$23)</f>
        <v>10305.538</v>
      </c>
    </row>
    <row r="6" spans="1:18" x14ac:dyDescent="0.25">
      <c r="A6" s="6">
        <v>33208</v>
      </c>
      <c r="B6" s="4" t="str">
        <f>_xlfn.XLOOKUP($A6,'[1]28'!$J$8:$ED$8,'[1]28'!$J$55:$ED$55)</f>
        <v>na</v>
      </c>
      <c r="C6" s="4" t="str">
        <f>_xlfn.XLOOKUP($A6,'[1]28'!$J$8:$ED$8,'[1]28'!$J$54:$ED$54)</f>
        <v>na</v>
      </c>
      <c r="D6" s="10">
        <f>_xlfn.XLOOKUP($A6,'[1]28'!$J$8:$ED$8,'[1]28'!$J$15:$ED$15)</f>
        <v>27358.672999999999</v>
      </c>
      <c r="E6" s="10">
        <f>_xlfn.XLOOKUP($A6,'[1]28'!$J$8:$ED$8,'[1]16'!$H$19:$EB$19)</f>
        <v>23646.412</v>
      </c>
      <c r="F6" s="10">
        <f>_xlfn.XLOOKUP($A6,'[1]28'!$J$8:$ED$8,'[1]17'!$G$22:$EA$22)</f>
        <v>581.33137999999997</v>
      </c>
      <c r="G6" s="10">
        <f>_xlfn.XLOOKUP($A6,'[1]28'!$J$8:$ED$8,'[1]28'!$J$25:$ED$25)</f>
        <v>1042.71</v>
      </c>
      <c r="H6" s="10">
        <f>_xlfn.XLOOKUP($A6,'[1]28'!$J$8:$ED$8,'[1]28'!$J$26:$ED$26)</f>
        <v>12467.517</v>
      </c>
      <c r="I6" s="10">
        <f>_xlfn.XLOOKUP($A6,'[1]28'!$J$8:$ED$8,'[1]28'!$J$27:$ED$27)</f>
        <v>1192.5889999999999</v>
      </c>
      <c r="J6" s="21">
        <f>Iron[[#This Row],[China Export ]]/Iron[[#This Row],[Australia Exports by volumn(kt)]]</f>
        <v>4.4095907658210476E-2</v>
      </c>
      <c r="K6" s="21">
        <f>Iron[[#This Row],[Japan Export]]/Iron[[#This Row],[Australia Exports by volumn(kt)]]</f>
        <v>0.52724772790053731</v>
      </c>
      <c r="L6" s="21">
        <f>Iron[[#This Row],[South Korea Export]]/Iron[[#This Row],[Australia Exports by volumn(kt)]]</f>
        <v>5.0434247698974373E-2</v>
      </c>
      <c r="M6" s="21">
        <f>Iron[[#This Row],[Column1]]/Iron[[#This Row],[Australia Exports by volumn(kt)]]</f>
        <v>1.5683647903961075E-2</v>
      </c>
      <c r="N6" s="21">
        <f>Iron[[#This Row],[Column2]]/Iron[[#This Row],[Australia Exports by volumn(kt)]]</f>
        <v>0.59606573716130806</v>
      </c>
      <c r="O6" s="21">
        <f>Iron[[#This Row],[Column3]]/Iron[[#This Row],[Australia Exports by volumn(kt)]]</f>
        <v>0.3882506149347309</v>
      </c>
      <c r="P6" s="10">
        <f>_xlfn.XLOOKUP($A6,'[1]28'!$J$8:$ED$8,'[1]28'!$J$21:$ED$21)</f>
        <v>370.86200000000002</v>
      </c>
      <c r="Q6" s="10">
        <f>_xlfn.XLOOKUP($A6,'[1]28'!$J$8:$ED$8,'[1]28'!$J$22:$ED$22)</f>
        <v>14094.816000000001</v>
      </c>
      <c r="R6" s="10">
        <f>_xlfn.XLOOKUP($A6,'[1]28'!$J$8:$ED$8,'[1]28'!$J$23:$ED$23)</f>
        <v>9180.7340000000004</v>
      </c>
    </row>
    <row r="7" spans="1:18" x14ac:dyDescent="0.25">
      <c r="A7" s="6">
        <v>33298</v>
      </c>
      <c r="B7" s="4" t="str">
        <f>_xlfn.XLOOKUP($A7,'[1]28'!$J$8:$ED$8,'[1]28'!$J$55:$ED$55)</f>
        <v>na</v>
      </c>
      <c r="C7" s="4" t="str">
        <f>_xlfn.XLOOKUP($A7,'[1]28'!$J$8:$ED$8,'[1]28'!$J$54:$ED$54)</f>
        <v>na</v>
      </c>
      <c r="D7" s="10">
        <f>_xlfn.XLOOKUP($A7,'[1]28'!$J$8:$ED$8,'[1]28'!$J$15:$ED$15)</f>
        <v>27069.245999999999</v>
      </c>
      <c r="E7" s="10">
        <f>_xlfn.XLOOKUP($A7,'[1]28'!$J$8:$ED$8,'[1]16'!$H$19:$EB$19)</f>
        <v>25816.784</v>
      </c>
      <c r="F7" s="10">
        <f>_xlfn.XLOOKUP($A7,'[1]28'!$J$8:$ED$8,'[1]17'!$G$22:$EA$22)</f>
        <v>646.31913399999996</v>
      </c>
      <c r="G7" s="10">
        <f>_xlfn.XLOOKUP($A7,'[1]28'!$J$8:$ED$8,'[1]28'!$J$25:$ED$25)</f>
        <v>1827.2639999999999</v>
      </c>
      <c r="H7" s="10">
        <f>_xlfn.XLOOKUP($A7,'[1]28'!$J$8:$ED$8,'[1]28'!$J$26:$ED$26)</f>
        <v>13868.62</v>
      </c>
      <c r="I7" s="10">
        <f>_xlfn.XLOOKUP($A7,'[1]28'!$J$8:$ED$8,'[1]28'!$J$27:$ED$27)</f>
        <v>2894.88</v>
      </c>
      <c r="J7" s="21">
        <f>Iron[[#This Row],[China Export ]]/Iron[[#This Row],[Australia Exports by volumn(kt)]]</f>
        <v>7.0778141847567075E-2</v>
      </c>
      <c r="K7" s="21">
        <f>Iron[[#This Row],[Japan Export]]/Iron[[#This Row],[Australia Exports by volumn(kt)]]</f>
        <v>0.53719394328898595</v>
      </c>
      <c r="L7" s="21">
        <f>Iron[[#This Row],[South Korea Export]]/Iron[[#This Row],[Australia Exports by volumn(kt)]]</f>
        <v>0.11213170470806899</v>
      </c>
      <c r="M7" s="21">
        <f>Iron[[#This Row],[Column1]]/Iron[[#This Row],[Australia Exports by volumn(kt)]]</f>
        <v>1.0042536669168399E-2</v>
      </c>
      <c r="N7" s="21">
        <f>Iron[[#This Row],[Column2]]/Iron[[#This Row],[Australia Exports by volumn(kt)]]</f>
        <v>0.56434562105024388</v>
      </c>
      <c r="O7" s="21">
        <f>Iron[[#This Row],[Column3]]/Iron[[#This Row],[Australia Exports by volumn(kt)]]</f>
        <v>0.42561184228058768</v>
      </c>
      <c r="P7" s="10">
        <f>_xlfn.XLOOKUP($A7,'[1]28'!$J$8:$ED$8,'[1]28'!$J$21:$ED$21)</f>
        <v>259.26600000000002</v>
      </c>
      <c r="Q7" s="10">
        <f>_xlfn.XLOOKUP($A7,'[1]28'!$J$8:$ED$8,'[1]28'!$J$22:$ED$22)</f>
        <v>14569.589</v>
      </c>
      <c r="R7" s="10">
        <f>_xlfn.XLOOKUP($A7,'[1]28'!$J$8:$ED$8,'[1]28'!$J$23:$ED$23)</f>
        <v>10987.929</v>
      </c>
    </row>
    <row r="8" spans="1:18" x14ac:dyDescent="0.25">
      <c r="A8" s="6">
        <v>33390</v>
      </c>
      <c r="B8" s="4" t="str">
        <f>_xlfn.XLOOKUP($A8,'[1]28'!$J$8:$ED$8,'[1]28'!$J$55:$ED$55)</f>
        <v>na</v>
      </c>
      <c r="C8" s="4" t="str">
        <f>_xlfn.XLOOKUP($A8,'[1]28'!$J$8:$ED$8,'[1]28'!$J$54:$ED$54)</f>
        <v>na</v>
      </c>
      <c r="D8" s="10">
        <f>_xlfn.XLOOKUP($A8,'[1]28'!$J$8:$ED$8,'[1]28'!$J$15:$ED$15)</f>
        <v>28622.542000000001</v>
      </c>
      <c r="E8" s="10">
        <f>_xlfn.XLOOKUP($A8,'[1]28'!$J$8:$ED$8,'[1]16'!$H$19:$EB$19)</f>
        <v>28169.433000000001</v>
      </c>
      <c r="F8" s="10">
        <f>_xlfn.XLOOKUP($A8,'[1]28'!$J$8:$ED$8,'[1]17'!$G$22:$EA$22)</f>
        <v>711.00469399999997</v>
      </c>
      <c r="G8" s="10">
        <f>_xlfn.XLOOKUP($A8,'[1]28'!$J$8:$ED$8,'[1]28'!$J$25:$ED$25)</f>
        <v>3929.944</v>
      </c>
      <c r="H8" s="10">
        <f>_xlfn.XLOOKUP($A8,'[1]28'!$J$8:$ED$8,'[1]28'!$J$26:$ED$26)</f>
        <v>14011.347</v>
      </c>
      <c r="I8" s="10">
        <f>_xlfn.XLOOKUP($A8,'[1]28'!$J$8:$ED$8,'[1]28'!$J$27:$ED$27)</f>
        <v>2565.9430000000002</v>
      </c>
      <c r="J8" s="21">
        <f>Iron[[#This Row],[China Export ]]/Iron[[#This Row],[Australia Exports by volumn(kt)]]</f>
        <v>0.13951093726309649</v>
      </c>
      <c r="K8" s="21">
        <f>Iron[[#This Row],[Japan Export]]/Iron[[#This Row],[Australia Exports by volumn(kt)]]</f>
        <v>0.49739542148398935</v>
      </c>
      <c r="L8" s="21">
        <f>Iron[[#This Row],[South Korea Export]]/Iron[[#This Row],[Australia Exports by volumn(kt)]]</f>
        <v>9.1089621860688502E-2</v>
      </c>
      <c r="M8" s="21">
        <f>Iron[[#This Row],[Column1]]/Iron[[#This Row],[Australia Exports by volumn(kt)]]</f>
        <v>1.1932437546755023E-3</v>
      </c>
      <c r="N8" s="21">
        <f>Iron[[#This Row],[Column2]]/Iron[[#This Row],[Australia Exports by volumn(kt)]]</f>
        <v>0.64574739576760376</v>
      </c>
      <c r="O8" s="21">
        <f>Iron[[#This Row],[Column3]]/Iron[[#This Row],[Australia Exports by volumn(kt)]]</f>
        <v>0.35305936047772063</v>
      </c>
      <c r="P8" s="10">
        <f>_xlfn.XLOOKUP($A8,'[1]28'!$J$8:$ED$8,'[1]28'!$J$21:$ED$21)</f>
        <v>33.613</v>
      </c>
      <c r="Q8" s="10">
        <f>_xlfn.XLOOKUP($A8,'[1]28'!$J$8:$ED$8,'[1]28'!$J$22:$ED$22)</f>
        <v>18190.338</v>
      </c>
      <c r="R8" s="10">
        <f>_xlfn.XLOOKUP($A8,'[1]28'!$J$8:$ED$8,'[1]28'!$J$23:$ED$23)</f>
        <v>9945.482</v>
      </c>
    </row>
    <row r="9" spans="1:18" x14ac:dyDescent="0.25">
      <c r="A9" s="6">
        <v>33482</v>
      </c>
      <c r="B9" s="4" t="str">
        <f>_xlfn.XLOOKUP($A9,'[1]28'!$J$8:$ED$8,'[1]28'!$J$55:$ED$55)</f>
        <v>na</v>
      </c>
      <c r="C9" s="4" t="str">
        <f>_xlfn.XLOOKUP($A9,'[1]28'!$J$8:$ED$8,'[1]28'!$J$54:$ED$54)</f>
        <v>na</v>
      </c>
      <c r="D9" s="10">
        <f>_xlfn.XLOOKUP($A9,'[1]28'!$J$8:$ED$8,'[1]28'!$J$15:$ED$15)</f>
        <v>29973.778999999999</v>
      </c>
      <c r="E9" s="10">
        <f>_xlfn.XLOOKUP($A9,'[1]28'!$J$8:$ED$8,'[1]16'!$H$19:$EB$19)</f>
        <v>27691.476999999999</v>
      </c>
      <c r="F9" s="10">
        <f>_xlfn.XLOOKUP($A9,'[1]28'!$J$8:$ED$8,'[1]17'!$G$22:$EA$22)</f>
        <v>733.47031400000003</v>
      </c>
      <c r="G9" s="10">
        <f>_xlfn.XLOOKUP($A9,'[1]28'!$J$8:$ED$8,'[1]28'!$J$25:$ED$25)</f>
        <v>3480.8209999999999</v>
      </c>
      <c r="H9" s="10">
        <f>_xlfn.XLOOKUP($A9,'[1]28'!$J$8:$ED$8,'[1]28'!$J$26:$ED$26)</f>
        <v>13833.784</v>
      </c>
      <c r="I9" s="10">
        <f>_xlfn.XLOOKUP($A9,'[1]28'!$J$8:$ED$8,'[1]28'!$J$27:$ED$27)</f>
        <v>3490.732</v>
      </c>
      <c r="J9" s="21">
        <f>Iron[[#This Row],[China Export ]]/Iron[[#This Row],[Australia Exports by volumn(kt)]]</f>
        <v>0.12570008454225826</v>
      </c>
      <c r="K9" s="21">
        <f>Iron[[#This Row],[Japan Export]]/Iron[[#This Row],[Australia Exports by volumn(kt)]]</f>
        <v>0.49956829677232456</v>
      </c>
      <c r="L9" s="21">
        <f>Iron[[#This Row],[South Korea Export]]/Iron[[#This Row],[Australia Exports by volumn(kt)]]</f>
        <v>0.12605799250072505</v>
      </c>
      <c r="M9" s="21">
        <f>Iron[[#This Row],[Column1]]/Iron[[#This Row],[Australia Exports by volumn(kt)]]</f>
        <v>4.6495894747687165E-3</v>
      </c>
      <c r="N9" s="21">
        <f>Iron[[#This Row],[Column2]]/Iron[[#This Row],[Australia Exports by volumn(kt)]]</f>
        <v>0.60391148511146597</v>
      </c>
      <c r="O9" s="21">
        <f>Iron[[#This Row],[Column3]]/Iron[[#This Row],[Australia Exports by volumn(kt)]]</f>
        <v>0.39143892541376546</v>
      </c>
      <c r="P9" s="10">
        <f>_xlfn.XLOOKUP($A9,'[1]28'!$J$8:$ED$8,'[1]28'!$J$21:$ED$21)</f>
        <v>128.75399999999999</v>
      </c>
      <c r="Q9" s="10">
        <f>_xlfn.XLOOKUP($A9,'[1]28'!$J$8:$ED$8,'[1]28'!$J$22:$ED$22)</f>
        <v>16723.201000000001</v>
      </c>
      <c r="R9" s="10">
        <f>_xlfn.XLOOKUP($A9,'[1]28'!$J$8:$ED$8,'[1]28'!$J$23:$ED$23)</f>
        <v>10839.522000000001</v>
      </c>
    </row>
    <row r="10" spans="1:18" x14ac:dyDescent="0.25">
      <c r="A10" s="6">
        <v>33573</v>
      </c>
      <c r="B10" s="4" t="str">
        <f>_xlfn.XLOOKUP($A10,'[1]28'!$J$8:$ED$8,'[1]28'!$J$55:$ED$55)</f>
        <v>na</v>
      </c>
      <c r="C10" s="4" t="str">
        <f>_xlfn.XLOOKUP($A10,'[1]28'!$J$8:$ED$8,'[1]28'!$J$54:$ED$54)</f>
        <v>na</v>
      </c>
      <c r="D10" s="10">
        <f>_xlfn.XLOOKUP($A10,'[1]28'!$J$8:$ED$8,'[1]28'!$J$15:$ED$15)</f>
        <v>32006.263999999999</v>
      </c>
      <c r="E10" s="10">
        <f>_xlfn.XLOOKUP($A10,'[1]28'!$J$8:$ED$8,'[1]16'!$H$19:$EB$19)</f>
        <v>29878.995999999999</v>
      </c>
      <c r="F10" s="10">
        <f>_xlfn.XLOOKUP($A10,'[1]28'!$J$8:$ED$8,'[1]17'!$G$22:$EA$22)</f>
        <v>800.97835299999997</v>
      </c>
      <c r="G10" s="10">
        <f>_xlfn.XLOOKUP($A10,'[1]28'!$J$8:$ED$8,'[1]28'!$J$25:$ED$25)</f>
        <v>4481.3789999999999</v>
      </c>
      <c r="H10" s="10">
        <f>_xlfn.XLOOKUP($A10,'[1]28'!$J$8:$ED$8,'[1]28'!$J$26:$ED$26)</f>
        <v>15229.688</v>
      </c>
      <c r="I10" s="10">
        <f>_xlfn.XLOOKUP($A10,'[1]28'!$J$8:$ED$8,'[1]28'!$J$27:$ED$27)</f>
        <v>3054.7379999999998</v>
      </c>
      <c r="J10" s="21">
        <f>Iron[[#This Row],[China Export ]]/Iron[[#This Row],[Australia Exports by volumn(kt)]]</f>
        <v>0.14998425649911395</v>
      </c>
      <c r="K10" s="21">
        <f>Iron[[#This Row],[Japan Export]]/Iron[[#This Row],[Australia Exports by volumn(kt)]]</f>
        <v>0.5097121737289968</v>
      </c>
      <c r="L10" s="21">
        <f>Iron[[#This Row],[South Korea Export]]/Iron[[#This Row],[Australia Exports by volumn(kt)]]</f>
        <v>0.10223696940820903</v>
      </c>
      <c r="M10" s="21">
        <f>Iron[[#This Row],[Column1]]/Iron[[#This Row],[Australia Exports by volumn(kt)]]</f>
        <v>9.4464352148914237E-3</v>
      </c>
      <c r="N10" s="21">
        <f>Iron[[#This Row],[Column2]]/Iron[[#This Row],[Australia Exports by volumn(kt)]]</f>
        <v>0.58896654358801082</v>
      </c>
      <c r="O10" s="21">
        <f>Iron[[#This Row],[Column3]]/Iron[[#This Row],[Australia Exports by volumn(kt)]]</f>
        <v>0.40158702119709777</v>
      </c>
      <c r="P10" s="10">
        <f>_xlfn.XLOOKUP($A10,'[1]28'!$J$8:$ED$8,'[1]28'!$J$21:$ED$21)</f>
        <v>282.25</v>
      </c>
      <c r="Q10" s="10">
        <f>_xlfn.XLOOKUP($A10,'[1]28'!$J$8:$ED$8,'[1]28'!$J$22:$ED$22)</f>
        <v>17597.728999999999</v>
      </c>
      <c r="R10" s="10">
        <f>_xlfn.XLOOKUP($A10,'[1]28'!$J$8:$ED$8,'[1]28'!$J$23:$ED$23)</f>
        <v>11999.017</v>
      </c>
    </row>
    <row r="11" spans="1:18" x14ac:dyDescent="0.25">
      <c r="A11" s="6">
        <v>33664</v>
      </c>
      <c r="B11" s="4" t="str">
        <f>_xlfn.XLOOKUP($A11,'[1]28'!$J$8:$ED$8,'[1]28'!$J$55:$ED$55)</f>
        <v>na</v>
      </c>
      <c r="C11" s="4" t="str">
        <f>_xlfn.XLOOKUP($A11,'[1]28'!$J$8:$ED$8,'[1]28'!$J$54:$ED$54)</f>
        <v>na</v>
      </c>
      <c r="D11" s="10">
        <f>_xlfn.XLOOKUP($A11,'[1]28'!$J$8:$ED$8,'[1]28'!$J$15:$ED$15)</f>
        <v>26001.897000000001</v>
      </c>
      <c r="E11" s="10">
        <f>_xlfn.XLOOKUP($A11,'[1]28'!$J$8:$ED$8,'[1]16'!$H$19:$EB$19)</f>
        <v>23902.935000000001</v>
      </c>
      <c r="F11" s="10">
        <f>_xlfn.XLOOKUP($A11,'[1]28'!$J$8:$ED$8,'[1]17'!$G$22:$EA$22)</f>
        <v>658.86735499999998</v>
      </c>
      <c r="G11" s="10">
        <f>_xlfn.XLOOKUP($A11,'[1]28'!$J$8:$ED$8,'[1]28'!$J$25:$ED$25)</f>
        <v>3625.212</v>
      </c>
      <c r="H11" s="10">
        <f>_xlfn.XLOOKUP($A11,'[1]28'!$J$8:$ED$8,'[1]28'!$J$26:$ED$26)</f>
        <v>10647.477000000001</v>
      </c>
      <c r="I11" s="10">
        <f>_xlfn.XLOOKUP($A11,'[1]28'!$J$8:$ED$8,'[1]28'!$J$27:$ED$27)</f>
        <v>2705.7060000000001</v>
      </c>
      <c r="J11" s="21">
        <f>Iron[[#This Row],[China Export ]]/Iron[[#This Row],[Australia Exports by volumn(kt)]]</f>
        <v>0.15166388562743444</v>
      </c>
      <c r="K11" s="21">
        <f>Iron[[#This Row],[Japan Export]]/Iron[[#This Row],[Australia Exports by volumn(kt)]]</f>
        <v>0.44544642739479484</v>
      </c>
      <c r="L11" s="21">
        <f>Iron[[#This Row],[South Korea Export]]/Iron[[#This Row],[Australia Exports by volumn(kt)]]</f>
        <v>0.11319555527386072</v>
      </c>
      <c r="M11" s="21">
        <f>Iron[[#This Row],[Column1]]/Iron[[#This Row],[Australia Exports by volumn(kt)]]</f>
        <v>2.3316801890646481E-3</v>
      </c>
      <c r="N11" s="21">
        <f>Iron[[#This Row],[Column2]]/Iron[[#This Row],[Australia Exports by volumn(kt)]]</f>
        <v>0.56548382029236155</v>
      </c>
      <c r="O11" s="21">
        <f>Iron[[#This Row],[Column3]]/Iron[[#This Row],[Australia Exports by volumn(kt)]]</f>
        <v>0.43218449951857368</v>
      </c>
      <c r="P11" s="10">
        <f>_xlfn.XLOOKUP($A11,'[1]28'!$J$8:$ED$8,'[1]28'!$J$21:$ED$21)</f>
        <v>55.734000000000002</v>
      </c>
      <c r="Q11" s="10">
        <f>_xlfn.XLOOKUP($A11,'[1]28'!$J$8:$ED$8,'[1]28'!$J$22:$ED$22)</f>
        <v>13516.723</v>
      </c>
      <c r="R11" s="10">
        <f>_xlfn.XLOOKUP($A11,'[1]28'!$J$8:$ED$8,'[1]28'!$J$23:$ED$23)</f>
        <v>10330.477999999999</v>
      </c>
    </row>
    <row r="12" spans="1:18" x14ac:dyDescent="0.25">
      <c r="A12" s="6">
        <v>33756</v>
      </c>
      <c r="B12" s="4" t="str">
        <f>_xlfn.XLOOKUP($A12,'[1]28'!$J$8:$ED$8,'[1]28'!$J$55:$ED$55)</f>
        <v>na</v>
      </c>
      <c r="C12" s="4" t="str">
        <f>_xlfn.XLOOKUP($A12,'[1]28'!$J$8:$ED$8,'[1]28'!$J$54:$ED$54)</f>
        <v>na</v>
      </c>
      <c r="D12" s="10">
        <f>_xlfn.XLOOKUP($A12,'[1]28'!$J$8:$ED$8,'[1]28'!$J$15:$ED$15)</f>
        <v>27319.864000000001</v>
      </c>
      <c r="E12" s="10">
        <f>_xlfn.XLOOKUP($A12,'[1]28'!$J$8:$ED$8,'[1]16'!$H$19:$EB$19)</f>
        <v>25083.418000000001</v>
      </c>
      <c r="F12" s="10">
        <f>_xlfn.XLOOKUP($A12,'[1]28'!$J$8:$ED$8,'[1]17'!$G$22:$EA$22)</f>
        <v>656.19245100000001</v>
      </c>
      <c r="G12" s="10">
        <f>_xlfn.XLOOKUP($A12,'[1]28'!$J$8:$ED$8,'[1]28'!$J$25:$ED$25)</f>
        <v>3037.413</v>
      </c>
      <c r="H12" s="10">
        <f>_xlfn.XLOOKUP($A12,'[1]28'!$J$8:$ED$8,'[1]28'!$J$26:$ED$26)</f>
        <v>12618.93</v>
      </c>
      <c r="I12" s="10">
        <f>_xlfn.XLOOKUP($A12,'[1]28'!$J$8:$ED$8,'[1]28'!$J$27:$ED$27)</f>
        <v>3223.337</v>
      </c>
      <c r="J12" s="21">
        <f>Iron[[#This Row],[China Export ]]/Iron[[#This Row],[Australia Exports by volumn(kt)]]</f>
        <v>0.12109246833904373</v>
      </c>
      <c r="K12" s="21">
        <f>Iron[[#This Row],[Japan Export]]/Iron[[#This Row],[Australia Exports by volumn(kt)]]</f>
        <v>0.50307856768164527</v>
      </c>
      <c r="L12" s="21">
        <f>Iron[[#This Row],[South Korea Export]]/Iron[[#This Row],[Australia Exports by volumn(kt)]]</f>
        <v>0.12850469581139221</v>
      </c>
      <c r="M12" s="21">
        <f>Iron[[#This Row],[Column1]]/Iron[[#This Row],[Australia Exports by volumn(kt)]]</f>
        <v>9.244394045500497E-3</v>
      </c>
      <c r="N12" s="21">
        <f>Iron[[#This Row],[Column2]]/Iron[[#This Row],[Australia Exports by volumn(kt)]]</f>
        <v>0.59665500929737725</v>
      </c>
      <c r="O12" s="21">
        <f>Iron[[#This Row],[Column3]]/Iron[[#This Row],[Australia Exports by volumn(kt)]]</f>
        <v>0.39410059665712222</v>
      </c>
      <c r="P12" s="10">
        <f>_xlfn.XLOOKUP($A12,'[1]28'!$J$8:$ED$8,'[1]28'!$J$21:$ED$21)</f>
        <v>231.881</v>
      </c>
      <c r="Q12" s="10">
        <f>_xlfn.XLOOKUP($A12,'[1]28'!$J$8:$ED$8,'[1]28'!$J$22:$ED$22)</f>
        <v>14966.147000000001</v>
      </c>
      <c r="R12" s="10">
        <f>_xlfn.XLOOKUP($A12,'[1]28'!$J$8:$ED$8,'[1]28'!$J$23:$ED$23)</f>
        <v>9885.39</v>
      </c>
    </row>
    <row r="13" spans="1:18" x14ac:dyDescent="0.25">
      <c r="A13" s="6">
        <v>33848</v>
      </c>
      <c r="B13" s="4" t="str">
        <f>_xlfn.XLOOKUP($A13,'[1]28'!$J$8:$ED$8,'[1]28'!$J$55:$ED$55)</f>
        <v>na</v>
      </c>
      <c r="C13" s="4" t="str">
        <f>_xlfn.XLOOKUP($A13,'[1]28'!$J$8:$ED$8,'[1]28'!$J$54:$ED$54)</f>
        <v>na</v>
      </c>
      <c r="D13" s="10">
        <f>_xlfn.XLOOKUP($A13,'[1]28'!$J$8:$ED$8,'[1]28'!$J$15:$ED$15)</f>
        <v>29569.32</v>
      </c>
      <c r="E13" s="10">
        <f>_xlfn.XLOOKUP($A13,'[1]28'!$J$8:$ED$8,'[1]16'!$H$19:$EB$19)</f>
        <v>27858.884999999998</v>
      </c>
      <c r="F13" s="10">
        <f>_xlfn.XLOOKUP($A13,'[1]28'!$J$8:$ED$8,'[1]17'!$G$22:$EA$22)</f>
        <v>747.14137700000003</v>
      </c>
      <c r="G13" s="10">
        <f>_xlfn.XLOOKUP($A13,'[1]28'!$J$8:$ED$8,'[1]28'!$J$25:$ED$25)</f>
        <v>3751.9250000000002</v>
      </c>
      <c r="H13" s="10">
        <f>_xlfn.XLOOKUP($A13,'[1]28'!$J$8:$ED$8,'[1]28'!$J$26:$ED$26)</f>
        <v>13646.932000000001</v>
      </c>
      <c r="I13" s="10">
        <f>_xlfn.XLOOKUP($A13,'[1]28'!$J$8:$ED$8,'[1]28'!$J$27:$ED$27)</f>
        <v>4344.4269999999997</v>
      </c>
      <c r="J13" s="21">
        <f>Iron[[#This Row],[China Export ]]/Iron[[#This Row],[Australia Exports by volumn(kt)]]</f>
        <v>0.13467606474559196</v>
      </c>
      <c r="K13" s="21">
        <f>Iron[[#This Row],[Japan Export]]/Iron[[#This Row],[Australia Exports by volumn(kt)]]</f>
        <v>0.48985923162395056</v>
      </c>
      <c r="L13" s="21">
        <f>Iron[[#This Row],[South Korea Export]]/Iron[[#This Row],[Australia Exports by volumn(kt)]]</f>
        <v>0.15594403724341444</v>
      </c>
      <c r="M13" s="21">
        <f>Iron[[#This Row],[Column1]]/Iron[[#This Row],[Australia Exports by volumn(kt)]]</f>
        <v>2.3089940606022099E-3</v>
      </c>
      <c r="N13" s="21">
        <f>Iron[[#This Row],[Column2]]/Iron[[#This Row],[Australia Exports by volumn(kt)]]</f>
        <v>0.62567439436287564</v>
      </c>
      <c r="O13" s="21">
        <f>Iron[[#This Row],[Column3]]/Iron[[#This Row],[Australia Exports by volumn(kt)]]</f>
        <v>0.37201661157652222</v>
      </c>
      <c r="P13" s="10">
        <f>_xlfn.XLOOKUP($A13,'[1]28'!$J$8:$ED$8,'[1]28'!$J$21:$ED$21)</f>
        <v>64.325999999999993</v>
      </c>
      <c r="Q13" s="10">
        <f>_xlfn.XLOOKUP($A13,'[1]28'!$J$8:$ED$8,'[1]28'!$J$22:$ED$22)</f>
        <v>17430.591</v>
      </c>
      <c r="R13" s="10">
        <f>_xlfn.XLOOKUP($A13,'[1]28'!$J$8:$ED$8,'[1]28'!$J$23:$ED$23)</f>
        <v>10363.968000000001</v>
      </c>
    </row>
    <row r="14" spans="1:18" x14ac:dyDescent="0.25">
      <c r="A14" s="6">
        <v>33939</v>
      </c>
      <c r="B14" s="4" t="str">
        <f>_xlfn.XLOOKUP($A14,'[1]28'!$J$8:$ED$8,'[1]28'!$J$55:$ED$55)</f>
        <v>na</v>
      </c>
      <c r="C14" s="4" t="str">
        <f>_xlfn.XLOOKUP($A14,'[1]28'!$J$8:$ED$8,'[1]28'!$J$54:$ED$54)</f>
        <v>na</v>
      </c>
      <c r="D14" s="10">
        <f>_xlfn.XLOOKUP($A14,'[1]28'!$J$8:$ED$8,'[1]28'!$J$15:$ED$15)</f>
        <v>29223.77</v>
      </c>
      <c r="E14" s="10">
        <f>_xlfn.XLOOKUP($A14,'[1]28'!$J$8:$ED$8,'[1]16'!$H$19:$EB$19)</f>
        <v>26642.242999999999</v>
      </c>
      <c r="F14" s="10">
        <f>_xlfn.XLOOKUP($A14,'[1]28'!$J$8:$ED$8,'[1]17'!$G$22:$EA$22)</f>
        <v>751.02926600000001</v>
      </c>
      <c r="G14" s="10">
        <f>_xlfn.XLOOKUP($A14,'[1]28'!$J$8:$ED$8,'[1]28'!$J$25:$ED$25)</f>
        <v>3424.0430000000001</v>
      </c>
      <c r="H14" s="10">
        <f>_xlfn.XLOOKUP($A14,'[1]28'!$J$8:$ED$8,'[1]28'!$J$26:$ED$26)</f>
        <v>13468.254999999999</v>
      </c>
      <c r="I14" s="10">
        <f>_xlfn.XLOOKUP($A14,'[1]28'!$J$8:$ED$8,'[1]28'!$J$27:$ED$27)</f>
        <v>3760.1149999999998</v>
      </c>
      <c r="J14" s="21">
        <f>Iron[[#This Row],[China Export ]]/Iron[[#This Row],[Australia Exports by volumn(kt)]]</f>
        <v>0.12851932174029043</v>
      </c>
      <c r="K14" s="21">
        <f>Iron[[#This Row],[Japan Export]]/Iron[[#This Row],[Australia Exports by volumn(kt)]]</f>
        <v>0.50552256429760811</v>
      </c>
      <c r="L14" s="21">
        <f>Iron[[#This Row],[South Korea Export]]/Iron[[#This Row],[Australia Exports by volumn(kt)]]</f>
        <v>0.1411335749771519</v>
      </c>
      <c r="M14" s="21">
        <f>Iron[[#This Row],[Column1]]/Iron[[#This Row],[Australia Exports by volumn(kt)]]</f>
        <v>0</v>
      </c>
      <c r="N14" s="21">
        <f>Iron[[#This Row],[Column2]]/Iron[[#This Row],[Australia Exports by volumn(kt)]]</f>
        <v>0.57690653148085169</v>
      </c>
      <c r="O14" s="21">
        <f>Iron[[#This Row],[Column3]]/Iron[[#This Row],[Australia Exports by volumn(kt)]]</f>
        <v>0.42309346851914836</v>
      </c>
      <c r="P14" s="10">
        <f>_xlfn.XLOOKUP($A14,'[1]28'!$J$8:$ED$8,'[1]28'!$J$21:$ED$21)</f>
        <v>0</v>
      </c>
      <c r="Q14" s="10">
        <f>_xlfn.XLOOKUP($A14,'[1]28'!$J$8:$ED$8,'[1]28'!$J$22:$ED$22)</f>
        <v>15370.084000000001</v>
      </c>
      <c r="R14" s="10">
        <f>_xlfn.XLOOKUP($A14,'[1]28'!$J$8:$ED$8,'[1]28'!$J$23:$ED$23)</f>
        <v>11272.159</v>
      </c>
    </row>
    <row r="15" spans="1:18" x14ac:dyDescent="0.25">
      <c r="A15" s="6">
        <v>34029</v>
      </c>
      <c r="B15" s="4" t="str">
        <f>_xlfn.XLOOKUP($A15,'[1]28'!$J$8:$ED$8,'[1]28'!$J$55:$ED$55)</f>
        <v>na</v>
      </c>
      <c r="C15" s="4" t="str">
        <f>_xlfn.XLOOKUP($A15,'[1]28'!$J$8:$ED$8,'[1]28'!$J$54:$ED$54)</f>
        <v>na</v>
      </c>
      <c r="D15" s="10">
        <f>_xlfn.XLOOKUP($A15,'[1]28'!$J$8:$ED$8,'[1]28'!$J$15:$ED$15)</f>
        <v>27902.067999999999</v>
      </c>
      <c r="E15" s="10">
        <f>_xlfn.XLOOKUP($A15,'[1]28'!$J$8:$ED$8,'[1]16'!$H$19:$EB$19)</f>
        <v>25906.827000000001</v>
      </c>
      <c r="F15" s="10">
        <f>_xlfn.XLOOKUP($A15,'[1]28'!$J$8:$ED$8,'[1]17'!$G$22:$EA$22)</f>
        <v>716.23230899999999</v>
      </c>
      <c r="G15" s="10">
        <f>_xlfn.XLOOKUP($A15,'[1]28'!$J$8:$ED$8,'[1]28'!$J$25:$ED$25)</f>
        <v>4159.7219999999998</v>
      </c>
      <c r="H15" s="10">
        <f>_xlfn.XLOOKUP($A15,'[1]28'!$J$8:$ED$8,'[1]28'!$J$26:$ED$26)</f>
        <v>12379.228999999999</v>
      </c>
      <c r="I15" s="10">
        <f>_xlfn.XLOOKUP($A15,'[1]28'!$J$8:$ED$8,'[1]28'!$J$27:$ED$27)</f>
        <v>4135.8649999999998</v>
      </c>
      <c r="J15" s="21">
        <f>Iron[[#This Row],[China Export ]]/Iron[[#This Row],[Australia Exports by volumn(kt)]]</f>
        <v>0.16056470365900075</v>
      </c>
      <c r="K15" s="21">
        <f>Iron[[#This Row],[Japan Export]]/Iron[[#This Row],[Australia Exports by volumn(kt)]]</f>
        <v>0.47783655636408112</v>
      </c>
      <c r="L15" s="21">
        <f>Iron[[#This Row],[South Korea Export]]/Iron[[#This Row],[Australia Exports by volumn(kt)]]</f>
        <v>0.15964382670251356</v>
      </c>
      <c r="M15" s="21">
        <f>Iron[[#This Row],[Column1]]/Iron[[#This Row],[Australia Exports by volumn(kt)]]</f>
        <v>9.8164858243736282E-3</v>
      </c>
      <c r="N15" s="21">
        <f>Iron[[#This Row],[Column2]]/Iron[[#This Row],[Australia Exports by volumn(kt)]]</f>
        <v>0.58693799128700708</v>
      </c>
      <c r="O15" s="21">
        <f>Iron[[#This Row],[Column3]]/Iron[[#This Row],[Australia Exports by volumn(kt)]]</f>
        <v>0.40324552288861926</v>
      </c>
      <c r="P15" s="10">
        <f>_xlfn.XLOOKUP($A15,'[1]28'!$J$8:$ED$8,'[1]28'!$J$21:$ED$21)</f>
        <v>254.31399999999999</v>
      </c>
      <c r="Q15" s="10">
        <f>_xlfn.XLOOKUP($A15,'[1]28'!$J$8:$ED$8,'[1]28'!$J$22:$ED$22)</f>
        <v>15205.700999999999</v>
      </c>
      <c r="R15" s="10">
        <f>_xlfn.XLOOKUP($A15,'[1]28'!$J$8:$ED$8,'[1]28'!$J$23:$ED$23)</f>
        <v>10446.812</v>
      </c>
    </row>
    <row r="16" spans="1:18" x14ac:dyDescent="0.25">
      <c r="A16" s="6">
        <v>34121</v>
      </c>
      <c r="B16" s="4" t="str">
        <f>_xlfn.XLOOKUP($A16,'[1]28'!$J$8:$ED$8,'[1]28'!$J$55:$ED$55)</f>
        <v>na</v>
      </c>
      <c r="C16" s="4" t="str">
        <f>_xlfn.XLOOKUP($A16,'[1]28'!$J$8:$ED$8,'[1]28'!$J$54:$ED$54)</f>
        <v>na</v>
      </c>
      <c r="D16" s="10">
        <f>_xlfn.XLOOKUP($A16,'[1]28'!$J$8:$ED$8,'[1]28'!$J$15:$ED$15)</f>
        <v>29281.238000000001</v>
      </c>
      <c r="E16" s="10">
        <f>_xlfn.XLOOKUP($A16,'[1]28'!$J$8:$ED$8,'[1]16'!$H$19:$EB$19)</f>
        <v>27192.101999999999</v>
      </c>
      <c r="F16" s="10">
        <f>_xlfn.XLOOKUP($A16,'[1]28'!$J$8:$ED$8,'[1]17'!$G$22:$EA$22)</f>
        <v>680.91491599999995</v>
      </c>
      <c r="G16" s="10">
        <f>_xlfn.XLOOKUP($A16,'[1]28'!$J$8:$ED$8,'[1]28'!$J$25:$ED$25)</f>
        <v>3848.6640000000002</v>
      </c>
      <c r="H16" s="10">
        <f>_xlfn.XLOOKUP($A16,'[1]28'!$J$8:$ED$8,'[1]28'!$J$26:$ED$26)</f>
        <v>12837.51</v>
      </c>
      <c r="I16" s="10">
        <f>_xlfn.XLOOKUP($A16,'[1]28'!$J$8:$ED$8,'[1]28'!$J$27:$ED$27)</f>
        <v>4088.4850000000001</v>
      </c>
      <c r="J16" s="21">
        <f>Iron[[#This Row],[China Export ]]/Iron[[#This Row],[Australia Exports by volumn(kt)]]</f>
        <v>0.14153609750360602</v>
      </c>
      <c r="K16" s="21">
        <f>Iron[[#This Row],[Japan Export]]/Iron[[#This Row],[Australia Exports by volumn(kt)]]</f>
        <v>0.47210436324488636</v>
      </c>
      <c r="L16" s="21">
        <f>Iron[[#This Row],[South Korea Export]]/Iron[[#This Row],[Australia Exports by volumn(kt)]]</f>
        <v>0.15035560693321909</v>
      </c>
      <c r="M16" s="21">
        <f>Iron[[#This Row],[Column1]]/Iron[[#This Row],[Australia Exports by volumn(kt)]]</f>
        <v>3.7267806659448395E-3</v>
      </c>
      <c r="N16" s="21">
        <f>Iron[[#This Row],[Column2]]/Iron[[#This Row],[Australia Exports by volumn(kt)]]</f>
        <v>0.61297699604098288</v>
      </c>
      <c r="O16" s="21">
        <f>Iron[[#This Row],[Column3]]/Iron[[#This Row],[Australia Exports by volumn(kt)]]</f>
        <v>0.38329622329307239</v>
      </c>
      <c r="P16" s="10">
        <f>_xlfn.XLOOKUP($A16,'[1]28'!$J$8:$ED$8,'[1]28'!$J$21:$ED$21)</f>
        <v>101.339</v>
      </c>
      <c r="Q16" s="10">
        <f>_xlfn.XLOOKUP($A16,'[1]28'!$J$8:$ED$8,'[1]28'!$J$22:$ED$22)</f>
        <v>16668.133000000002</v>
      </c>
      <c r="R16" s="10">
        <f>_xlfn.XLOOKUP($A16,'[1]28'!$J$8:$ED$8,'[1]28'!$J$23:$ED$23)</f>
        <v>10422.629999999999</v>
      </c>
    </row>
    <row r="17" spans="1:18" x14ac:dyDescent="0.25">
      <c r="A17" s="6">
        <v>34213</v>
      </c>
      <c r="B17" s="4" t="str">
        <f>_xlfn.XLOOKUP($A17,'[1]28'!$J$8:$ED$8,'[1]28'!$J$55:$ED$55)</f>
        <v>na</v>
      </c>
      <c r="C17" s="4" t="str">
        <f>_xlfn.XLOOKUP($A17,'[1]28'!$J$8:$ED$8,'[1]28'!$J$54:$ED$54)</f>
        <v>na</v>
      </c>
      <c r="D17" s="10">
        <f>_xlfn.XLOOKUP($A17,'[1]28'!$J$8:$ED$8,'[1]28'!$J$15:$ED$15)</f>
        <v>33222.839</v>
      </c>
      <c r="E17" s="10">
        <f>_xlfn.XLOOKUP($A17,'[1]28'!$J$8:$ED$8,'[1]16'!$H$19:$EB$19)</f>
        <v>30788.542000000001</v>
      </c>
      <c r="F17" s="10">
        <f>_xlfn.XLOOKUP($A17,'[1]28'!$J$8:$ED$8,'[1]17'!$G$22:$EA$22)</f>
        <v>787.02177600000005</v>
      </c>
      <c r="G17" s="10">
        <f>_xlfn.XLOOKUP($A17,'[1]28'!$J$8:$ED$8,'[1]28'!$J$25:$ED$25)</f>
        <v>4940.55</v>
      </c>
      <c r="H17" s="10">
        <f>_xlfn.XLOOKUP($A17,'[1]28'!$J$8:$ED$8,'[1]28'!$J$26:$ED$26)</f>
        <v>14864.097</v>
      </c>
      <c r="I17" s="10">
        <f>_xlfn.XLOOKUP($A17,'[1]28'!$J$8:$ED$8,'[1]28'!$J$27:$ED$27)</f>
        <v>4485.04</v>
      </c>
      <c r="J17" s="21">
        <f>Iron[[#This Row],[China Export ]]/Iron[[#This Row],[Australia Exports by volumn(kt)]]</f>
        <v>0.16046716340124192</v>
      </c>
      <c r="K17" s="21">
        <f>Iron[[#This Row],[Japan Export]]/Iron[[#This Row],[Australia Exports by volumn(kt)]]</f>
        <v>0.48278015243462974</v>
      </c>
      <c r="L17" s="21">
        <f>Iron[[#This Row],[South Korea Export]]/Iron[[#This Row],[Australia Exports by volumn(kt)]]</f>
        <v>0.14567237383309672</v>
      </c>
      <c r="M17" s="21">
        <f>Iron[[#This Row],[Column1]]/Iron[[#This Row],[Australia Exports by volumn(kt)]]</f>
        <v>5.5156233120749925E-3</v>
      </c>
      <c r="N17" s="21">
        <f>Iron[[#This Row],[Column2]]/Iron[[#This Row],[Australia Exports by volumn(kt)]]</f>
        <v>0.64121958097268783</v>
      </c>
      <c r="O17" s="21">
        <f>Iron[[#This Row],[Column3]]/Iron[[#This Row],[Australia Exports by volumn(kt)]]</f>
        <v>0.35326479571523717</v>
      </c>
      <c r="P17" s="10">
        <f>_xlfn.XLOOKUP($A17,'[1]28'!$J$8:$ED$8,'[1]28'!$J$21:$ED$21)</f>
        <v>169.81800000000001</v>
      </c>
      <c r="Q17" s="10">
        <f>_xlfn.XLOOKUP($A17,'[1]28'!$J$8:$ED$8,'[1]28'!$J$22:$ED$22)</f>
        <v>19742.216</v>
      </c>
      <c r="R17" s="10">
        <f>_xlfn.XLOOKUP($A17,'[1]28'!$J$8:$ED$8,'[1]28'!$J$23:$ED$23)</f>
        <v>10876.508</v>
      </c>
    </row>
    <row r="18" spans="1:18" x14ac:dyDescent="0.25">
      <c r="A18" s="6">
        <v>34304</v>
      </c>
      <c r="B18" s="4" t="str">
        <f>_xlfn.XLOOKUP($A18,'[1]28'!$J$8:$ED$8,'[1]28'!$J$55:$ED$55)</f>
        <v>na</v>
      </c>
      <c r="C18" s="4" t="str">
        <f>_xlfn.XLOOKUP($A18,'[1]28'!$J$8:$ED$8,'[1]28'!$J$54:$ED$54)</f>
        <v>na</v>
      </c>
      <c r="D18" s="10">
        <f>_xlfn.XLOOKUP($A18,'[1]28'!$J$8:$ED$8,'[1]28'!$J$15:$ED$15)</f>
        <v>30285.807000000001</v>
      </c>
      <c r="E18" s="10">
        <f>_xlfn.XLOOKUP($A18,'[1]28'!$J$8:$ED$8,'[1]16'!$H$19:$EB$19)</f>
        <v>27639.777999999998</v>
      </c>
      <c r="F18" s="10">
        <f>_xlfn.XLOOKUP($A18,'[1]28'!$J$8:$ED$8,'[1]17'!$G$22:$EA$22)</f>
        <v>707.53937399999995</v>
      </c>
      <c r="G18" s="10">
        <f>_xlfn.XLOOKUP($A18,'[1]28'!$J$8:$ED$8,'[1]28'!$J$25:$ED$25)</f>
        <v>4092.22</v>
      </c>
      <c r="H18" s="10">
        <f>_xlfn.XLOOKUP($A18,'[1]28'!$J$8:$ED$8,'[1]28'!$J$26:$ED$26)</f>
        <v>12074.017</v>
      </c>
      <c r="I18" s="10">
        <f>_xlfn.XLOOKUP($A18,'[1]28'!$J$8:$ED$8,'[1]28'!$J$27:$ED$27)</f>
        <v>4224.107</v>
      </c>
      <c r="J18" s="21">
        <f>Iron[[#This Row],[China Export ]]/Iron[[#This Row],[Australia Exports by volumn(kt)]]</f>
        <v>0.14805545833255246</v>
      </c>
      <c r="K18" s="21">
        <f>Iron[[#This Row],[Japan Export]]/Iron[[#This Row],[Australia Exports by volumn(kt)]]</f>
        <v>0.43683480381065293</v>
      </c>
      <c r="L18" s="21">
        <f>Iron[[#This Row],[South Korea Export]]/Iron[[#This Row],[Australia Exports by volumn(kt)]]</f>
        <v>0.15282709578926432</v>
      </c>
      <c r="M18" s="21">
        <f>Iron[[#This Row],[Column1]]/Iron[[#This Row],[Australia Exports by volumn(kt)]]</f>
        <v>0</v>
      </c>
      <c r="N18" s="21">
        <f>Iron[[#This Row],[Column2]]/Iron[[#This Row],[Australia Exports by volumn(kt)]]</f>
        <v>0.64625081286832331</v>
      </c>
      <c r="O18" s="21">
        <f>Iron[[#This Row],[Column3]]/Iron[[#This Row],[Australia Exports by volumn(kt)]]</f>
        <v>0.35374918713167675</v>
      </c>
      <c r="P18" s="10">
        <f>_xlfn.XLOOKUP($A18,'[1]28'!$J$8:$ED$8,'[1]28'!$J$21:$ED$21)</f>
        <v>0</v>
      </c>
      <c r="Q18" s="10">
        <f>_xlfn.XLOOKUP($A18,'[1]28'!$J$8:$ED$8,'[1]28'!$J$22:$ED$22)</f>
        <v>17862.228999999999</v>
      </c>
      <c r="R18" s="10">
        <f>_xlfn.XLOOKUP($A18,'[1]28'!$J$8:$ED$8,'[1]28'!$J$23:$ED$23)</f>
        <v>9777.5490000000009</v>
      </c>
    </row>
    <row r="19" spans="1:18" x14ac:dyDescent="0.25">
      <c r="A19" s="6">
        <v>34394</v>
      </c>
      <c r="B19" s="4" t="str">
        <f>_xlfn.XLOOKUP($A19,'[1]28'!$J$8:$ED$8,'[1]28'!$J$55:$ED$55)</f>
        <v>na</v>
      </c>
      <c r="C19" s="4" t="str">
        <f>_xlfn.XLOOKUP($A19,'[1]28'!$J$8:$ED$8,'[1]28'!$J$54:$ED$54)</f>
        <v>na</v>
      </c>
      <c r="D19" s="10">
        <f>_xlfn.XLOOKUP($A19,'[1]28'!$J$8:$ED$8,'[1]28'!$J$15:$ED$15)</f>
        <v>28315.47</v>
      </c>
      <c r="E19" s="10">
        <f>_xlfn.XLOOKUP($A19,'[1]28'!$J$8:$ED$8,'[1]16'!$H$19:$EB$19)</f>
        <v>26019.537</v>
      </c>
      <c r="F19" s="10">
        <f>_xlfn.XLOOKUP($A19,'[1]28'!$J$8:$ED$8,'[1]17'!$G$22:$EA$22)</f>
        <v>633.54148599999996</v>
      </c>
      <c r="G19" s="10">
        <f>_xlfn.XLOOKUP($A19,'[1]28'!$J$8:$ED$8,'[1]28'!$J$25:$ED$25)</f>
        <v>3693.8989999999999</v>
      </c>
      <c r="H19" s="10">
        <f>_xlfn.XLOOKUP($A19,'[1]28'!$J$8:$ED$8,'[1]28'!$J$26:$ED$26)</f>
        <v>11374.177</v>
      </c>
      <c r="I19" s="10">
        <f>_xlfn.XLOOKUP($A19,'[1]28'!$J$8:$ED$8,'[1]28'!$J$27:$ED$27)</f>
        <v>3887.835</v>
      </c>
      <c r="J19" s="21">
        <f>Iron[[#This Row],[China Export ]]/Iron[[#This Row],[Australia Exports by volumn(kt)]]</f>
        <v>0.14196636166123938</v>
      </c>
      <c r="K19" s="21">
        <f>Iron[[#This Row],[Japan Export]]/Iron[[#This Row],[Australia Exports by volumn(kt)]]</f>
        <v>0.43713986916830994</v>
      </c>
      <c r="L19" s="21">
        <f>Iron[[#This Row],[South Korea Export]]/Iron[[#This Row],[Australia Exports by volumn(kt)]]</f>
        <v>0.14941983787028953</v>
      </c>
      <c r="M19" s="21">
        <f>Iron[[#This Row],[Column1]]/Iron[[#This Row],[Australia Exports by volumn(kt)]]</f>
        <v>4.9019319598192701E-3</v>
      </c>
      <c r="N19" s="21">
        <f>Iron[[#This Row],[Column2]]/Iron[[#This Row],[Australia Exports by volumn(kt)]]</f>
        <v>0.60922959543822774</v>
      </c>
      <c r="O19" s="21">
        <f>Iron[[#This Row],[Column3]]/Iron[[#This Row],[Australia Exports by volumn(kt)]]</f>
        <v>0.38586847260195295</v>
      </c>
      <c r="P19" s="10">
        <f>_xlfn.XLOOKUP($A19,'[1]28'!$J$8:$ED$8,'[1]28'!$J$21:$ED$21)</f>
        <v>127.54600000000001</v>
      </c>
      <c r="Q19" s="10">
        <f>_xlfn.XLOOKUP($A19,'[1]28'!$J$8:$ED$8,'[1]28'!$J$22:$ED$22)</f>
        <v>15851.871999999999</v>
      </c>
      <c r="R19" s="10">
        <f>_xlfn.XLOOKUP($A19,'[1]28'!$J$8:$ED$8,'[1]28'!$J$23:$ED$23)</f>
        <v>10040.119000000001</v>
      </c>
    </row>
    <row r="20" spans="1:18" x14ac:dyDescent="0.25">
      <c r="A20" s="6">
        <v>34486</v>
      </c>
      <c r="B20" s="4" t="str">
        <f>_xlfn.XLOOKUP($A20,'[1]28'!$J$8:$ED$8,'[1]28'!$J$55:$ED$55)</f>
        <v>na</v>
      </c>
      <c r="C20" s="4" t="str">
        <f>_xlfn.XLOOKUP($A20,'[1]28'!$J$8:$ED$8,'[1]28'!$J$54:$ED$54)</f>
        <v>na</v>
      </c>
      <c r="D20" s="10">
        <f>_xlfn.XLOOKUP($A20,'[1]28'!$J$8:$ED$8,'[1]28'!$J$15:$ED$15)</f>
        <v>32481.696</v>
      </c>
      <c r="E20" s="10">
        <f>_xlfn.XLOOKUP($A20,'[1]28'!$J$8:$ED$8,'[1]16'!$H$19:$EB$19)</f>
        <v>29917.13</v>
      </c>
      <c r="F20" s="10">
        <f>_xlfn.XLOOKUP($A20,'[1]28'!$J$8:$ED$8,'[1]17'!$G$22:$EA$22)</f>
        <v>649.07007499999997</v>
      </c>
      <c r="G20" s="10">
        <f>_xlfn.XLOOKUP($A20,'[1]28'!$J$8:$ED$8,'[1]28'!$J$25:$ED$25)</f>
        <v>3966.2170000000001</v>
      </c>
      <c r="H20" s="10">
        <f>_xlfn.XLOOKUP($A20,'[1]28'!$J$8:$ED$8,'[1]28'!$J$26:$ED$26)</f>
        <v>13803.433999999999</v>
      </c>
      <c r="I20" s="10">
        <f>_xlfn.XLOOKUP($A20,'[1]28'!$J$8:$ED$8,'[1]28'!$J$27:$ED$27)</f>
        <v>4253.6959999999999</v>
      </c>
      <c r="J20" s="21">
        <f>Iron[[#This Row],[China Export ]]/Iron[[#This Row],[Australia Exports by volumn(kt)]]</f>
        <v>0.13257344538062307</v>
      </c>
      <c r="K20" s="21">
        <f>Iron[[#This Row],[Japan Export]]/Iron[[#This Row],[Australia Exports by volumn(kt)]]</f>
        <v>0.46138897681696067</v>
      </c>
      <c r="L20" s="21">
        <f>Iron[[#This Row],[South Korea Export]]/Iron[[#This Row],[Australia Exports by volumn(kt)]]</f>
        <v>0.14218262246412006</v>
      </c>
      <c r="M20" s="21">
        <f>Iron[[#This Row],[Column1]]/Iron[[#This Row],[Australia Exports by volumn(kt)]]</f>
        <v>1.6771662255035827E-3</v>
      </c>
      <c r="N20" s="21">
        <f>Iron[[#This Row],[Column2]]/Iron[[#This Row],[Australia Exports by volumn(kt)]]</f>
        <v>0.63621747808028373</v>
      </c>
      <c r="O20" s="21">
        <f>Iron[[#This Row],[Column3]]/Iron[[#This Row],[Australia Exports by volumn(kt)]]</f>
        <v>0.36210535569421265</v>
      </c>
      <c r="P20" s="10">
        <f>_xlfn.XLOOKUP($A20,'[1]28'!$J$8:$ED$8,'[1]28'!$J$21:$ED$21)</f>
        <v>50.176000000000002</v>
      </c>
      <c r="Q20" s="10">
        <f>_xlfn.XLOOKUP($A20,'[1]28'!$J$8:$ED$8,'[1]28'!$J$22:$ED$22)</f>
        <v>19033.800999999999</v>
      </c>
      <c r="R20" s="10">
        <f>_xlfn.XLOOKUP($A20,'[1]28'!$J$8:$ED$8,'[1]28'!$J$23:$ED$23)</f>
        <v>10833.153</v>
      </c>
    </row>
    <row r="21" spans="1:18" x14ac:dyDescent="0.25">
      <c r="A21" s="6">
        <v>34578</v>
      </c>
      <c r="B21" s="4" t="str">
        <f>_xlfn.XLOOKUP($A21,'[1]28'!$J$8:$ED$8,'[1]28'!$J$55:$ED$55)</f>
        <v>na</v>
      </c>
      <c r="C21" s="4" t="str">
        <f>_xlfn.XLOOKUP($A21,'[1]28'!$J$8:$ED$8,'[1]28'!$J$54:$ED$54)</f>
        <v>na</v>
      </c>
      <c r="D21" s="10">
        <f>_xlfn.XLOOKUP($A21,'[1]28'!$J$8:$ED$8,'[1]28'!$J$15:$ED$15)</f>
        <v>33959.847999999998</v>
      </c>
      <c r="E21" s="10">
        <f>_xlfn.XLOOKUP($A21,'[1]28'!$J$8:$ED$8,'[1]16'!$H$19:$EB$19)</f>
        <v>31413.465</v>
      </c>
      <c r="F21" s="10">
        <f>_xlfn.XLOOKUP($A21,'[1]28'!$J$8:$ED$8,'[1]17'!$G$22:$EA$22)</f>
        <v>652.62682900000004</v>
      </c>
      <c r="G21" s="10">
        <f>_xlfn.XLOOKUP($A21,'[1]28'!$J$8:$ED$8,'[1]28'!$J$25:$ED$25)</f>
        <v>4211.3090000000002</v>
      </c>
      <c r="H21" s="10">
        <f>_xlfn.XLOOKUP($A21,'[1]28'!$J$8:$ED$8,'[1]28'!$J$26:$ED$26)</f>
        <v>14983.659</v>
      </c>
      <c r="I21" s="10">
        <f>_xlfn.XLOOKUP($A21,'[1]28'!$J$8:$ED$8,'[1]28'!$J$27:$ED$27)</f>
        <v>4133.0619999999999</v>
      </c>
      <c r="J21" s="21">
        <f>Iron[[#This Row],[China Export ]]/Iron[[#This Row],[Australia Exports by volumn(kt)]]</f>
        <v>0.13406063291648979</v>
      </c>
      <c r="K21" s="21">
        <f>Iron[[#This Row],[Japan Export]]/Iron[[#This Row],[Australia Exports by volumn(kt)]]</f>
        <v>0.47698205212318984</v>
      </c>
      <c r="L21" s="21">
        <f>Iron[[#This Row],[South Korea Export]]/Iron[[#This Row],[Australia Exports by volumn(kt)]]</f>
        <v>0.13156975838227333</v>
      </c>
      <c r="M21" s="21">
        <f>Iron[[#This Row],[Column1]]/Iron[[#This Row],[Australia Exports by volumn(kt)]]</f>
        <v>5.1546048804230931E-3</v>
      </c>
      <c r="N21" s="21">
        <f>Iron[[#This Row],[Column2]]/Iron[[#This Row],[Australia Exports by volumn(kt)]]</f>
        <v>0.67097106288656794</v>
      </c>
      <c r="O21" s="21">
        <f>Iron[[#This Row],[Column3]]/Iron[[#This Row],[Australia Exports by volumn(kt)]]</f>
        <v>0.32387433223300899</v>
      </c>
      <c r="P21" s="10">
        <f>_xlfn.XLOOKUP($A21,'[1]28'!$J$8:$ED$8,'[1]28'!$J$21:$ED$21)</f>
        <v>161.92400000000001</v>
      </c>
      <c r="Q21" s="10">
        <f>_xlfn.XLOOKUP($A21,'[1]28'!$J$8:$ED$8,'[1]28'!$J$22:$ED$22)</f>
        <v>21077.526000000002</v>
      </c>
      <c r="R21" s="10">
        <f>_xlfn.XLOOKUP($A21,'[1]28'!$J$8:$ED$8,'[1]28'!$J$23:$ED$23)</f>
        <v>10174.014999999999</v>
      </c>
    </row>
    <row r="22" spans="1:18" x14ac:dyDescent="0.25">
      <c r="A22" s="6">
        <v>34669</v>
      </c>
      <c r="B22" s="4" t="str">
        <f>_xlfn.XLOOKUP($A22,'[1]28'!$J$8:$ED$8,'[1]28'!$J$55:$ED$55)</f>
        <v>na</v>
      </c>
      <c r="C22" s="4" t="str">
        <f>_xlfn.XLOOKUP($A22,'[1]28'!$J$8:$ED$8,'[1]28'!$J$54:$ED$54)</f>
        <v>na</v>
      </c>
      <c r="D22" s="10">
        <f>_xlfn.XLOOKUP($A22,'[1]28'!$J$8:$ED$8,'[1]28'!$J$15:$ED$15)</f>
        <v>34009.071000000004</v>
      </c>
      <c r="E22" s="10">
        <f>_xlfn.XLOOKUP($A22,'[1]28'!$J$8:$ED$8,'[1]16'!$H$19:$EB$19)</f>
        <v>31742.937000000002</v>
      </c>
      <c r="F22" s="10">
        <f>_xlfn.XLOOKUP($A22,'[1]28'!$J$8:$ED$8,'[1]17'!$G$22:$EA$22)</f>
        <v>654.95233900000005</v>
      </c>
      <c r="G22" s="10">
        <f>_xlfn.XLOOKUP($A22,'[1]28'!$J$8:$ED$8,'[1]28'!$J$25:$ED$25)</f>
        <v>5288.8280000000004</v>
      </c>
      <c r="H22" s="10">
        <f>_xlfn.XLOOKUP($A22,'[1]28'!$J$8:$ED$8,'[1]28'!$J$26:$ED$26)</f>
        <v>14743.736000000001</v>
      </c>
      <c r="I22" s="10">
        <f>_xlfn.XLOOKUP($A22,'[1]28'!$J$8:$ED$8,'[1]28'!$J$27:$ED$27)</f>
        <v>4348.2160000000003</v>
      </c>
      <c r="J22" s="21">
        <f>Iron[[#This Row],[China Export ]]/Iron[[#This Row],[Australia Exports by volumn(kt)]]</f>
        <v>0.16661432431409859</v>
      </c>
      <c r="K22" s="21">
        <f>Iron[[#This Row],[Japan Export]]/Iron[[#This Row],[Australia Exports by volumn(kt)]]</f>
        <v>0.46447296291455326</v>
      </c>
      <c r="L22" s="21">
        <f>Iron[[#This Row],[South Korea Export]]/Iron[[#This Row],[Australia Exports by volumn(kt)]]</f>
        <v>0.13698215763714619</v>
      </c>
      <c r="M22" s="21">
        <f>Iron[[#This Row],[Column1]]/Iron[[#This Row],[Australia Exports by volumn(kt)]]</f>
        <v>5.6705527910035543E-7</v>
      </c>
      <c r="N22" s="21">
        <f>Iron[[#This Row],[Column2]]/Iron[[#This Row],[Australia Exports by volumn(kt)]]</f>
        <v>0.6782331452190451</v>
      </c>
      <c r="O22" s="21">
        <f>Iron[[#This Row],[Column3]]/Iron[[#This Row],[Australia Exports by volumn(kt)]]</f>
        <v>0.32176628772567578</v>
      </c>
      <c r="P22" s="10">
        <f>_xlfn.XLOOKUP($A22,'[1]28'!$J$8:$ED$8,'[1]28'!$J$21:$ED$21)</f>
        <v>1.7999999999999999E-2</v>
      </c>
      <c r="Q22" s="10">
        <f>_xlfn.XLOOKUP($A22,'[1]28'!$J$8:$ED$8,'[1]28'!$J$22:$ED$22)</f>
        <v>21529.112000000001</v>
      </c>
      <c r="R22" s="10">
        <f>_xlfn.XLOOKUP($A22,'[1]28'!$J$8:$ED$8,'[1]28'!$J$23:$ED$23)</f>
        <v>10213.807000000001</v>
      </c>
    </row>
    <row r="23" spans="1:18" x14ac:dyDescent="0.25">
      <c r="A23" s="6">
        <v>34759</v>
      </c>
      <c r="B23" s="4" t="str">
        <f>_xlfn.XLOOKUP($A23,'[1]28'!$J$8:$ED$8,'[1]28'!$J$55:$ED$55)</f>
        <v>na</v>
      </c>
      <c r="C23" s="4" t="str">
        <f>_xlfn.XLOOKUP($A23,'[1]28'!$J$8:$ED$8,'[1]28'!$J$54:$ED$54)</f>
        <v>na</v>
      </c>
      <c r="D23" s="10">
        <f>_xlfn.XLOOKUP($A23,'[1]28'!$J$8:$ED$8,'[1]28'!$J$15:$ED$15)</f>
        <v>33275.521000000001</v>
      </c>
      <c r="E23" s="10">
        <f>_xlfn.XLOOKUP($A23,'[1]28'!$J$8:$ED$8,'[1]16'!$H$19:$EB$19)</f>
        <v>31753.044999999998</v>
      </c>
      <c r="F23" s="10">
        <f>_xlfn.XLOOKUP($A23,'[1]28'!$J$8:$ED$8,'[1]17'!$G$22:$EA$22)</f>
        <v>680.66744800000004</v>
      </c>
      <c r="G23" s="10">
        <f>_xlfn.XLOOKUP($A23,'[1]28'!$J$8:$ED$8,'[1]28'!$J$25:$ED$25)</f>
        <v>5135.5619999999999</v>
      </c>
      <c r="H23" s="10">
        <f>_xlfn.XLOOKUP($A23,'[1]28'!$J$8:$ED$8,'[1]28'!$J$26:$ED$26)</f>
        <v>13826.075999999999</v>
      </c>
      <c r="I23" s="10">
        <f>_xlfn.XLOOKUP($A23,'[1]28'!$J$8:$ED$8,'[1]28'!$J$27:$ED$27)</f>
        <v>4411.402</v>
      </c>
      <c r="J23" s="21">
        <f>Iron[[#This Row],[China Export ]]/Iron[[#This Row],[Australia Exports by volumn(kt)]]</f>
        <v>0.1617344730245556</v>
      </c>
      <c r="K23" s="21">
        <f>Iron[[#This Row],[Japan Export]]/Iron[[#This Row],[Australia Exports by volumn(kt)]]</f>
        <v>0.43542520095316845</v>
      </c>
      <c r="L23" s="21">
        <f>Iron[[#This Row],[South Korea Export]]/Iron[[#This Row],[Australia Exports by volumn(kt)]]</f>
        <v>0.13892847126944835</v>
      </c>
      <c r="M23" s="21">
        <f>Iron[[#This Row],[Column1]]/Iron[[#This Row],[Australia Exports by volumn(kt)]]</f>
        <v>2.9325376511134603E-3</v>
      </c>
      <c r="N23" s="21">
        <f>Iron[[#This Row],[Column2]]/Iron[[#This Row],[Australia Exports by volumn(kt)]]</f>
        <v>0.62938171756440997</v>
      </c>
      <c r="O23" s="21">
        <f>Iron[[#This Row],[Column3]]/Iron[[#This Row],[Australia Exports by volumn(kt)]]</f>
        <v>0.36768574478447658</v>
      </c>
      <c r="P23" s="10">
        <f>_xlfn.XLOOKUP($A23,'[1]28'!$J$8:$ED$8,'[1]28'!$J$21:$ED$21)</f>
        <v>93.117000000000004</v>
      </c>
      <c r="Q23" s="10">
        <f>_xlfn.XLOOKUP($A23,'[1]28'!$J$8:$ED$8,'[1]28'!$J$22:$ED$22)</f>
        <v>19984.786</v>
      </c>
      <c r="R23" s="10">
        <f>_xlfn.XLOOKUP($A23,'[1]28'!$J$8:$ED$8,'[1]28'!$J$23:$ED$23)</f>
        <v>11675.142</v>
      </c>
    </row>
    <row r="24" spans="1:18" x14ac:dyDescent="0.25">
      <c r="A24" s="6">
        <v>34851</v>
      </c>
      <c r="B24" s="4" t="str">
        <f>_xlfn.XLOOKUP($A24,'[1]28'!$J$8:$ED$8,'[1]28'!$J$55:$ED$55)</f>
        <v>na</v>
      </c>
      <c r="C24" s="4" t="str">
        <f>_xlfn.XLOOKUP($A24,'[1]28'!$J$8:$ED$8,'[1]28'!$J$54:$ED$54)</f>
        <v>na</v>
      </c>
      <c r="D24" s="10">
        <f>_xlfn.XLOOKUP($A24,'[1]28'!$J$8:$ED$8,'[1]28'!$J$15:$ED$15)</f>
        <v>35747.49</v>
      </c>
      <c r="E24" s="10">
        <f>_xlfn.XLOOKUP($A24,'[1]28'!$J$8:$ED$8,'[1]16'!$H$19:$EB$19)</f>
        <v>33904.288</v>
      </c>
      <c r="F24" s="10">
        <f>_xlfn.XLOOKUP($A24,'[1]28'!$J$8:$ED$8,'[1]17'!$G$22:$EA$22)</f>
        <v>785.26998100000003</v>
      </c>
      <c r="G24" s="10">
        <f>_xlfn.XLOOKUP($A24,'[1]28'!$J$8:$ED$8,'[1]28'!$J$25:$ED$25)</f>
        <v>5743.2669999999998</v>
      </c>
      <c r="H24" s="10">
        <f>_xlfn.XLOOKUP($A24,'[1]28'!$J$8:$ED$8,'[1]28'!$J$26:$ED$26)</f>
        <v>14922.467000000001</v>
      </c>
      <c r="I24" s="10">
        <f>_xlfn.XLOOKUP($A24,'[1]28'!$J$8:$ED$8,'[1]28'!$J$27:$ED$27)</f>
        <v>4658.2920000000004</v>
      </c>
      <c r="J24" s="21">
        <f>Iron[[#This Row],[China Export ]]/Iron[[#This Row],[Australia Exports by volumn(kt)]]</f>
        <v>0.16939647869909552</v>
      </c>
      <c r="K24" s="21">
        <f>Iron[[#This Row],[Japan Export]]/Iron[[#This Row],[Australia Exports by volumn(kt)]]</f>
        <v>0.44013509441637588</v>
      </c>
      <c r="L24" s="21">
        <f>Iron[[#This Row],[South Korea Export]]/Iron[[#This Row],[Australia Exports by volumn(kt)]]</f>
        <v>0.1373953642677882</v>
      </c>
      <c r="M24" s="21">
        <f>Iron[[#This Row],[Column1]]/Iron[[#This Row],[Australia Exports by volumn(kt)]]</f>
        <v>2.7489148275286006E-3</v>
      </c>
      <c r="N24" s="21">
        <f>Iron[[#This Row],[Column2]]/Iron[[#This Row],[Australia Exports by volumn(kt)]]</f>
        <v>0.65350017083384848</v>
      </c>
      <c r="O24" s="21">
        <f>Iron[[#This Row],[Column3]]/Iron[[#This Row],[Australia Exports by volumn(kt)]]</f>
        <v>0.34375091433862287</v>
      </c>
      <c r="P24" s="10">
        <f>_xlfn.XLOOKUP($A24,'[1]28'!$J$8:$ED$8,'[1]28'!$J$21:$ED$21)</f>
        <v>93.2</v>
      </c>
      <c r="Q24" s="10">
        <f>_xlfn.XLOOKUP($A24,'[1]28'!$J$8:$ED$8,'[1]28'!$J$22:$ED$22)</f>
        <v>22156.457999999999</v>
      </c>
      <c r="R24" s="10">
        <f>_xlfn.XLOOKUP($A24,'[1]28'!$J$8:$ED$8,'[1]28'!$J$23:$ED$23)</f>
        <v>11654.63</v>
      </c>
    </row>
    <row r="25" spans="1:18" x14ac:dyDescent="0.25">
      <c r="A25" s="6">
        <v>34943</v>
      </c>
      <c r="B25" s="4" t="str">
        <f>_xlfn.XLOOKUP($A25,'[1]28'!$J$8:$ED$8,'[1]28'!$J$55:$ED$55)</f>
        <v>na</v>
      </c>
      <c r="C25" s="4" t="str">
        <f>_xlfn.XLOOKUP($A25,'[1]28'!$J$8:$ED$8,'[1]28'!$J$54:$ED$54)</f>
        <v>na</v>
      </c>
      <c r="D25" s="10">
        <f>_xlfn.XLOOKUP($A25,'[1]28'!$J$8:$ED$8,'[1]28'!$J$15:$ED$15)</f>
        <v>37745.964</v>
      </c>
      <c r="E25" s="10">
        <f>_xlfn.XLOOKUP($A25,'[1]28'!$J$8:$ED$8,'[1]16'!$H$19:$EB$19)</f>
        <v>33309.023999999998</v>
      </c>
      <c r="F25" s="10">
        <f>_xlfn.XLOOKUP($A25,'[1]28'!$J$8:$ED$8,'[1]17'!$G$22:$EA$22)</f>
        <v>756.09578199999999</v>
      </c>
      <c r="G25" s="10">
        <f>_xlfn.XLOOKUP($A25,'[1]28'!$J$8:$ED$8,'[1]28'!$J$25:$ED$25)</f>
        <v>5604.5389999999998</v>
      </c>
      <c r="H25" s="10">
        <f>_xlfn.XLOOKUP($A25,'[1]28'!$J$8:$ED$8,'[1]28'!$J$26:$ED$26)</f>
        <v>14824.761</v>
      </c>
      <c r="I25" s="10">
        <f>_xlfn.XLOOKUP($A25,'[1]28'!$J$8:$ED$8,'[1]28'!$J$27:$ED$27)</f>
        <v>4734.2929999999997</v>
      </c>
      <c r="J25" s="21">
        <f>Iron[[#This Row],[China Export ]]/Iron[[#This Row],[Australia Exports by volumn(kt)]]</f>
        <v>0.16825887783442708</v>
      </c>
      <c r="K25" s="21">
        <f>Iron[[#This Row],[Japan Export]]/Iron[[#This Row],[Australia Exports by volumn(kt)]]</f>
        <v>0.44506740875986045</v>
      </c>
      <c r="L25" s="21">
        <f>Iron[[#This Row],[South Korea Export]]/Iron[[#This Row],[Australia Exports by volumn(kt)]]</f>
        <v>0.14213244434901484</v>
      </c>
      <c r="M25" s="21">
        <f>Iron[[#This Row],[Column1]]/Iron[[#This Row],[Australia Exports by volumn(kt)]]</f>
        <v>3.9627099250941732E-3</v>
      </c>
      <c r="N25" s="21">
        <f>Iron[[#This Row],[Column2]]/Iron[[#This Row],[Australia Exports by volumn(kt)]]</f>
        <v>0.65557066457426083</v>
      </c>
      <c r="O25" s="21">
        <f>Iron[[#This Row],[Column3]]/Iron[[#This Row],[Australia Exports by volumn(kt)]]</f>
        <v>0.34046662550064516</v>
      </c>
      <c r="P25" s="10">
        <f>_xlfn.XLOOKUP($A25,'[1]28'!$J$8:$ED$8,'[1]28'!$J$21:$ED$21)</f>
        <v>131.994</v>
      </c>
      <c r="Q25" s="10">
        <f>_xlfn.XLOOKUP($A25,'[1]28'!$J$8:$ED$8,'[1]28'!$J$22:$ED$22)</f>
        <v>21836.419000000002</v>
      </c>
      <c r="R25" s="10">
        <f>_xlfn.XLOOKUP($A25,'[1]28'!$J$8:$ED$8,'[1]28'!$J$23:$ED$23)</f>
        <v>11340.611000000001</v>
      </c>
    </row>
    <row r="26" spans="1:18" x14ac:dyDescent="0.25">
      <c r="A26" s="6">
        <v>35034</v>
      </c>
      <c r="B26" s="4" t="str">
        <f>_xlfn.XLOOKUP($A26,'[1]28'!$J$8:$ED$8,'[1]28'!$J$55:$ED$55)</f>
        <v>na</v>
      </c>
      <c r="C26" s="4" t="str">
        <f>_xlfn.XLOOKUP($A26,'[1]28'!$J$8:$ED$8,'[1]28'!$J$54:$ED$54)</f>
        <v>na</v>
      </c>
      <c r="D26" s="10">
        <f>_xlfn.XLOOKUP($A26,'[1]28'!$J$8:$ED$8,'[1]28'!$J$15:$ED$15)</f>
        <v>36194.783000000003</v>
      </c>
      <c r="E26" s="10">
        <f>_xlfn.XLOOKUP($A26,'[1]28'!$J$8:$ED$8,'[1]16'!$H$19:$EB$19)</f>
        <v>31400.668000000001</v>
      </c>
      <c r="F26" s="10">
        <f>_xlfn.XLOOKUP($A26,'[1]28'!$J$8:$ED$8,'[1]17'!$G$22:$EA$22)</f>
        <v>710.35399399999994</v>
      </c>
      <c r="G26" s="10">
        <f>_xlfn.XLOOKUP($A26,'[1]28'!$J$8:$ED$8,'[1]28'!$J$25:$ED$25)</f>
        <v>6438.7460000000001</v>
      </c>
      <c r="H26" s="10">
        <f>_xlfn.XLOOKUP($A26,'[1]28'!$J$8:$ED$8,'[1]28'!$J$26:$ED$26)</f>
        <v>14001.290999999999</v>
      </c>
      <c r="I26" s="10">
        <f>_xlfn.XLOOKUP($A26,'[1]28'!$J$8:$ED$8,'[1]28'!$J$27:$ED$27)</f>
        <v>3711.2179999999998</v>
      </c>
      <c r="J26" s="21">
        <f>Iron[[#This Row],[China Export ]]/Iron[[#This Row],[Australia Exports by volumn(kt)]]</f>
        <v>0.20505124285890988</v>
      </c>
      <c r="K26" s="21">
        <f>Iron[[#This Row],[Japan Export]]/Iron[[#This Row],[Australia Exports by volumn(kt)]]</f>
        <v>0.44589150141646666</v>
      </c>
      <c r="L26" s="21">
        <f>Iron[[#This Row],[South Korea Export]]/Iron[[#This Row],[Australia Exports by volumn(kt)]]</f>
        <v>0.11818914170870504</v>
      </c>
      <c r="M26" s="21">
        <f>Iron[[#This Row],[Column1]]/Iron[[#This Row],[Australia Exports by volumn(kt)]]</f>
        <v>5.3735481041358741E-3</v>
      </c>
      <c r="N26" s="21">
        <f>Iron[[#This Row],[Column2]]/Iron[[#This Row],[Australia Exports by volumn(kt)]]</f>
        <v>0.64723084871952397</v>
      </c>
      <c r="O26" s="21">
        <f>Iron[[#This Row],[Column3]]/Iron[[#This Row],[Australia Exports by volumn(kt)]]</f>
        <v>0.34739560317634005</v>
      </c>
      <c r="P26" s="10">
        <f>_xlfn.XLOOKUP($A26,'[1]28'!$J$8:$ED$8,'[1]28'!$J$21:$ED$21)</f>
        <v>168.733</v>
      </c>
      <c r="Q26" s="10">
        <f>_xlfn.XLOOKUP($A26,'[1]28'!$J$8:$ED$8,'[1]28'!$J$22:$ED$22)</f>
        <v>20323.481</v>
      </c>
      <c r="R26" s="10">
        <f>_xlfn.XLOOKUP($A26,'[1]28'!$J$8:$ED$8,'[1]28'!$J$23:$ED$23)</f>
        <v>10908.454</v>
      </c>
    </row>
    <row r="27" spans="1:18" x14ac:dyDescent="0.25">
      <c r="A27" s="6">
        <v>35125</v>
      </c>
      <c r="B27" s="4" t="str">
        <f>_xlfn.XLOOKUP($A27,'[1]28'!$J$8:$ED$8,'[1]28'!$J$55:$ED$55)</f>
        <v>na</v>
      </c>
      <c r="C27" s="4" t="str">
        <f>_xlfn.XLOOKUP($A27,'[1]28'!$J$8:$ED$8,'[1]28'!$J$54:$ED$54)</f>
        <v>na</v>
      </c>
      <c r="D27" s="10">
        <f>_xlfn.XLOOKUP($A27,'[1]28'!$J$8:$ED$8,'[1]28'!$J$15:$ED$15)</f>
        <v>36949.614500000003</v>
      </c>
      <c r="E27" s="10">
        <f>_xlfn.XLOOKUP($A27,'[1]28'!$J$8:$ED$8,'[1]16'!$H$19:$EB$19)</f>
        <v>29698.398000000001</v>
      </c>
      <c r="F27" s="10">
        <f>_xlfn.XLOOKUP($A27,'[1]28'!$J$8:$ED$8,'[1]17'!$G$22:$EA$22)</f>
        <v>663.44695400000001</v>
      </c>
      <c r="G27" s="10">
        <f>_xlfn.XLOOKUP($A27,'[1]28'!$J$8:$ED$8,'[1]28'!$J$25:$ED$25)</f>
        <v>4748.0150000000003</v>
      </c>
      <c r="H27" s="10">
        <f>_xlfn.XLOOKUP($A27,'[1]28'!$J$8:$ED$8,'[1]28'!$J$26:$ED$26)</f>
        <v>13693.913</v>
      </c>
      <c r="I27" s="10">
        <f>_xlfn.XLOOKUP($A27,'[1]28'!$J$8:$ED$8,'[1]28'!$J$27:$ED$27)</f>
        <v>3880.076</v>
      </c>
      <c r="J27" s="21">
        <f>Iron[[#This Row],[China Export ]]/Iron[[#This Row],[Australia Exports by volumn(kt)]]</f>
        <v>0.15987444844668053</v>
      </c>
      <c r="K27" s="21">
        <f>Iron[[#This Row],[Japan Export]]/Iron[[#This Row],[Australia Exports by volumn(kt)]]</f>
        <v>0.46109938320578775</v>
      </c>
      <c r="L27" s="21">
        <f>Iron[[#This Row],[South Korea Export]]/Iron[[#This Row],[Australia Exports by volumn(kt)]]</f>
        <v>0.13064933670833018</v>
      </c>
      <c r="M27" s="21">
        <f>Iron[[#This Row],[Column1]]/Iron[[#This Row],[Australia Exports by volumn(kt)]]</f>
        <v>3.199734881322555E-3</v>
      </c>
      <c r="N27" s="21">
        <f>Iron[[#This Row],[Column2]]/Iron[[#This Row],[Australia Exports by volumn(kt)]]</f>
        <v>0.67995250114164407</v>
      </c>
      <c r="O27" s="21">
        <f>Iron[[#This Row],[Column3]]/Iron[[#This Row],[Australia Exports by volumn(kt)]]</f>
        <v>0.31684776397703335</v>
      </c>
      <c r="P27" s="10">
        <f>_xlfn.XLOOKUP($A27,'[1]28'!$J$8:$ED$8,'[1]28'!$J$21:$ED$21)</f>
        <v>95.027000000000001</v>
      </c>
      <c r="Q27" s="10">
        <f>_xlfn.XLOOKUP($A27,'[1]28'!$J$8:$ED$8,'[1]28'!$J$22:$ED$22)</f>
        <v>20193.5</v>
      </c>
      <c r="R27" s="10">
        <f>_xlfn.XLOOKUP($A27,'[1]28'!$J$8:$ED$8,'[1]28'!$J$23:$ED$23)</f>
        <v>9409.8709999999992</v>
      </c>
    </row>
    <row r="28" spans="1:18" x14ac:dyDescent="0.25">
      <c r="A28" s="6">
        <v>35217</v>
      </c>
      <c r="B28" s="4" t="str">
        <f>_xlfn.XLOOKUP($A28,'[1]28'!$J$8:$ED$8,'[1]28'!$J$55:$ED$55)</f>
        <v>na</v>
      </c>
      <c r="C28" s="4" t="str">
        <f>_xlfn.XLOOKUP($A28,'[1]28'!$J$8:$ED$8,'[1]28'!$J$54:$ED$54)</f>
        <v>na</v>
      </c>
      <c r="D28" s="10">
        <f>_xlfn.XLOOKUP($A28,'[1]28'!$J$8:$ED$8,'[1]28'!$J$15:$ED$15)</f>
        <v>36970.205600000001</v>
      </c>
      <c r="E28" s="10">
        <f>_xlfn.XLOOKUP($A28,'[1]28'!$J$8:$ED$8,'[1]16'!$H$19:$EB$19)</f>
        <v>31776.569</v>
      </c>
      <c r="F28" s="10">
        <f>_xlfn.XLOOKUP($A28,'[1]28'!$J$8:$ED$8,'[1]17'!$G$22:$EA$22)</f>
        <v>734.82430899999997</v>
      </c>
      <c r="G28" s="10">
        <f>_xlfn.XLOOKUP($A28,'[1]28'!$J$8:$ED$8,'[1]28'!$J$25:$ED$25)</f>
        <v>6503.0720000000001</v>
      </c>
      <c r="H28" s="10">
        <f>_xlfn.XLOOKUP($A28,'[1]28'!$J$8:$ED$8,'[1]28'!$J$26:$ED$26)</f>
        <v>13955.322</v>
      </c>
      <c r="I28" s="10">
        <f>_xlfn.XLOOKUP($A28,'[1]28'!$J$8:$ED$8,'[1]28'!$J$27:$ED$27)</f>
        <v>4059.9140000000002</v>
      </c>
      <c r="J28" s="21">
        <f>Iron[[#This Row],[China Export ]]/Iron[[#This Row],[Australia Exports by volumn(kt)]]</f>
        <v>0.20464991044187308</v>
      </c>
      <c r="K28" s="21">
        <f>Iron[[#This Row],[Japan Export]]/Iron[[#This Row],[Australia Exports by volumn(kt)]]</f>
        <v>0.4391701948690559</v>
      </c>
      <c r="L28" s="21">
        <f>Iron[[#This Row],[South Korea Export]]/Iron[[#This Row],[Australia Exports by volumn(kt)]]</f>
        <v>0.12776439142942084</v>
      </c>
      <c r="M28" s="21">
        <f>Iron[[#This Row],[Column1]]/Iron[[#This Row],[Australia Exports by volumn(kt)]]</f>
        <v>4.2846979483530771E-3</v>
      </c>
      <c r="N28" s="21">
        <f>Iron[[#This Row],[Column2]]/Iron[[#This Row],[Australia Exports by volumn(kt)]]</f>
        <v>0.63545551440748693</v>
      </c>
      <c r="O28" s="21">
        <f>Iron[[#This Row],[Column3]]/Iron[[#This Row],[Australia Exports by volumn(kt)]]</f>
        <v>0.36025978764416006</v>
      </c>
      <c r="P28" s="10">
        <f>_xlfn.XLOOKUP($A28,'[1]28'!$J$8:$ED$8,'[1]28'!$J$21:$ED$21)</f>
        <v>136.15299999999999</v>
      </c>
      <c r="Q28" s="10">
        <f>_xlfn.XLOOKUP($A28,'[1]28'!$J$8:$ED$8,'[1]28'!$J$22:$ED$22)</f>
        <v>20192.596000000001</v>
      </c>
      <c r="R28" s="10">
        <f>_xlfn.XLOOKUP($A28,'[1]28'!$J$8:$ED$8,'[1]28'!$J$23:$ED$23)</f>
        <v>11447.82</v>
      </c>
    </row>
    <row r="29" spans="1:18" x14ac:dyDescent="0.25">
      <c r="A29" s="6">
        <v>35309</v>
      </c>
      <c r="B29" s="4" t="str">
        <f>_xlfn.XLOOKUP($A29,'[1]28'!$J$8:$ED$8,'[1]28'!$J$55:$ED$55)</f>
        <v>na</v>
      </c>
      <c r="C29" s="4" t="str">
        <f>_xlfn.XLOOKUP($A29,'[1]28'!$J$8:$ED$8,'[1]28'!$J$54:$ED$54)</f>
        <v>na</v>
      </c>
      <c r="D29" s="10">
        <f>_xlfn.XLOOKUP($A29,'[1]28'!$J$8:$ED$8,'[1]28'!$J$15:$ED$15)</f>
        <v>39789.6564</v>
      </c>
      <c r="E29" s="10">
        <f>_xlfn.XLOOKUP($A29,'[1]28'!$J$8:$ED$8,'[1]16'!$H$19:$EB$19)</f>
        <v>33635.868999999999</v>
      </c>
      <c r="F29" s="10">
        <f>_xlfn.XLOOKUP($A29,'[1]28'!$J$8:$ED$8,'[1]17'!$G$22:$EA$22)</f>
        <v>766.54764599999999</v>
      </c>
      <c r="G29" s="10">
        <f>_xlfn.XLOOKUP($A29,'[1]28'!$J$8:$ED$8,'[1]28'!$J$25:$ED$25)</f>
        <v>6482.61</v>
      </c>
      <c r="H29" s="10">
        <f>_xlfn.XLOOKUP($A29,'[1]28'!$J$8:$ED$8,'[1]28'!$J$26:$ED$26)</f>
        <v>15580.162</v>
      </c>
      <c r="I29" s="10">
        <f>_xlfn.XLOOKUP($A29,'[1]28'!$J$8:$ED$8,'[1]28'!$J$27:$ED$27)</f>
        <v>4683.652</v>
      </c>
      <c r="J29" s="21">
        <f>Iron[[#This Row],[China Export ]]/Iron[[#This Row],[Australia Exports by volumn(kt)]]</f>
        <v>0.19272907740245984</v>
      </c>
      <c r="K29" s="21">
        <f>Iron[[#This Row],[Japan Export]]/Iron[[#This Row],[Australia Exports by volumn(kt)]]</f>
        <v>0.46320081696120297</v>
      </c>
      <c r="L29" s="21">
        <f>Iron[[#This Row],[South Korea Export]]/Iron[[#This Row],[Australia Exports by volumn(kt)]]</f>
        <v>0.13924575577339773</v>
      </c>
      <c r="M29" s="21">
        <f>Iron[[#This Row],[Column1]]/Iron[[#This Row],[Australia Exports by volumn(kt)]]</f>
        <v>1.9114713522043981E-3</v>
      </c>
      <c r="N29" s="21">
        <f>Iron[[#This Row],[Column2]]/Iron[[#This Row],[Australia Exports by volumn(kt)]]</f>
        <v>0.66910184481929103</v>
      </c>
      <c r="O29" s="21">
        <f>Iron[[#This Row],[Column3]]/Iron[[#This Row],[Australia Exports by volumn(kt)]]</f>
        <v>0.32898668382850466</v>
      </c>
      <c r="P29" s="10">
        <f>_xlfn.XLOOKUP($A29,'[1]28'!$J$8:$ED$8,'[1]28'!$J$21:$ED$21)</f>
        <v>64.293999999999997</v>
      </c>
      <c r="Q29" s="10">
        <f>_xlfn.XLOOKUP($A29,'[1]28'!$J$8:$ED$8,'[1]28'!$J$22:$ED$22)</f>
        <v>22505.822</v>
      </c>
      <c r="R29" s="10">
        <f>_xlfn.XLOOKUP($A29,'[1]28'!$J$8:$ED$8,'[1]28'!$J$23:$ED$23)</f>
        <v>11065.753000000001</v>
      </c>
    </row>
    <row r="30" spans="1:18" x14ac:dyDescent="0.25">
      <c r="A30" s="6">
        <v>35400</v>
      </c>
      <c r="B30" s="4" t="str">
        <f>_xlfn.XLOOKUP($A30,'[1]28'!$J$8:$ED$8,'[1]28'!$J$55:$ED$55)</f>
        <v>na</v>
      </c>
      <c r="C30" s="4" t="str">
        <f>_xlfn.XLOOKUP($A30,'[1]28'!$J$8:$ED$8,'[1]28'!$J$54:$ED$54)</f>
        <v>na</v>
      </c>
      <c r="D30" s="10">
        <f>_xlfn.XLOOKUP($A30,'[1]28'!$J$8:$ED$8,'[1]28'!$J$15:$ED$15)</f>
        <v>38428.129399999998</v>
      </c>
      <c r="E30" s="10">
        <f>_xlfn.XLOOKUP($A30,'[1]28'!$J$8:$ED$8,'[1]16'!$H$19:$EB$19)</f>
        <v>33163.091999999997</v>
      </c>
      <c r="F30" s="10">
        <f>_xlfn.XLOOKUP($A30,'[1]28'!$J$8:$ED$8,'[1]17'!$G$22:$EA$22)</f>
        <v>743.97817799999996</v>
      </c>
      <c r="G30" s="10">
        <f>_xlfn.XLOOKUP($A30,'[1]28'!$J$8:$ED$8,'[1]28'!$J$25:$ED$25)</f>
        <v>5497.7389999999996</v>
      </c>
      <c r="H30" s="10">
        <f>_xlfn.XLOOKUP($A30,'[1]28'!$J$8:$ED$8,'[1]28'!$J$26:$ED$26)</f>
        <v>14613.243</v>
      </c>
      <c r="I30" s="10">
        <f>_xlfn.XLOOKUP($A30,'[1]28'!$J$8:$ED$8,'[1]28'!$J$27:$ED$27)</f>
        <v>4108.6589999999997</v>
      </c>
      <c r="J30" s="21">
        <f>Iron[[#This Row],[China Export ]]/Iron[[#This Row],[Australia Exports by volumn(kt)]]</f>
        <v>0.16577884233472562</v>
      </c>
      <c r="K30" s="21">
        <f>Iron[[#This Row],[Japan Export]]/Iron[[#This Row],[Australia Exports by volumn(kt)]]</f>
        <v>0.44064778398829646</v>
      </c>
      <c r="L30" s="21">
        <f>Iron[[#This Row],[South Korea Export]]/Iron[[#This Row],[Australia Exports by volumn(kt)]]</f>
        <v>0.12389251882785839</v>
      </c>
      <c r="M30" s="21">
        <f>Iron[[#This Row],[Column1]]/Iron[[#This Row],[Australia Exports by volumn(kt)]]</f>
        <v>3.167557476244978E-3</v>
      </c>
      <c r="N30" s="21">
        <f>Iron[[#This Row],[Column2]]/Iron[[#This Row],[Australia Exports by volumn(kt)]]</f>
        <v>0.66731003249033594</v>
      </c>
      <c r="O30" s="21">
        <f>Iron[[#This Row],[Column3]]/Iron[[#This Row],[Australia Exports by volumn(kt)]]</f>
        <v>0.32952241003341909</v>
      </c>
      <c r="P30" s="10">
        <f>_xlfn.XLOOKUP($A30,'[1]28'!$J$8:$ED$8,'[1]28'!$J$21:$ED$21)</f>
        <v>105.04600000000001</v>
      </c>
      <c r="Q30" s="10">
        <f>_xlfn.XLOOKUP($A30,'[1]28'!$J$8:$ED$8,'[1]28'!$J$22:$ED$22)</f>
        <v>22130.063999999998</v>
      </c>
      <c r="R30" s="10">
        <f>_xlfn.XLOOKUP($A30,'[1]28'!$J$8:$ED$8,'[1]28'!$J$23:$ED$23)</f>
        <v>10927.982</v>
      </c>
    </row>
    <row r="31" spans="1:18" x14ac:dyDescent="0.25">
      <c r="A31" s="6">
        <v>35490</v>
      </c>
      <c r="B31" s="4" t="str">
        <f>_xlfn.XLOOKUP($A31,'[1]28'!$J$8:$ED$8,'[1]28'!$J$55:$ED$55)</f>
        <v>na</v>
      </c>
      <c r="C31" s="4" t="str">
        <f>_xlfn.XLOOKUP($A31,'[1]28'!$J$8:$ED$8,'[1]28'!$J$54:$ED$54)</f>
        <v>na</v>
      </c>
      <c r="D31" s="10">
        <f>_xlfn.XLOOKUP($A31,'[1]28'!$J$8:$ED$8,'[1]28'!$J$15:$ED$15)</f>
        <v>36491.258099999999</v>
      </c>
      <c r="E31" s="10">
        <f>_xlfn.XLOOKUP($A31,'[1]28'!$J$8:$ED$8,'[1]16'!$H$19:$EB$19)</f>
        <v>33630.673999999999</v>
      </c>
      <c r="F31" s="10">
        <f>_xlfn.XLOOKUP($A31,'[1]28'!$J$8:$ED$8,'[1]17'!$G$22:$EA$22)</f>
        <v>779.65275699999995</v>
      </c>
      <c r="G31" s="10">
        <f>_xlfn.XLOOKUP($A31,'[1]28'!$J$8:$ED$8,'[1]28'!$J$25:$ED$25)</f>
        <v>6316.616</v>
      </c>
      <c r="H31" s="10">
        <f>_xlfn.XLOOKUP($A31,'[1]28'!$J$8:$ED$8,'[1]28'!$J$26:$ED$26)</f>
        <v>15280.753000000001</v>
      </c>
      <c r="I31" s="10">
        <f>_xlfn.XLOOKUP($A31,'[1]28'!$J$8:$ED$8,'[1]28'!$J$27:$ED$27)</f>
        <v>4348.6970000000001</v>
      </c>
      <c r="J31" s="21">
        <f>Iron[[#This Row],[China Export ]]/Iron[[#This Row],[Australia Exports by volumn(kt)]]</f>
        <v>0.18782305701039473</v>
      </c>
      <c r="K31" s="21">
        <f>Iron[[#This Row],[Japan Export]]/Iron[[#This Row],[Australia Exports by volumn(kt)]]</f>
        <v>0.45436951397405834</v>
      </c>
      <c r="L31" s="21">
        <f>Iron[[#This Row],[South Korea Export]]/Iron[[#This Row],[Australia Exports by volumn(kt)]]</f>
        <v>0.12930745901791918</v>
      </c>
      <c r="M31" s="21">
        <f>Iron[[#This Row],[Column1]]/Iron[[#This Row],[Australia Exports by volumn(kt)]]</f>
        <v>0</v>
      </c>
      <c r="N31" s="21">
        <f>Iron[[#This Row],[Column2]]/Iron[[#This Row],[Australia Exports by volumn(kt)]]</f>
        <v>0.63827025887141009</v>
      </c>
      <c r="O31" s="21">
        <f>Iron[[#This Row],[Column3]]/Iron[[#This Row],[Australia Exports by volumn(kt)]]</f>
        <v>0.36172974112858997</v>
      </c>
      <c r="P31" s="10">
        <f>_xlfn.XLOOKUP($A31,'[1]28'!$J$8:$ED$8,'[1]28'!$J$21:$ED$21)</f>
        <v>0</v>
      </c>
      <c r="Q31" s="10">
        <f>_xlfn.XLOOKUP($A31,'[1]28'!$J$8:$ED$8,'[1]28'!$J$22:$ED$22)</f>
        <v>21465.458999999999</v>
      </c>
      <c r="R31" s="10">
        <f>_xlfn.XLOOKUP($A31,'[1]28'!$J$8:$ED$8,'[1]28'!$J$23:$ED$23)</f>
        <v>12165.215</v>
      </c>
    </row>
    <row r="32" spans="1:18" x14ac:dyDescent="0.25">
      <c r="A32" s="6">
        <v>35582</v>
      </c>
      <c r="B32" s="4" t="str">
        <f>_xlfn.XLOOKUP($A32,'[1]28'!$J$8:$ED$8,'[1]28'!$J$55:$ED$55)</f>
        <v>na</v>
      </c>
      <c r="C32" s="4" t="str">
        <f>_xlfn.XLOOKUP($A32,'[1]28'!$J$8:$ED$8,'[1]28'!$J$54:$ED$54)</f>
        <v>na</v>
      </c>
      <c r="D32" s="10">
        <f>_xlfn.XLOOKUP($A32,'[1]28'!$J$8:$ED$8,'[1]28'!$J$15:$ED$15)</f>
        <v>38635.511500000001</v>
      </c>
      <c r="E32" s="10">
        <f>_xlfn.XLOOKUP($A32,'[1]28'!$J$8:$ED$8,'[1]16'!$H$19:$EB$19)</f>
        <v>37127</v>
      </c>
      <c r="F32" s="10">
        <f>_xlfn.XLOOKUP($A32,'[1]28'!$J$8:$ED$8,'[1]17'!$G$22:$EA$22)</f>
        <v>865.02000299999997</v>
      </c>
      <c r="G32" s="10">
        <f>_xlfn.XLOOKUP($A32,'[1]28'!$J$8:$ED$8,'[1]28'!$J$25:$ED$25)</f>
        <v>8514.6540000000005</v>
      </c>
      <c r="H32" s="10">
        <f>_xlfn.XLOOKUP($A32,'[1]28'!$J$8:$ED$8,'[1]28'!$J$26:$ED$26)</f>
        <v>15766.811</v>
      </c>
      <c r="I32" s="10">
        <f>_xlfn.XLOOKUP($A32,'[1]28'!$J$8:$ED$8,'[1]28'!$J$27:$ED$27)</f>
        <v>4044.779</v>
      </c>
      <c r="J32" s="21">
        <f>Iron[[#This Row],[China Export ]]/Iron[[#This Row],[Australia Exports by volumn(kt)]]</f>
        <v>0.22933859455382877</v>
      </c>
      <c r="K32" s="21">
        <f>Iron[[#This Row],[Japan Export]]/Iron[[#This Row],[Australia Exports by volumn(kt)]]</f>
        <v>0.42467236781856871</v>
      </c>
      <c r="L32" s="21">
        <f>Iron[[#This Row],[South Korea Export]]/Iron[[#This Row],[Australia Exports by volumn(kt)]]</f>
        <v>0.10894440703531123</v>
      </c>
      <c r="M32" s="21">
        <f>Iron[[#This Row],[Column1]]/Iron[[#This Row],[Australia Exports by volumn(kt)]]</f>
        <v>5.3869151830204439E-7</v>
      </c>
      <c r="N32" s="21">
        <f>Iron[[#This Row],[Column2]]/Iron[[#This Row],[Australia Exports by volumn(kt)]]</f>
        <v>0.66239539957443372</v>
      </c>
      <c r="O32" s="21">
        <f>Iron[[#This Row],[Column3]]/Iron[[#This Row],[Australia Exports by volumn(kt)]]</f>
        <v>0.337604061734048</v>
      </c>
      <c r="P32" s="10">
        <f>_xlfn.XLOOKUP($A32,'[1]28'!$J$8:$ED$8,'[1]28'!$J$21:$ED$21)</f>
        <v>0.02</v>
      </c>
      <c r="Q32" s="10">
        <f>_xlfn.XLOOKUP($A32,'[1]28'!$J$8:$ED$8,'[1]28'!$J$22:$ED$22)</f>
        <v>24592.754000000001</v>
      </c>
      <c r="R32" s="10">
        <f>_xlfn.XLOOKUP($A32,'[1]28'!$J$8:$ED$8,'[1]28'!$J$23:$ED$23)</f>
        <v>12534.226000000001</v>
      </c>
    </row>
    <row r="33" spans="1:18" x14ac:dyDescent="0.25">
      <c r="A33" s="6">
        <v>35674</v>
      </c>
      <c r="B33" s="4" t="str">
        <f>_xlfn.XLOOKUP($A33,'[1]28'!$J$8:$ED$8,'[1]28'!$J$55:$ED$55)</f>
        <v>na</v>
      </c>
      <c r="C33" s="4" t="str">
        <f>_xlfn.XLOOKUP($A33,'[1]28'!$J$8:$ED$8,'[1]28'!$J$54:$ED$54)</f>
        <v>na</v>
      </c>
      <c r="D33" s="10">
        <f>_xlfn.XLOOKUP($A33,'[1]28'!$J$8:$ED$8,'[1]28'!$J$15:$ED$15)</f>
        <v>39464.189700000003</v>
      </c>
      <c r="E33" s="10">
        <f>_xlfn.XLOOKUP($A33,'[1]28'!$J$8:$ED$8,'[1]16'!$H$19:$EB$19)</f>
        <v>39417.322</v>
      </c>
      <c r="F33" s="10">
        <f>_xlfn.XLOOKUP($A33,'[1]28'!$J$8:$ED$8,'[1]17'!$G$22:$EA$22)</f>
        <v>952.75951599999996</v>
      </c>
      <c r="G33" s="10">
        <f>_xlfn.XLOOKUP($A33,'[1]28'!$J$8:$ED$8,'[1]28'!$J$25:$ED$25)</f>
        <v>8388.1779999999999</v>
      </c>
      <c r="H33" s="10">
        <f>_xlfn.XLOOKUP($A33,'[1]28'!$J$8:$ED$8,'[1]28'!$J$26:$ED$26)</f>
        <v>16791.839</v>
      </c>
      <c r="I33" s="10">
        <f>_xlfn.XLOOKUP($A33,'[1]28'!$J$8:$ED$8,'[1]28'!$J$27:$ED$27)</f>
        <v>4609.7430000000004</v>
      </c>
      <c r="J33" s="21">
        <f>Iron[[#This Row],[China Export ]]/Iron[[#This Row],[Australia Exports by volumn(kt)]]</f>
        <v>0.2128043604788778</v>
      </c>
      <c r="K33" s="21">
        <f>Iron[[#This Row],[Japan Export]]/Iron[[#This Row],[Australia Exports by volumn(kt)]]</f>
        <v>0.42600151780986034</v>
      </c>
      <c r="L33" s="21">
        <f>Iron[[#This Row],[South Korea Export]]/Iron[[#This Row],[Australia Exports by volumn(kt)]]</f>
        <v>0.11694713811354308</v>
      </c>
      <c r="M33" s="21">
        <f>Iron[[#This Row],[Column1]]/Iron[[#This Row],[Australia Exports by volumn(kt)]]</f>
        <v>0</v>
      </c>
      <c r="N33" s="21">
        <f>Iron[[#This Row],[Column2]]/Iron[[#This Row],[Australia Exports by volumn(kt)]]</f>
        <v>0.65726935990222768</v>
      </c>
      <c r="O33" s="21">
        <f>Iron[[#This Row],[Column3]]/Iron[[#This Row],[Australia Exports by volumn(kt)]]</f>
        <v>0.34273064009777221</v>
      </c>
      <c r="P33" s="10">
        <f>_xlfn.XLOOKUP($A33,'[1]28'!$J$8:$ED$8,'[1]28'!$J$21:$ED$21)</f>
        <v>0</v>
      </c>
      <c r="Q33" s="10">
        <f>_xlfn.XLOOKUP($A33,'[1]28'!$J$8:$ED$8,'[1]28'!$J$22:$ED$22)</f>
        <v>25907.797999999999</v>
      </c>
      <c r="R33" s="10">
        <f>_xlfn.XLOOKUP($A33,'[1]28'!$J$8:$ED$8,'[1]28'!$J$23:$ED$23)</f>
        <v>13509.523999999999</v>
      </c>
    </row>
    <row r="34" spans="1:18" x14ac:dyDescent="0.25">
      <c r="A34" s="6">
        <v>35765</v>
      </c>
      <c r="B34" s="4" t="str">
        <f>_xlfn.XLOOKUP($A34,'[1]28'!$J$8:$ED$8,'[1]28'!$J$55:$ED$55)</f>
        <v>na</v>
      </c>
      <c r="C34" s="4" t="str">
        <f>_xlfn.XLOOKUP($A34,'[1]28'!$J$8:$ED$8,'[1]28'!$J$54:$ED$54)</f>
        <v>na</v>
      </c>
      <c r="D34" s="10">
        <f>_xlfn.XLOOKUP($A34,'[1]28'!$J$8:$ED$8,'[1]28'!$J$15:$ED$15)</f>
        <v>41695.496200000001</v>
      </c>
      <c r="E34" s="10">
        <f>_xlfn.XLOOKUP($A34,'[1]28'!$J$8:$ED$8,'[1]16'!$H$19:$EB$19)</f>
        <v>36582.249000000003</v>
      </c>
      <c r="F34" s="10">
        <f>_xlfn.XLOOKUP($A34,'[1]28'!$J$8:$ED$8,'[1]17'!$G$22:$EA$22)</f>
        <v>967.27615400000002</v>
      </c>
      <c r="G34" s="10">
        <f>_xlfn.XLOOKUP($A34,'[1]28'!$J$8:$ED$8,'[1]28'!$J$25:$ED$25)</f>
        <v>8290.9179999999997</v>
      </c>
      <c r="H34" s="10">
        <f>_xlfn.XLOOKUP($A34,'[1]28'!$J$8:$ED$8,'[1]28'!$J$26:$ED$26)</f>
        <v>16375.165000000001</v>
      </c>
      <c r="I34" s="10">
        <f>_xlfn.XLOOKUP($A34,'[1]28'!$J$8:$ED$8,'[1]28'!$J$27:$ED$27)</f>
        <v>3863.7550000000001</v>
      </c>
      <c r="J34" s="21">
        <f>Iron[[#This Row],[China Export ]]/Iron[[#This Row],[Australia Exports by volumn(kt)]]</f>
        <v>0.22663773350840183</v>
      </c>
      <c r="K34" s="21">
        <f>Iron[[#This Row],[Japan Export]]/Iron[[#This Row],[Australia Exports by volumn(kt)]]</f>
        <v>0.44762597838093549</v>
      </c>
      <c r="L34" s="21">
        <f>Iron[[#This Row],[South Korea Export]]/Iron[[#This Row],[Australia Exports by volumn(kt)]]</f>
        <v>0.10561830137890101</v>
      </c>
      <c r="M34" s="21">
        <f>Iron[[#This Row],[Column1]]/Iron[[#This Row],[Australia Exports by volumn(kt)]]</f>
        <v>3.9455474703045182E-3</v>
      </c>
      <c r="N34" s="21">
        <f>Iron[[#This Row],[Column2]]/Iron[[#This Row],[Australia Exports by volumn(kt)]]</f>
        <v>0.63868962785748895</v>
      </c>
      <c r="O34" s="21">
        <f>Iron[[#This Row],[Column3]]/Iron[[#This Row],[Australia Exports by volumn(kt)]]</f>
        <v>0.35736482467220643</v>
      </c>
      <c r="P34" s="10">
        <f>_xlfn.XLOOKUP($A34,'[1]28'!$J$8:$ED$8,'[1]28'!$J$21:$ED$21)</f>
        <v>144.33699999999999</v>
      </c>
      <c r="Q34" s="10">
        <f>_xlfn.XLOOKUP($A34,'[1]28'!$J$8:$ED$8,'[1]28'!$J$22:$ED$22)</f>
        <v>23364.703000000001</v>
      </c>
      <c r="R34" s="10">
        <f>_xlfn.XLOOKUP($A34,'[1]28'!$J$8:$ED$8,'[1]28'!$J$23:$ED$23)</f>
        <v>13073.209000000001</v>
      </c>
    </row>
    <row r="35" spans="1:18" x14ac:dyDescent="0.25">
      <c r="A35" s="6">
        <v>35855</v>
      </c>
      <c r="B35" s="4" t="str">
        <f>_xlfn.XLOOKUP($A35,'[1]28'!$J$8:$ED$8,'[1]28'!$J$55:$ED$55)</f>
        <v>na</v>
      </c>
      <c r="C35" s="4" t="str">
        <f>_xlfn.XLOOKUP($A35,'[1]28'!$J$8:$ED$8,'[1]28'!$J$54:$ED$54)</f>
        <v>na</v>
      </c>
      <c r="D35" s="10">
        <f>_xlfn.XLOOKUP($A35,'[1]28'!$J$8:$ED$8,'[1]28'!$J$15:$ED$15)</f>
        <v>40272.7232</v>
      </c>
      <c r="E35" s="10">
        <f>_xlfn.XLOOKUP($A35,'[1]28'!$J$8:$ED$8,'[1]16'!$H$19:$EB$19)</f>
        <v>31707.052</v>
      </c>
      <c r="F35" s="10">
        <f>_xlfn.XLOOKUP($A35,'[1]28'!$J$8:$ED$8,'[1]17'!$G$22:$EA$22)</f>
        <v>857.46111499999995</v>
      </c>
      <c r="G35" s="10">
        <f>_xlfn.XLOOKUP($A35,'[1]28'!$J$8:$ED$8,'[1]28'!$J$25:$ED$25)</f>
        <v>6285.125</v>
      </c>
      <c r="H35" s="10">
        <f>_xlfn.XLOOKUP($A35,'[1]28'!$J$8:$ED$8,'[1]28'!$J$26:$ED$26)</f>
        <v>13737.09</v>
      </c>
      <c r="I35" s="10">
        <f>_xlfn.XLOOKUP($A35,'[1]28'!$J$8:$ED$8,'[1]28'!$J$27:$ED$27)</f>
        <v>3722.078</v>
      </c>
      <c r="J35" s="21">
        <f>Iron[[#This Row],[China Export ]]/Iron[[#This Row],[Australia Exports by volumn(kt)]]</f>
        <v>0.19822483023650386</v>
      </c>
      <c r="K35" s="21">
        <f>Iron[[#This Row],[Japan Export]]/Iron[[#This Row],[Australia Exports by volumn(kt)]]</f>
        <v>0.43325030658794772</v>
      </c>
      <c r="L35" s="21">
        <f>Iron[[#This Row],[South Korea Export]]/Iron[[#This Row],[Australia Exports by volumn(kt)]]</f>
        <v>0.11738959522316991</v>
      </c>
      <c r="M35" s="21">
        <f>Iron[[#This Row],[Column1]]/Iron[[#This Row],[Australia Exports by volumn(kt)]]</f>
        <v>2.0685303698369691E-3</v>
      </c>
      <c r="N35" s="21">
        <f>Iron[[#This Row],[Column2]]/Iron[[#This Row],[Australia Exports by volumn(kt)]]</f>
        <v>0.66350927232213197</v>
      </c>
      <c r="O35" s="21">
        <f>Iron[[#This Row],[Column3]]/Iron[[#This Row],[Australia Exports by volumn(kt)]]</f>
        <v>0.33442219730803102</v>
      </c>
      <c r="P35" s="10">
        <f>_xlfn.XLOOKUP($A35,'[1]28'!$J$8:$ED$8,'[1]28'!$J$21:$ED$21)</f>
        <v>65.587000000000003</v>
      </c>
      <c r="Q35" s="10">
        <f>_xlfn.XLOOKUP($A35,'[1]28'!$J$8:$ED$8,'[1]28'!$J$22:$ED$22)</f>
        <v>21037.922999999999</v>
      </c>
      <c r="R35" s="10">
        <f>_xlfn.XLOOKUP($A35,'[1]28'!$J$8:$ED$8,'[1]28'!$J$23:$ED$23)</f>
        <v>10603.541999999999</v>
      </c>
    </row>
    <row r="36" spans="1:18" x14ac:dyDescent="0.25">
      <c r="A36" s="6">
        <v>35947</v>
      </c>
      <c r="B36" s="4" t="str">
        <f>_xlfn.XLOOKUP($A36,'[1]28'!$J$8:$ED$8,'[1]28'!$J$55:$ED$55)</f>
        <v>na</v>
      </c>
      <c r="C36" s="4" t="str">
        <f>_xlfn.XLOOKUP($A36,'[1]28'!$J$8:$ED$8,'[1]28'!$J$54:$ED$54)</f>
        <v>na</v>
      </c>
      <c r="D36" s="10">
        <f>_xlfn.XLOOKUP($A36,'[1]28'!$J$8:$ED$8,'[1]28'!$J$15:$ED$15)</f>
        <v>39713.304199999999</v>
      </c>
      <c r="E36" s="10">
        <f>_xlfn.XLOOKUP($A36,'[1]28'!$J$8:$ED$8,'[1]16'!$H$19:$EB$19)</f>
        <v>34501.288999999997</v>
      </c>
      <c r="F36" s="10">
        <f>_xlfn.XLOOKUP($A36,'[1]28'!$J$8:$ED$8,'[1]17'!$G$22:$EA$22)</f>
        <v>1013.53315</v>
      </c>
      <c r="G36" s="10">
        <f>_xlfn.XLOOKUP($A36,'[1]28'!$J$8:$ED$8,'[1]28'!$J$25:$ED$25)</f>
        <v>6928.1379999999999</v>
      </c>
      <c r="H36" s="10">
        <f>_xlfn.XLOOKUP($A36,'[1]28'!$J$8:$ED$8,'[1]28'!$J$26:$ED$26)</f>
        <v>15099.498</v>
      </c>
      <c r="I36" s="10">
        <f>_xlfn.XLOOKUP($A36,'[1]28'!$J$8:$ED$8,'[1]28'!$J$27:$ED$27)</f>
        <v>4702.5839999999998</v>
      </c>
      <c r="J36" s="21">
        <f>Iron[[#This Row],[China Export ]]/Iron[[#This Row],[Australia Exports by volumn(kt)]]</f>
        <v>0.20080809154695642</v>
      </c>
      <c r="K36" s="21">
        <f>Iron[[#This Row],[Japan Export]]/Iron[[#This Row],[Australia Exports by volumn(kt)]]</f>
        <v>0.437650257067207</v>
      </c>
      <c r="L36" s="21">
        <f>Iron[[#This Row],[South Korea Export]]/Iron[[#This Row],[Australia Exports by volumn(kt)]]</f>
        <v>0.13630169006149306</v>
      </c>
      <c r="M36" s="21">
        <f>Iron[[#This Row],[Column1]]/Iron[[#This Row],[Australia Exports by volumn(kt)]]</f>
        <v>8.9548828161173915E-3</v>
      </c>
      <c r="N36" s="21">
        <f>Iron[[#This Row],[Column2]]/Iron[[#This Row],[Australia Exports by volumn(kt)]]</f>
        <v>0.70268664454826613</v>
      </c>
      <c r="O36" s="21">
        <f>Iron[[#This Row],[Column3]]/Iron[[#This Row],[Australia Exports by volumn(kt)]]</f>
        <v>0.28835847263561659</v>
      </c>
      <c r="P36" s="10">
        <f>_xlfn.XLOOKUP($A36,'[1]28'!$J$8:$ED$8,'[1]28'!$J$21:$ED$21)</f>
        <v>308.95499999999998</v>
      </c>
      <c r="Q36" s="10">
        <f>_xlfn.XLOOKUP($A36,'[1]28'!$J$8:$ED$8,'[1]28'!$J$22:$ED$22)</f>
        <v>24243.595000000001</v>
      </c>
      <c r="R36" s="10">
        <f>_xlfn.XLOOKUP($A36,'[1]28'!$J$8:$ED$8,'[1]28'!$J$23:$ED$23)</f>
        <v>9948.7389999999996</v>
      </c>
    </row>
    <row r="37" spans="1:18" x14ac:dyDescent="0.25">
      <c r="A37" s="6">
        <v>36039</v>
      </c>
      <c r="B37" s="4" t="str">
        <f>_xlfn.XLOOKUP($A37,'[1]28'!$J$8:$ED$8,'[1]28'!$J$55:$ED$55)</f>
        <v>na</v>
      </c>
      <c r="C37" s="4" t="str">
        <f>_xlfn.XLOOKUP($A37,'[1]28'!$J$8:$ED$8,'[1]28'!$J$54:$ED$54)</f>
        <v>na</v>
      </c>
      <c r="D37" s="10">
        <f>_xlfn.XLOOKUP($A37,'[1]28'!$J$8:$ED$8,'[1]28'!$J$15:$ED$15)</f>
        <v>39739.442300000002</v>
      </c>
      <c r="E37" s="10">
        <f>_xlfn.XLOOKUP($A37,'[1]28'!$J$8:$ED$8,'[1]16'!$H$19:$EB$19)</f>
        <v>35803.925000000003</v>
      </c>
      <c r="F37" s="10">
        <f>_xlfn.XLOOKUP($A37,'[1]28'!$J$8:$ED$8,'[1]17'!$G$22:$EA$22)</f>
        <v>1088.9868899999999</v>
      </c>
      <c r="G37" s="10">
        <f>_xlfn.XLOOKUP($A37,'[1]28'!$J$8:$ED$8,'[1]28'!$J$25:$ED$25)</f>
        <v>6343.8440000000001</v>
      </c>
      <c r="H37" s="10">
        <f>_xlfn.XLOOKUP($A37,'[1]28'!$J$8:$ED$8,'[1]28'!$J$26:$ED$26)</f>
        <v>16815.276999999998</v>
      </c>
      <c r="I37" s="10">
        <f>_xlfn.XLOOKUP($A37,'[1]28'!$J$8:$ED$8,'[1]28'!$J$27:$ED$27)</f>
        <v>4560.7430000000004</v>
      </c>
      <c r="J37" s="21">
        <f>Iron[[#This Row],[China Export ]]/Iron[[#This Row],[Australia Exports by volumn(kt)]]</f>
        <v>0.17718292058761712</v>
      </c>
      <c r="K37" s="21">
        <f>Iron[[#This Row],[Japan Export]]/Iron[[#This Row],[Australia Exports by volumn(kt)]]</f>
        <v>0.46964898401502059</v>
      </c>
      <c r="L37" s="21">
        <f>Iron[[#This Row],[South Korea Export]]/Iron[[#This Row],[Australia Exports by volumn(kt)]]</f>
        <v>0.12738109020170274</v>
      </c>
      <c r="M37" s="21">
        <f>Iron[[#This Row],[Column1]]/Iron[[#This Row],[Australia Exports by volumn(kt)]]</f>
        <v>5.5724616784332999E-3</v>
      </c>
      <c r="N37" s="21">
        <f>Iron[[#This Row],[Column2]]/Iron[[#This Row],[Australia Exports by volumn(kt)]]</f>
        <v>0.69958673525318804</v>
      </c>
      <c r="O37" s="21">
        <f>Iron[[#This Row],[Column3]]/Iron[[#This Row],[Australia Exports by volumn(kt)]]</f>
        <v>0.29484080306837868</v>
      </c>
      <c r="P37" s="10">
        <f>_xlfn.XLOOKUP($A37,'[1]28'!$J$8:$ED$8,'[1]28'!$J$21:$ED$21)</f>
        <v>199.51599999999999</v>
      </c>
      <c r="Q37" s="10">
        <f>_xlfn.XLOOKUP($A37,'[1]28'!$J$8:$ED$8,'[1]28'!$J$22:$ED$22)</f>
        <v>25047.951000000001</v>
      </c>
      <c r="R37" s="10">
        <f>_xlfn.XLOOKUP($A37,'[1]28'!$J$8:$ED$8,'[1]28'!$J$23:$ED$23)</f>
        <v>10556.458000000001</v>
      </c>
    </row>
    <row r="38" spans="1:18" x14ac:dyDescent="0.25">
      <c r="A38" s="6">
        <v>36130</v>
      </c>
      <c r="B38" s="4" t="str">
        <f>_xlfn.XLOOKUP($A38,'[1]28'!$J$8:$ED$8,'[1]28'!$J$55:$ED$55)</f>
        <v>na</v>
      </c>
      <c r="C38" s="4" t="str">
        <f>_xlfn.XLOOKUP($A38,'[1]28'!$J$8:$ED$8,'[1]28'!$J$54:$ED$54)</f>
        <v>na</v>
      </c>
      <c r="D38" s="10">
        <f>_xlfn.XLOOKUP($A38,'[1]28'!$J$8:$ED$8,'[1]28'!$J$15:$ED$15)</f>
        <v>41005.242700000003</v>
      </c>
      <c r="E38" s="10">
        <f>_xlfn.XLOOKUP($A38,'[1]28'!$J$8:$ED$8,'[1]16'!$H$19:$EB$19)</f>
        <v>34406.201999999997</v>
      </c>
      <c r="F38" s="10">
        <f>_xlfn.XLOOKUP($A38,'[1]28'!$J$8:$ED$8,'[1]17'!$G$22:$EA$22)</f>
        <v>1027.1633099999999</v>
      </c>
      <c r="G38" s="10">
        <f>_xlfn.XLOOKUP($A38,'[1]28'!$J$8:$ED$8,'[1]28'!$J$25:$ED$25)</f>
        <v>7282.442</v>
      </c>
      <c r="H38" s="10">
        <f>_xlfn.XLOOKUP($A38,'[1]28'!$J$8:$ED$8,'[1]28'!$J$26:$ED$26)</f>
        <v>14980.95</v>
      </c>
      <c r="I38" s="10">
        <f>_xlfn.XLOOKUP($A38,'[1]28'!$J$8:$ED$8,'[1]28'!$J$27:$ED$27)</f>
        <v>4807.2150000000001</v>
      </c>
      <c r="J38" s="21">
        <f>Iron[[#This Row],[China Export ]]/Iron[[#This Row],[Australia Exports by volumn(kt)]]</f>
        <v>0.2116607348872741</v>
      </c>
      <c r="K38" s="21">
        <f>Iron[[#This Row],[Japan Export]]/Iron[[#This Row],[Australia Exports by volumn(kt)]]</f>
        <v>0.43541423142257907</v>
      </c>
      <c r="L38" s="21">
        <f>Iron[[#This Row],[South Korea Export]]/Iron[[#This Row],[Australia Exports by volumn(kt)]]</f>
        <v>0.13971943197915307</v>
      </c>
      <c r="M38" s="21">
        <f>Iron[[#This Row],[Column1]]/Iron[[#This Row],[Australia Exports by volumn(kt)]]</f>
        <v>8.300102405955764E-3</v>
      </c>
      <c r="N38" s="21">
        <f>Iron[[#This Row],[Column2]]/Iron[[#This Row],[Australia Exports by volumn(kt)]]</f>
        <v>0.69757493140335569</v>
      </c>
      <c r="O38" s="21">
        <f>Iron[[#This Row],[Column3]]/Iron[[#This Row],[Australia Exports by volumn(kt)]]</f>
        <v>0.29412496619068856</v>
      </c>
      <c r="P38" s="10">
        <f>_xlfn.XLOOKUP($A38,'[1]28'!$J$8:$ED$8,'[1]28'!$J$21:$ED$21)</f>
        <v>285.57499999999999</v>
      </c>
      <c r="Q38" s="10">
        <f>_xlfn.XLOOKUP($A38,'[1]28'!$J$8:$ED$8,'[1]28'!$J$22:$ED$22)</f>
        <v>24000.903999999999</v>
      </c>
      <c r="R38" s="10">
        <f>_xlfn.XLOOKUP($A38,'[1]28'!$J$8:$ED$8,'[1]28'!$J$23:$ED$23)</f>
        <v>10119.723</v>
      </c>
    </row>
    <row r="39" spans="1:18" x14ac:dyDescent="0.25">
      <c r="A39" s="6">
        <v>36220</v>
      </c>
      <c r="B39" s="4" t="str">
        <f>_xlfn.XLOOKUP($A39,'[1]28'!$J$8:$ED$8,'[1]28'!$J$55:$ED$55)</f>
        <v>na</v>
      </c>
      <c r="C39" s="4" t="str">
        <f>_xlfn.XLOOKUP($A39,'[1]28'!$J$8:$ED$8,'[1]28'!$J$54:$ED$54)</f>
        <v>na</v>
      </c>
      <c r="D39" s="10">
        <f>_xlfn.XLOOKUP($A39,'[1]28'!$J$8:$ED$8,'[1]28'!$J$15:$ED$15)</f>
        <v>36602.104800000001</v>
      </c>
      <c r="E39" s="10">
        <f>_xlfn.XLOOKUP($A39,'[1]28'!$J$8:$ED$8,'[1]16'!$H$19:$EB$19)</f>
        <v>31059.5</v>
      </c>
      <c r="F39" s="10">
        <f>_xlfn.XLOOKUP($A39,'[1]28'!$J$8:$ED$8,'[1]17'!$G$22:$EA$22)</f>
        <v>891.43656099999998</v>
      </c>
      <c r="G39" s="10">
        <f>_xlfn.XLOOKUP($A39,'[1]28'!$J$8:$ED$8,'[1]28'!$J$25:$ED$25)</f>
        <v>4931.9709999999995</v>
      </c>
      <c r="H39" s="10">
        <f>_xlfn.XLOOKUP($A39,'[1]28'!$J$8:$ED$8,'[1]28'!$J$26:$ED$26)</f>
        <v>14975.677</v>
      </c>
      <c r="I39" s="10">
        <f>_xlfn.XLOOKUP($A39,'[1]28'!$J$8:$ED$8,'[1]28'!$J$27:$ED$27)</f>
        <v>4460.2299999999996</v>
      </c>
      <c r="J39" s="21">
        <f>Iron[[#This Row],[China Export ]]/Iron[[#This Row],[Australia Exports by volumn(kt)]]</f>
        <v>0.15879106231587758</v>
      </c>
      <c r="K39" s="21">
        <f>Iron[[#This Row],[Japan Export]]/Iron[[#This Row],[Australia Exports by volumn(kt)]]</f>
        <v>0.48216091694972552</v>
      </c>
      <c r="L39" s="21">
        <f>Iron[[#This Row],[South Korea Export]]/Iron[[#This Row],[Australia Exports by volumn(kt)]]</f>
        <v>0.14360276243983322</v>
      </c>
      <c r="M39" s="21">
        <f>Iron[[#This Row],[Column1]]/Iron[[#This Row],[Australia Exports by volumn(kt)]]</f>
        <v>9.0111560070187859E-3</v>
      </c>
      <c r="N39" s="21">
        <f>Iron[[#This Row],[Column2]]/Iron[[#This Row],[Australia Exports by volumn(kt)]]</f>
        <v>0.6792810895217245</v>
      </c>
      <c r="O39" s="21">
        <f>Iron[[#This Row],[Column3]]/Iron[[#This Row],[Australia Exports by volumn(kt)]]</f>
        <v>0.31170775447125676</v>
      </c>
      <c r="P39" s="10">
        <f>_xlfn.XLOOKUP($A39,'[1]28'!$J$8:$ED$8,'[1]28'!$J$21:$ED$21)</f>
        <v>279.88200000000001</v>
      </c>
      <c r="Q39" s="10">
        <f>_xlfn.XLOOKUP($A39,'[1]28'!$J$8:$ED$8,'[1]28'!$J$22:$ED$22)</f>
        <v>21098.131000000001</v>
      </c>
      <c r="R39" s="10">
        <f>_xlfn.XLOOKUP($A39,'[1]28'!$J$8:$ED$8,'[1]28'!$J$23:$ED$23)</f>
        <v>9681.4869999999992</v>
      </c>
    </row>
    <row r="40" spans="1:18" x14ac:dyDescent="0.25">
      <c r="A40" s="6">
        <v>36312</v>
      </c>
      <c r="B40" s="4" t="str">
        <f>_xlfn.XLOOKUP($A40,'[1]28'!$J$8:$ED$8,'[1]28'!$J$55:$ED$55)</f>
        <v>na</v>
      </c>
      <c r="C40" s="4" t="str">
        <f>_xlfn.XLOOKUP($A40,'[1]28'!$J$8:$ED$8,'[1]28'!$J$54:$ED$54)</f>
        <v>na</v>
      </c>
      <c r="D40" s="10">
        <f>_xlfn.XLOOKUP($A40,'[1]28'!$J$8:$ED$8,'[1]28'!$J$15:$ED$15)</f>
        <v>36130.888400000003</v>
      </c>
      <c r="E40" s="10">
        <f>_xlfn.XLOOKUP($A40,'[1]28'!$J$8:$ED$8,'[1]16'!$H$19:$EB$19)</f>
        <v>33914.940999999999</v>
      </c>
      <c r="F40" s="10">
        <f>_xlfn.XLOOKUP($A40,'[1]28'!$J$8:$ED$8,'[1]17'!$G$22:$EA$22)</f>
        <v>836.52028099999995</v>
      </c>
      <c r="G40" s="10">
        <f>_xlfn.XLOOKUP($A40,'[1]28'!$J$8:$ED$8,'[1]28'!$J$25:$ED$25)</f>
        <v>5940.3429999999998</v>
      </c>
      <c r="H40" s="10">
        <f>_xlfn.XLOOKUP($A40,'[1]28'!$J$8:$ED$8,'[1]28'!$J$26:$ED$26)</f>
        <v>15411.874</v>
      </c>
      <c r="I40" s="10">
        <f>_xlfn.XLOOKUP($A40,'[1]28'!$J$8:$ED$8,'[1]28'!$J$27:$ED$27)</f>
        <v>5062.1040000000003</v>
      </c>
      <c r="J40" s="21">
        <f>Iron[[#This Row],[China Export ]]/Iron[[#This Row],[Australia Exports by volumn(kt)]]</f>
        <v>0.17515415993204883</v>
      </c>
      <c r="K40" s="21">
        <f>Iron[[#This Row],[Japan Export]]/Iron[[#This Row],[Australia Exports by volumn(kt)]]</f>
        <v>0.45442726850092413</v>
      </c>
      <c r="L40" s="21">
        <f>Iron[[#This Row],[South Korea Export]]/Iron[[#This Row],[Australia Exports by volumn(kt)]]</f>
        <v>0.14925881781719746</v>
      </c>
      <c r="M40" s="21">
        <f>Iron[[#This Row],[Column1]]/Iron[[#This Row],[Australia Exports by volumn(kt)]]</f>
        <v>6.4359539944356678E-3</v>
      </c>
      <c r="N40" s="21">
        <f>Iron[[#This Row],[Column2]]/Iron[[#This Row],[Australia Exports by volumn(kt)]]</f>
        <v>0.68884578038923916</v>
      </c>
      <c r="O40" s="21">
        <f>Iron[[#This Row],[Column3]]/Iron[[#This Row],[Australia Exports by volumn(kt)]]</f>
        <v>0.30471826561632531</v>
      </c>
      <c r="P40" s="10">
        <f>_xlfn.XLOOKUP($A40,'[1]28'!$J$8:$ED$8,'[1]28'!$J$21:$ED$21)</f>
        <v>218.27500000000001</v>
      </c>
      <c r="Q40" s="10">
        <f>_xlfn.XLOOKUP($A40,'[1]28'!$J$8:$ED$8,'[1]28'!$J$22:$ED$22)</f>
        <v>23362.164000000001</v>
      </c>
      <c r="R40" s="10">
        <f>_xlfn.XLOOKUP($A40,'[1]28'!$J$8:$ED$8,'[1]28'!$J$23:$ED$23)</f>
        <v>10334.502</v>
      </c>
    </row>
    <row r="41" spans="1:18" x14ac:dyDescent="0.25">
      <c r="A41" s="6">
        <v>36404</v>
      </c>
      <c r="B41" s="4" t="str">
        <f>_xlfn.XLOOKUP($A41,'[1]28'!$J$8:$ED$8,'[1]28'!$J$55:$ED$55)</f>
        <v>na</v>
      </c>
      <c r="C41" s="4" t="str">
        <f>_xlfn.XLOOKUP($A41,'[1]28'!$J$8:$ED$8,'[1]28'!$J$54:$ED$54)</f>
        <v>na</v>
      </c>
      <c r="D41" s="10">
        <f>_xlfn.XLOOKUP($A41,'[1]28'!$J$8:$ED$8,'[1]28'!$J$15:$ED$15)</f>
        <v>40829.074000000001</v>
      </c>
      <c r="E41" s="10">
        <f>_xlfn.XLOOKUP($A41,'[1]28'!$J$8:$ED$8,'[1]16'!$H$19:$EB$19)</f>
        <v>37385.521000000001</v>
      </c>
      <c r="F41" s="10">
        <f>_xlfn.XLOOKUP($A41,'[1]28'!$J$8:$ED$8,'[1]17'!$G$22:$EA$22)</f>
        <v>926.35368000000005</v>
      </c>
      <c r="G41" s="10">
        <f>_xlfn.XLOOKUP($A41,'[1]28'!$J$8:$ED$8,'[1]28'!$J$25:$ED$25)</f>
        <v>6616.5169999999998</v>
      </c>
      <c r="H41" s="10">
        <f>_xlfn.XLOOKUP($A41,'[1]28'!$J$8:$ED$8,'[1]28'!$J$26:$ED$26)</f>
        <v>17638.146000000001</v>
      </c>
      <c r="I41" s="10">
        <f>_xlfn.XLOOKUP($A41,'[1]28'!$J$8:$ED$8,'[1]28'!$J$27:$ED$27)</f>
        <v>5177.6869999999999</v>
      </c>
      <c r="J41" s="21">
        <f>Iron[[#This Row],[China Export ]]/Iron[[#This Row],[Australia Exports by volumn(kt)]]</f>
        <v>0.17698073540288498</v>
      </c>
      <c r="K41" s="21">
        <f>Iron[[#This Row],[Japan Export]]/Iron[[#This Row],[Australia Exports by volumn(kt)]]</f>
        <v>0.47179083046615827</v>
      </c>
      <c r="L41" s="21">
        <f>Iron[[#This Row],[South Korea Export]]/Iron[[#This Row],[Australia Exports by volumn(kt)]]</f>
        <v>0.1384944454833196</v>
      </c>
      <c r="M41" s="21">
        <f>Iron[[#This Row],[Column1]]/Iron[[#This Row],[Australia Exports by volumn(kt)]]</f>
        <v>6.4998157976720447E-3</v>
      </c>
      <c r="N41" s="21">
        <f>Iron[[#This Row],[Column2]]/Iron[[#This Row],[Australia Exports by volumn(kt)]]</f>
        <v>0.67867696694664226</v>
      </c>
      <c r="O41" s="21">
        <f>Iron[[#This Row],[Column3]]/Iron[[#This Row],[Australia Exports by volumn(kt)]]</f>
        <v>0.31482321725568568</v>
      </c>
      <c r="P41" s="10">
        <f>_xlfn.XLOOKUP($A41,'[1]28'!$J$8:$ED$8,'[1]28'!$J$21:$ED$21)</f>
        <v>242.999</v>
      </c>
      <c r="Q41" s="10">
        <f>_xlfn.XLOOKUP($A41,'[1]28'!$J$8:$ED$8,'[1]28'!$J$22:$ED$22)</f>
        <v>25372.691999999999</v>
      </c>
      <c r="R41" s="10">
        <f>_xlfn.XLOOKUP($A41,'[1]28'!$J$8:$ED$8,'[1]28'!$J$23:$ED$23)</f>
        <v>11769.83</v>
      </c>
    </row>
    <row r="42" spans="1:18" x14ac:dyDescent="0.25">
      <c r="A42" s="6">
        <v>36495</v>
      </c>
      <c r="B42" s="4" t="str">
        <f>_xlfn.XLOOKUP($A42,'[1]28'!$J$8:$ED$8,'[1]28'!$J$55:$ED$55)</f>
        <v>na</v>
      </c>
      <c r="C42" s="4" t="str">
        <f>_xlfn.XLOOKUP($A42,'[1]28'!$J$8:$ED$8,'[1]28'!$J$54:$ED$54)</f>
        <v>na</v>
      </c>
      <c r="D42" s="10">
        <f>_xlfn.XLOOKUP($A42,'[1]28'!$J$8:$ED$8,'[1]28'!$J$15:$ED$15)</f>
        <v>37996.372732999997</v>
      </c>
      <c r="E42" s="10">
        <f>_xlfn.XLOOKUP($A42,'[1]28'!$J$8:$ED$8,'[1]16'!$H$19:$EB$19)</f>
        <v>36917.805999999997</v>
      </c>
      <c r="F42" s="10">
        <f>_xlfn.XLOOKUP($A42,'[1]28'!$J$8:$ED$8,'[1]17'!$G$22:$EA$22)</f>
        <v>914.87025500000004</v>
      </c>
      <c r="G42" s="10">
        <f>_xlfn.XLOOKUP($A42,'[1]28'!$J$8:$ED$8,'[1]28'!$J$25:$ED$25)</f>
        <v>8729.7710000000006</v>
      </c>
      <c r="H42" s="10">
        <f>_xlfn.XLOOKUP($A42,'[1]28'!$J$8:$ED$8,'[1]28'!$J$26:$ED$26)</f>
        <v>16863.046999999999</v>
      </c>
      <c r="I42" s="10">
        <f>_xlfn.XLOOKUP($A42,'[1]28'!$J$8:$ED$8,'[1]28'!$J$27:$ED$27)</f>
        <v>4454.1379999999999</v>
      </c>
      <c r="J42" s="21">
        <f>Iron[[#This Row],[China Export ]]/Iron[[#This Row],[Australia Exports by volumn(kt)]]</f>
        <v>0.23646505428843745</v>
      </c>
      <c r="K42" s="21">
        <f>Iron[[#This Row],[Japan Export]]/Iron[[#This Row],[Australia Exports by volumn(kt)]]</f>
        <v>0.45677272912696926</v>
      </c>
      <c r="L42" s="21">
        <f>Iron[[#This Row],[South Korea Export]]/Iron[[#This Row],[Australia Exports by volumn(kt)]]</f>
        <v>0.1206501274750726</v>
      </c>
      <c r="M42" s="21">
        <f>Iron[[#This Row],[Column1]]/Iron[[#This Row],[Australia Exports by volumn(kt)]]</f>
        <v>1.248589908078503E-2</v>
      </c>
      <c r="N42" s="21">
        <f>Iron[[#This Row],[Column2]]/Iron[[#This Row],[Australia Exports by volumn(kt)]]</f>
        <v>0.68683458599896219</v>
      </c>
      <c r="O42" s="21">
        <f>Iron[[#This Row],[Column3]]/Iron[[#This Row],[Australia Exports by volumn(kt)]]</f>
        <v>0.30067951492025285</v>
      </c>
      <c r="P42" s="10">
        <f>_xlfn.XLOOKUP($A42,'[1]28'!$J$8:$ED$8,'[1]28'!$J$21:$ED$21)</f>
        <v>460.952</v>
      </c>
      <c r="Q42" s="10">
        <f>_xlfn.XLOOKUP($A42,'[1]28'!$J$8:$ED$8,'[1]28'!$J$22:$ED$22)</f>
        <v>25356.425999999999</v>
      </c>
      <c r="R42" s="10">
        <f>_xlfn.XLOOKUP($A42,'[1]28'!$J$8:$ED$8,'[1]28'!$J$23:$ED$23)</f>
        <v>11100.428</v>
      </c>
    </row>
    <row r="43" spans="1:18" x14ac:dyDescent="0.25">
      <c r="A43" s="6">
        <v>36586</v>
      </c>
      <c r="B43" s="4" t="str">
        <f>_xlfn.XLOOKUP($A43,'[1]28'!$J$8:$ED$8,'[1]28'!$J$55:$ED$55)</f>
        <v>na</v>
      </c>
      <c r="C43" s="4" t="str">
        <f>_xlfn.XLOOKUP($A43,'[1]28'!$J$8:$ED$8,'[1]28'!$J$54:$ED$54)</f>
        <v>na</v>
      </c>
      <c r="D43" s="10">
        <f>_xlfn.XLOOKUP($A43,'[1]28'!$J$8:$ED$8,'[1]28'!$J$15:$ED$15)</f>
        <v>38136.044541785399</v>
      </c>
      <c r="E43" s="10">
        <f>_xlfn.XLOOKUP($A43,'[1]28'!$J$8:$ED$8,'[1]16'!$H$19:$EB$19)</f>
        <v>34665.133999999998</v>
      </c>
      <c r="F43" s="10">
        <f>_xlfn.XLOOKUP($A43,'[1]28'!$J$8:$ED$8,'[1]17'!$G$22:$EA$22)</f>
        <v>856.96353199999999</v>
      </c>
      <c r="G43" s="10">
        <f>_xlfn.XLOOKUP($A43,'[1]28'!$J$8:$ED$8,'[1]28'!$J$25:$ED$25)</f>
        <v>5738.491</v>
      </c>
      <c r="H43" s="10">
        <f>_xlfn.XLOOKUP($A43,'[1]28'!$J$8:$ED$8,'[1]28'!$J$26:$ED$26)</f>
        <v>15821.326999999999</v>
      </c>
      <c r="I43" s="10">
        <f>_xlfn.XLOOKUP($A43,'[1]28'!$J$8:$ED$8,'[1]28'!$J$27:$ED$27)</f>
        <v>4659.9070000000002</v>
      </c>
      <c r="J43" s="21">
        <f>Iron[[#This Row],[China Export ]]/Iron[[#This Row],[Australia Exports by volumn(kt)]]</f>
        <v>0.16554071304037077</v>
      </c>
      <c r="K43" s="21">
        <f>Iron[[#This Row],[Japan Export]]/Iron[[#This Row],[Australia Exports by volumn(kt)]]</f>
        <v>0.45640461104232283</v>
      </c>
      <c r="L43" s="21">
        <f>Iron[[#This Row],[South Korea Export]]/Iron[[#This Row],[Australia Exports by volumn(kt)]]</f>
        <v>0.13442633742595658</v>
      </c>
      <c r="M43" s="21">
        <f>Iron[[#This Row],[Column1]]/Iron[[#This Row],[Australia Exports by volumn(kt)]]</f>
        <v>1.0226615595947213E-2</v>
      </c>
      <c r="N43" s="21">
        <f>Iron[[#This Row],[Column2]]/Iron[[#This Row],[Australia Exports by volumn(kt)]]</f>
        <v>0.67300510074474262</v>
      </c>
      <c r="O43" s="21">
        <f>Iron[[#This Row],[Column3]]/Iron[[#This Row],[Australia Exports by volumn(kt)]]</f>
        <v>0.31676828365931026</v>
      </c>
      <c r="P43" s="10">
        <f>_xlfn.XLOOKUP($A43,'[1]28'!$J$8:$ED$8,'[1]28'!$J$21:$ED$21)</f>
        <v>354.50700000000001</v>
      </c>
      <c r="Q43" s="10">
        <f>_xlfn.XLOOKUP($A43,'[1]28'!$J$8:$ED$8,'[1]28'!$J$22:$ED$22)</f>
        <v>23329.812000000002</v>
      </c>
      <c r="R43" s="10">
        <f>_xlfn.XLOOKUP($A43,'[1]28'!$J$8:$ED$8,'[1]28'!$J$23:$ED$23)</f>
        <v>10980.815000000001</v>
      </c>
    </row>
    <row r="44" spans="1:18" x14ac:dyDescent="0.25">
      <c r="A44" s="6">
        <v>36678</v>
      </c>
      <c r="B44" s="4" t="str">
        <f>_xlfn.XLOOKUP($A44,'[1]28'!$J$8:$ED$8,'[1]28'!$J$55:$ED$55)</f>
        <v>na</v>
      </c>
      <c r="C44" s="4" t="str">
        <f>_xlfn.XLOOKUP($A44,'[1]28'!$J$8:$ED$8,'[1]28'!$J$54:$ED$54)</f>
        <v>na</v>
      </c>
      <c r="D44" s="10">
        <f>_xlfn.XLOOKUP($A44,'[1]28'!$J$8:$ED$8,'[1]28'!$J$15:$ED$15)</f>
        <v>42178.853209658701</v>
      </c>
      <c r="E44" s="10">
        <f>_xlfn.XLOOKUP($A44,'[1]28'!$J$8:$ED$8,'[1]16'!$H$19:$EB$19)</f>
        <v>40467.695</v>
      </c>
      <c r="F44" s="10">
        <f>_xlfn.XLOOKUP($A44,'[1]28'!$J$8:$ED$8,'[1]17'!$G$22:$EA$22)</f>
        <v>1119.0756699999999</v>
      </c>
      <c r="G44" s="10">
        <f>_xlfn.XLOOKUP($A44,'[1]28'!$J$8:$ED$8,'[1]28'!$J$25:$ED$25)</f>
        <v>9318.6579999999994</v>
      </c>
      <c r="H44" s="10">
        <f>_xlfn.XLOOKUP($A44,'[1]28'!$J$8:$ED$8,'[1]28'!$J$26:$ED$26)</f>
        <v>16975.484</v>
      </c>
      <c r="I44" s="10">
        <f>_xlfn.XLOOKUP($A44,'[1]28'!$J$8:$ED$8,'[1]28'!$J$27:$ED$27)</f>
        <v>5644.2460000000001</v>
      </c>
      <c r="J44" s="21">
        <f>Iron[[#This Row],[China Export ]]/Iron[[#This Row],[Australia Exports by volumn(kt)]]</f>
        <v>0.23027400003879636</v>
      </c>
      <c r="K44" s="21">
        <f>Iron[[#This Row],[Japan Export]]/Iron[[#This Row],[Australia Exports by volumn(kt)]]</f>
        <v>0.41948235499946318</v>
      </c>
      <c r="L44" s="21">
        <f>Iron[[#This Row],[South Korea Export]]/Iron[[#This Row],[Australia Exports by volumn(kt)]]</f>
        <v>0.13947535188253249</v>
      </c>
      <c r="M44" s="21">
        <f>Iron[[#This Row],[Column1]]/Iron[[#This Row],[Australia Exports by volumn(kt)]]</f>
        <v>5.2439606456458664E-3</v>
      </c>
      <c r="N44" s="21">
        <f>Iron[[#This Row],[Column2]]/Iron[[#This Row],[Australia Exports by volumn(kt)]]</f>
        <v>0.69019386945562378</v>
      </c>
      <c r="O44" s="21">
        <f>Iron[[#This Row],[Column3]]/Iron[[#This Row],[Australia Exports by volumn(kt)]]</f>
        <v>0.30456216989873036</v>
      </c>
      <c r="P44" s="10">
        <f>_xlfn.XLOOKUP($A44,'[1]28'!$J$8:$ED$8,'[1]28'!$J$21:$ED$21)</f>
        <v>212.21100000000001</v>
      </c>
      <c r="Q44" s="10">
        <f>_xlfn.XLOOKUP($A44,'[1]28'!$J$8:$ED$8,'[1]28'!$J$22:$ED$22)</f>
        <v>27930.555</v>
      </c>
      <c r="R44" s="10">
        <f>_xlfn.XLOOKUP($A44,'[1]28'!$J$8:$ED$8,'[1]28'!$J$23:$ED$23)</f>
        <v>12324.929</v>
      </c>
    </row>
    <row r="45" spans="1:18" x14ac:dyDescent="0.25">
      <c r="A45" s="6">
        <v>36770</v>
      </c>
      <c r="B45" s="4" t="str">
        <f>_xlfn.XLOOKUP($A45,'[1]28'!$J$8:$ED$8,'[1]28'!$J$55:$ED$55)</f>
        <v>na</v>
      </c>
      <c r="C45" s="4" t="str">
        <f>_xlfn.XLOOKUP($A45,'[1]28'!$J$8:$ED$8,'[1]28'!$J$54:$ED$54)</f>
        <v>na</v>
      </c>
      <c r="D45" s="10">
        <f>_xlfn.XLOOKUP($A45,'[1]28'!$J$8:$ED$8,'[1]28'!$J$15:$ED$15)</f>
        <v>45066.111337863797</v>
      </c>
      <c r="E45" s="10">
        <f>_xlfn.XLOOKUP($A45,'[1]28'!$J$8:$ED$8,'[1]16'!$H$19:$EB$19)</f>
        <v>42543.982000000004</v>
      </c>
      <c r="F45" s="10">
        <f>_xlfn.XLOOKUP($A45,'[1]28'!$J$8:$ED$8,'[1]17'!$G$22:$EA$22)</f>
        <v>1190.5926300000001</v>
      </c>
      <c r="G45" s="10">
        <f>_xlfn.XLOOKUP($A45,'[1]28'!$J$8:$ED$8,'[1]28'!$J$25:$ED$25)</f>
        <v>7957.8819999999996</v>
      </c>
      <c r="H45" s="10">
        <f>_xlfn.XLOOKUP($A45,'[1]28'!$J$8:$ED$8,'[1]28'!$J$26:$ED$26)</f>
        <v>20409.268</v>
      </c>
      <c r="I45" s="10">
        <f>_xlfn.XLOOKUP($A45,'[1]28'!$J$8:$ED$8,'[1]28'!$J$27:$ED$27)</f>
        <v>4698.0910000000003</v>
      </c>
      <c r="J45" s="21">
        <f>Iron[[#This Row],[China Export ]]/Iron[[#This Row],[Australia Exports by volumn(kt)]]</f>
        <v>0.18705070907561025</v>
      </c>
      <c r="K45" s="21">
        <f>Iron[[#This Row],[Japan Export]]/Iron[[#This Row],[Australia Exports by volumn(kt)]]</f>
        <v>0.47972162079233671</v>
      </c>
      <c r="L45" s="21">
        <f>Iron[[#This Row],[South Korea Export]]/Iron[[#This Row],[Australia Exports by volumn(kt)]]</f>
        <v>0.1104290378836659</v>
      </c>
      <c r="M45" s="21">
        <f>Iron[[#This Row],[Column1]]/Iron[[#This Row],[Australia Exports by volumn(kt)]]</f>
        <v>5.9272777992431447E-3</v>
      </c>
      <c r="N45" s="21">
        <f>Iron[[#This Row],[Column2]]/Iron[[#This Row],[Australia Exports by volumn(kt)]]</f>
        <v>0.69759297566457223</v>
      </c>
      <c r="O45" s="21">
        <f>Iron[[#This Row],[Column3]]/Iron[[#This Row],[Australia Exports by volumn(kt)]]</f>
        <v>0.29647974653618459</v>
      </c>
      <c r="P45" s="10">
        <f>_xlfn.XLOOKUP($A45,'[1]28'!$J$8:$ED$8,'[1]28'!$J$21:$ED$21)</f>
        <v>252.17</v>
      </c>
      <c r="Q45" s="10">
        <f>_xlfn.XLOOKUP($A45,'[1]28'!$J$8:$ED$8,'[1]28'!$J$22:$ED$22)</f>
        <v>29678.383000000002</v>
      </c>
      <c r="R45" s="10">
        <f>_xlfn.XLOOKUP($A45,'[1]28'!$J$8:$ED$8,'[1]28'!$J$23:$ED$23)</f>
        <v>12613.429</v>
      </c>
    </row>
    <row r="46" spans="1:18" x14ac:dyDescent="0.25">
      <c r="A46" s="6">
        <v>36861</v>
      </c>
      <c r="B46" s="4" t="str">
        <f>_xlfn.XLOOKUP($A46,'[1]28'!$J$8:$ED$8,'[1]28'!$J$55:$ED$55)</f>
        <v>na</v>
      </c>
      <c r="C46" s="4" t="str">
        <f>_xlfn.XLOOKUP($A46,'[1]28'!$J$8:$ED$8,'[1]28'!$J$54:$ED$54)</f>
        <v>na</v>
      </c>
      <c r="D46" s="10">
        <f>_xlfn.XLOOKUP($A46,'[1]28'!$J$8:$ED$8,'[1]28'!$J$15:$ED$15)</f>
        <v>44431.510377819402</v>
      </c>
      <c r="E46" s="10">
        <f>_xlfn.XLOOKUP($A46,'[1]28'!$J$8:$ED$8,'[1]16'!$H$19:$EB$19)</f>
        <v>39691.432999999997</v>
      </c>
      <c r="F46" s="10">
        <f>_xlfn.XLOOKUP($A46,'[1]28'!$J$8:$ED$8,'[1]17'!$G$22:$EA$22)</f>
        <v>1261.0946200000001</v>
      </c>
      <c r="G46" s="10">
        <f>_xlfn.XLOOKUP($A46,'[1]28'!$J$8:$ED$8,'[1]28'!$J$25:$ED$25)</f>
        <v>10277.887000000001</v>
      </c>
      <c r="H46" s="10">
        <f>_xlfn.XLOOKUP($A46,'[1]28'!$J$8:$ED$8,'[1]28'!$J$26:$ED$26)</f>
        <v>16156.078</v>
      </c>
      <c r="I46" s="10">
        <f>_xlfn.XLOOKUP($A46,'[1]28'!$J$8:$ED$8,'[1]28'!$J$27:$ED$27)</f>
        <v>6200.7929999999997</v>
      </c>
      <c r="J46" s="21">
        <f>Iron[[#This Row],[China Export ]]/Iron[[#This Row],[Australia Exports by volumn(kt)]]</f>
        <v>0.25894471988451517</v>
      </c>
      <c r="K46" s="21">
        <f>Iron[[#This Row],[Japan Export]]/Iron[[#This Row],[Australia Exports by volumn(kt)]]</f>
        <v>0.40704194277893674</v>
      </c>
      <c r="L46" s="21">
        <f>Iron[[#This Row],[South Korea Export]]/Iron[[#This Row],[Australia Exports by volumn(kt)]]</f>
        <v>0.15622497177161632</v>
      </c>
      <c r="M46" s="21">
        <f>Iron[[#This Row],[Column1]]/Iron[[#This Row],[Australia Exports by volumn(kt)]]</f>
        <v>9.7184699781436464E-3</v>
      </c>
      <c r="N46" s="21">
        <f>Iron[[#This Row],[Column2]]/Iron[[#This Row],[Australia Exports by volumn(kt)]]</f>
        <v>0.69185048068181365</v>
      </c>
      <c r="O46" s="21">
        <f>Iron[[#This Row],[Column3]]/Iron[[#This Row],[Australia Exports by volumn(kt)]]</f>
        <v>0.29843104934004278</v>
      </c>
      <c r="P46" s="10">
        <f>_xlfn.XLOOKUP($A46,'[1]28'!$J$8:$ED$8,'[1]28'!$J$21:$ED$21)</f>
        <v>385.74</v>
      </c>
      <c r="Q46" s="10">
        <f>_xlfn.XLOOKUP($A46,'[1]28'!$J$8:$ED$8,'[1]28'!$J$22:$ED$22)</f>
        <v>27460.537</v>
      </c>
      <c r="R46" s="10">
        <f>_xlfn.XLOOKUP($A46,'[1]28'!$J$8:$ED$8,'[1]28'!$J$23:$ED$23)</f>
        <v>11845.156000000001</v>
      </c>
    </row>
    <row r="47" spans="1:18" x14ac:dyDescent="0.25">
      <c r="A47" s="6">
        <v>36951</v>
      </c>
      <c r="B47" s="4" t="str">
        <f>_xlfn.XLOOKUP($A47,'[1]28'!$J$8:$ED$8,'[1]28'!$J$55:$ED$55)</f>
        <v>na</v>
      </c>
      <c r="C47" s="4" t="str">
        <f>_xlfn.XLOOKUP($A47,'[1]28'!$J$8:$ED$8,'[1]28'!$J$54:$ED$54)</f>
        <v>na</v>
      </c>
      <c r="D47" s="10">
        <f>_xlfn.XLOOKUP($A47,'[1]28'!$J$8:$ED$8,'[1]28'!$J$15:$ED$15)</f>
        <v>40482.323961988797</v>
      </c>
      <c r="E47" s="10">
        <f>_xlfn.XLOOKUP($A47,'[1]28'!$J$8:$ED$8,'[1]16'!$H$19:$EB$19)</f>
        <v>36641.258000000002</v>
      </c>
      <c r="F47" s="10">
        <f>_xlfn.XLOOKUP($A47,'[1]28'!$J$8:$ED$8,'[1]17'!$G$22:$EA$22)</f>
        <v>1152.3855100000001</v>
      </c>
      <c r="G47" s="10">
        <f>_xlfn.XLOOKUP($A47,'[1]28'!$J$8:$ED$8,'[1]28'!$J$25:$ED$25)</f>
        <v>7483.9459999999999</v>
      </c>
      <c r="H47" s="10">
        <f>_xlfn.XLOOKUP($A47,'[1]28'!$J$8:$ED$8,'[1]28'!$J$26:$ED$26)</f>
        <v>15483.473</v>
      </c>
      <c r="I47" s="10">
        <f>_xlfn.XLOOKUP($A47,'[1]28'!$J$8:$ED$8,'[1]28'!$J$27:$ED$27)</f>
        <v>6438.9579999999996</v>
      </c>
      <c r="J47" s="21">
        <f>Iron[[#This Row],[China Export ]]/Iron[[#This Row],[Australia Exports by volumn(kt)]]</f>
        <v>0.20424915541928171</v>
      </c>
      <c r="K47" s="21">
        <f>Iron[[#This Row],[Japan Export]]/Iron[[#This Row],[Australia Exports by volumn(kt)]]</f>
        <v>0.42256936156504232</v>
      </c>
      <c r="L47" s="21">
        <f>Iron[[#This Row],[South Korea Export]]/Iron[[#This Row],[Australia Exports by volumn(kt)]]</f>
        <v>0.1757297197601676</v>
      </c>
      <c r="M47" s="21">
        <f>Iron[[#This Row],[Column1]]/Iron[[#This Row],[Australia Exports by volumn(kt)]]</f>
        <v>2.8447713230806649E-3</v>
      </c>
      <c r="N47" s="21">
        <f>Iron[[#This Row],[Column2]]/Iron[[#This Row],[Australia Exports by volumn(kt)]]</f>
        <v>0.70181667889241139</v>
      </c>
      <c r="O47" s="21">
        <f>Iron[[#This Row],[Column3]]/Iron[[#This Row],[Australia Exports by volumn(kt)]]</f>
        <v>0.29533854978450791</v>
      </c>
      <c r="P47" s="10">
        <f>_xlfn.XLOOKUP($A47,'[1]28'!$J$8:$ED$8,'[1]28'!$J$21:$ED$21)</f>
        <v>104.236</v>
      </c>
      <c r="Q47" s="10">
        <f>_xlfn.XLOOKUP($A47,'[1]28'!$J$8:$ED$8,'[1]28'!$J$22:$ED$22)</f>
        <v>25715.446</v>
      </c>
      <c r="R47" s="10">
        <f>_xlfn.XLOOKUP($A47,'[1]28'!$J$8:$ED$8,'[1]28'!$J$23:$ED$23)</f>
        <v>10821.575999999999</v>
      </c>
    </row>
    <row r="48" spans="1:18" x14ac:dyDescent="0.25">
      <c r="A48" s="6">
        <v>37043</v>
      </c>
      <c r="B48" s="4" t="str">
        <f>_xlfn.XLOOKUP($A48,'[1]28'!$J$8:$ED$8,'[1]28'!$J$55:$ED$55)</f>
        <v>na</v>
      </c>
      <c r="C48" s="4" t="str">
        <f>_xlfn.XLOOKUP($A48,'[1]28'!$J$8:$ED$8,'[1]28'!$J$54:$ED$54)</f>
        <v>na</v>
      </c>
      <c r="D48" s="10">
        <f>_xlfn.XLOOKUP($A48,'[1]28'!$J$8:$ED$8,'[1]28'!$J$15:$ED$15)</f>
        <v>44075.074983007296</v>
      </c>
      <c r="E48" s="10">
        <f>_xlfn.XLOOKUP($A48,'[1]28'!$J$8:$ED$8,'[1]16'!$H$19:$EB$19)</f>
        <v>38443.220999999998</v>
      </c>
      <c r="F48" s="10">
        <f>_xlfn.XLOOKUP($A48,'[1]28'!$J$8:$ED$8,'[1]17'!$G$22:$EA$22)</f>
        <v>1298.6494</v>
      </c>
      <c r="G48" s="10">
        <f>_xlfn.XLOOKUP($A48,'[1]28'!$J$8:$ED$8,'[1]28'!$J$25:$ED$25)</f>
        <v>9765.6839999999993</v>
      </c>
      <c r="H48" s="10">
        <f>_xlfn.XLOOKUP($A48,'[1]28'!$J$8:$ED$8,'[1]28'!$J$26:$ED$26)</f>
        <v>15785.407999999999</v>
      </c>
      <c r="I48" s="10">
        <f>_xlfn.XLOOKUP($A48,'[1]28'!$J$8:$ED$8,'[1]28'!$J$27:$ED$27)</f>
        <v>5287.7489999999998</v>
      </c>
      <c r="J48" s="21">
        <f>Iron[[#This Row],[China Export ]]/Iron[[#This Row],[Australia Exports by volumn(kt)]]</f>
        <v>0.25402876621602544</v>
      </c>
      <c r="K48" s="21">
        <f>Iron[[#This Row],[Japan Export]]/Iron[[#This Row],[Australia Exports by volumn(kt)]]</f>
        <v>0.41061616559132752</v>
      </c>
      <c r="L48" s="21">
        <f>Iron[[#This Row],[South Korea Export]]/Iron[[#This Row],[Australia Exports by volumn(kt)]]</f>
        <v>0.13754698130003207</v>
      </c>
      <c r="M48" s="21">
        <f>Iron[[#This Row],[Column1]]/Iron[[#This Row],[Australia Exports by volumn(kt)]]</f>
        <v>1.0748188867941114E-2</v>
      </c>
      <c r="N48" s="21">
        <f>Iron[[#This Row],[Column2]]/Iron[[#This Row],[Australia Exports by volumn(kt)]]</f>
        <v>0.70844924778805607</v>
      </c>
      <c r="O48" s="21">
        <f>Iron[[#This Row],[Column3]]/Iron[[#This Row],[Australia Exports by volumn(kt)]]</f>
        <v>0.28080256334400283</v>
      </c>
      <c r="P48" s="10">
        <f>_xlfn.XLOOKUP($A48,'[1]28'!$J$8:$ED$8,'[1]28'!$J$21:$ED$21)</f>
        <v>413.19499999999999</v>
      </c>
      <c r="Q48" s="10">
        <f>_xlfn.XLOOKUP($A48,'[1]28'!$J$8:$ED$8,'[1]28'!$J$22:$ED$22)</f>
        <v>27235.071</v>
      </c>
      <c r="R48" s="10">
        <f>_xlfn.XLOOKUP($A48,'[1]28'!$J$8:$ED$8,'[1]28'!$J$23:$ED$23)</f>
        <v>10794.955</v>
      </c>
    </row>
    <row r="49" spans="1:18" x14ac:dyDescent="0.25">
      <c r="A49" s="6">
        <v>37135</v>
      </c>
      <c r="B49" s="4" t="str">
        <f>_xlfn.XLOOKUP($A49,'[1]28'!$J$8:$ED$8,'[1]28'!$J$55:$ED$55)</f>
        <v>na</v>
      </c>
      <c r="C49" s="4" t="str">
        <f>_xlfn.XLOOKUP($A49,'[1]28'!$J$8:$ED$8,'[1]28'!$J$54:$ED$54)</f>
        <v>na</v>
      </c>
      <c r="D49" s="10">
        <f>_xlfn.XLOOKUP($A49,'[1]28'!$J$8:$ED$8,'[1]28'!$J$15:$ED$15)</f>
        <v>48123.453547595498</v>
      </c>
      <c r="E49" s="10">
        <f>_xlfn.XLOOKUP($A49,'[1]28'!$J$8:$ED$8,'[1]16'!$H$19:$EB$19)</f>
        <v>41821.103000000003</v>
      </c>
      <c r="F49" s="10">
        <f>_xlfn.XLOOKUP($A49,'[1]28'!$J$8:$ED$8,'[1]17'!$G$22:$EA$22)</f>
        <v>1410.8784000000001</v>
      </c>
      <c r="G49" s="10">
        <f>_xlfn.XLOOKUP($A49,'[1]28'!$J$8:$ED$8,'[1]28'!$J$25:$ED$25)</f>
        <v>9954.6170000000002</v>
      </c>
      <c r="H49" s="10">
        <f>_xlfn.XLOOKUP($A49,'[1]28'!$J$8:$ED$8,'[1]28'!$J$26:$ED$26)</f>
        <v>18855.93</v>
      </c>
      <c r="I49" s="10">
        <f>_xlfn.XLOOKUP($A49,'[1]28'!$J$8:$ED$8,'[1]28'!$J$27:$ED$27)</f>
        <v>6167.2830000000004</v>
      </c>
      <c r="J49" s="21">
        <f>Iron[[#This Row],[China Export ]]/Iron[[#This Row],[Australia Exports by volumn(kt)]]</f>
        <v>0.2380285618004862</v>
      </c>
      <c r="K49" s="21">
        <f>Iron[[#This Row],[Japan Export]]/Iron[[#This Row],[Australia Exports by volumn(kt)]]</f>
        <v>0.4508711786009087</v>
      </c>
      <c r="L49" s="21">
        <f>Iron[[#This Row],[South Korea Export]]/Iron[[#This Row],[Australia Exports by volumn(kt)]]</f>
        <v>0.14746820522643794</v>
      </c>
      <c r="M49" s="21">
        <f>Iron[[#This Row],[Column1]]/Iron[[#This Row],[Australia Exports by volumn(kt)]]</f>
        <v>2.4858024428480521E-3</v>
      </c>
      <c r="N49" s="21">
        <f>Iron[[#This Row],[Column2]]/Iron[[#This Row],[Australia Exports by volumn(kt)]]</f>
        <v>0.7014229156031585</v>
      </c>
      <c r="O49" s="21">
        <f>Iron[[#This Row],[Column3]]/Iron[[#This Row],[Australia Exports by volumn(kt)]]</f>
        <v>0.29609128195399337</v>
      </c>
      <c r="P49" s="10">
        <f>_xlfn.XLOOKUP($A49,'[1]28'!$J$8:$ED$8,'[1]28'!$J$21:$ED$21)</f>
        <v>103.959</v>
      </c>
      <c r="Q49" s="10">
        <f>_xlfn.XLOOKUP($A49,'[1]28'!$J$8:$ED$8,'[1]28'!$J$22:$ED$22)</f>
        <v>29334.28</v>
      </c>
      <c r="R49" s="10">
        <f>_xlfn.XLOOKUP($A49,'[1]28'!$J$8:$ED$8,'[1]28'!$J$23:$ED$23)</f>
        <v>12382.864</v>
      </c>
    </row>
    <row r="50" spans="1:18" x14ac:dyDescent="0.25">
      <c r="A50" s="6">
        <v>37226</v>
      </c>
      <c r="B50" s="4" t="str">
        <f>_xlfn.XLOOKUP($A50,'[1]28'!$J$8:$ED$8,'[1]28'!$J$55:$ED$55)</f>
        <v>na</v>
      </c>
      <c r="C50" s="4" t="str">
        <f>_xlfn.XLOOKUP($A50,'[1]28'!$J$8:$ED$8,'[1]28'!$J$54:$ED$54)</f>
        <v>na</v>
      </c>
      <c r="D50" s="10">
        <f>_xlfn.XLOOKUP($A50,'[1]28'!$J$8:$ED$8,'[1]28'!$J$15:$ED$15)</f>
        <v>47952.855523301398</v>
      </c>
      <c r="E50" s="10">
        <f>_xlfn.XLOOKUP($A50,'[1]28'!$J$8:$ED$8,'[1]16'!$H$19:$EB$19)</f>
        <v>39811.925999999999</v>
      </c>
      <c r="F50" s="10">
        <f>_xlfn.XLOOKUP($A50,'[1]28'!$J$8:$ED$8,'[1]17'!$G$22:$EA$22)</f>
        <v>1369.5935500000001</v>
      </c>
      <c r="G50" s="10">
        <f>_xlfn.XLOOKUP($A50,'[1]28'!$J$8:$ED$8,'[1]28'!$J$25:$ED$25)</f>
        <v>10818.963</v>
      </c>
      <c r="H50" s="10">
        <f>_xlfn.XLOOKUP($A50,'[1]28'!$J$8:$ED$8,'[1]28'!$J$26:$ED$26)</f>
        <v>16704.694</v>
      </c>
      <c r="I50" s="10">
        <f>_xlfn.XLOOKUP($A50,'[1]28'!$J$8:$ED$8,'[1]28'!$J$27:$ED$27)</f>
        <v>5916.4219999999996</v>
      </c>
      <c r="J50" s="21">
        <f>Iron[[#This Row],[China Export ]]/Iron[[#This Row],[Australia Exports by volumn(kt)]]</f>
        <v>0.27175181125374342</v>
      </c>
      <c r="K50" s="21">
        <f>Iron[[#This Row],[Japan Export]]/Iron[[#This Row],[Australia Exports by volumn(kt)]]</f>
        <v>0.41959020018272913</v>
      </c>
      <c r="L50" s="21">
        <f>Iron[[#This Row],[South Korea Export]]/Iron[[#This Row],[Australia Exports by volumn(kt)]]</f>
        <v>0.14860928858352646</v>
      </c>
      <c r="M50" s="21">
        <f>Iron[[#This Row],[Column1]]/Iron[[#This Row],[Australia Exports by volumn(kt)]]</f>
        <v>5.4445996910573984E-3</v>
      </c>
      <c r="N50" s="21">
        <f>Iron[[#This Row],[Column2]]/Iron[[#This Row],[Australia Exports by volumn(kt)]]</f>
        <v>0.71587704649104389</v>
      </c>
      <c r="O50" s="21">
        <f>Iron[[#This Row],[Column3]]/Iron[[#This Row],[Australia Exports by volumn(kt)]]</f>
        <v>0.27867835381789868</v>
      </c>
      <c r="P50" s="10">
        <f>_xlfn.XLOOKUP($A50,'[1]28'!$J$8:$ED$8,'[1]28'!$J$21:$ED$21)</f>
        <v>216.76</v>
      </c>
      <c r="Q50" s="10">
        <f>_xlfn.XLOOKUP($A50,'[1]28'!$J$8:$ED$8,'[1]28'!$J$22:$ED$22)</f>
        <v>28500.444</v>
      </c>
      <c r="R50" s="10">
        <f>_xlfn.XLOOKUP($A50,'[1]28'!$J$8:$ED$8,'[1]28'!$J$23:$ED$23)</f>
        <v>11094.722</v>
      </c>
    </row>
    <row r="51" spans="1:18" x14ac:dyDescent="0.25">
      <c r="A51" s="6">
        <v>37316</v>
      </c>
      <c r="B51" s="4" t="str">
        <f>_xlfn.XLOOKUP($A51,'[1]28'!$J$8:$ED$8,'[1]28'!$J$55:$ED$55)</f>
        <v>na</v>
      </c>
      <c r="C51" s="4" t="str">
        <f>_xlfn.XLOOKUP($A51,'[1]28'!$J$8:$ED$8,'[1]28'!$J$54:$ED$54)</f>
        <v>na</v>
      </c>
      <c r="D51" s="10">
        <f>_xlfn.XLOOKUP($A51,'[1]28'!$J$8:$ED$8,'[1]28'!$J$15:$ED$15)</f>
        <v>45081.8625594818</v>
      </c>
      <c r="E51" s="10">
        <f>_xlfn.XLOOKUP($A51,'[1]28'!$J$8:$ED$8,'[1]16'!$H$19:$EB$19)</f>
        <v>35189.084000000003</v>
      </c>
      <c r="F51" s="10">
        <f>_xlfn.XLOOKUP($A51,'[1]28'!$J$8:$ED$8,'[1]17'!$G$22:$EA$22)</f>
        <v>1156.06132</v>
      </c>
      <c r="G51" s="10">
        <f>_xlfn.XLOOKUP($A51,'[1]28'!$J$8:$ED$8,'[1]28'!$J$25:$ED$25)</f>
        <v>7871.6130000000003</v>
      </c>
      <c r="H51" s="10">
        <f>_xlfn.XLOOKUP($A51,'[1]28'!$J$8:$ED$8,'[1]28'!$J$26:$ED$26)</f>
        <v>15129.186</v>
      </c>
      <c r="I51" s="10">
        <f>_xlfn.XLOOKUP($A51,'[1]28'!$J$8:$ED$8,'[1]28'!$J$27:$ED$27)</f>
        <v>5630.5739999999996</v>
      </c>
      <c r="J51" s="21">
        <f>Iron[[#This Row],[China Export ]]/Iron[[#This Row],[Australia Exports by volumn(kt)]]</f>
        <v>0.22369474010747195</v>
      </c>
      <c r="K51" s="21">
        <f>Iron[[#This Row],[Japan Export]]/Iron[[#This Row],[Australia Exports by volumn(kt)]]</f>
        <v>0.42993975063403184</v>
      </c>
      <c r="L51" s="21">
        <f>Iron[[#This Row],[South Korea Export]]/Iron[[#This Row],[Australia Exports by volumn(kt)]]</f>
        <v>0.16000910964320639</v>
      </c>
      <c r="M51" s="21">
        <f>Iron[[#This Row],[Column1]]/Iron[[#This Row],[Australia Exports by volumn(kt)]]</f>
        <v>8.2345706981176315E-3</v>
      </c>
      <c r="N51" s="21">
        <f>Iron[[#This Row],[Column2]]/Iron[[#This Row],[Australia Exports by volumn(kt)]]</f>
        <v>0.71962194298663751</v>
      </c>
      <c r="O51" s="21">
        <f>Iron[[#This Row],[Column3]]/Iron[[#This Row],[Australia Exports by volumn(kt)]]</f>
        <v>0.27214348631524476</v>
      </c>
      <c r="P51" s="10">
        <f>_xlfn.XLOOKUP($A51,'[1]28'!$J$8:$ED$8,'[1]28'!$J$21:$ED$21)</f>
        <v>289.767</v>
      </c>
      <c r="Q51" s="10">
        <f>_xlfn.XLOOKUP($A51,'[1]28'!$J$8:$ED$8,'[1]28'!$J$22:$ED$22)</f>
        <v>25322.837</v>
      </c>
      <c r="R51" s="10">
        <f>_xlfn.XLOOKUP($A51,'[1]28'!$J$8:$ED$8,'[1]28'!$J$23:$ED$23)</f>
        <v>9576.48</v>
      </c>
    </row>
    <row r="52" spans="1:18" x14ac:dyDescent="0.25">
      <c r="A52" s="6">
        <v>37408</v>
      </c>
      <c r="B52" s="4" t="str">
        <f>_xlfn.XLOOKUP($A52,'[1]28'!$J$8:$ED$8,'[1]28'!$J$55:$ED$55)</f>
        <v>na</v>
      </c>
      <c r="C52" s="4" t="str">
        <f>_xlfn.XLOOKUP($A52,'[1]28'!$J$8:$ED$8,'[1]28'!$J$54:$ED$54)</f>
        <v>na</v>
      </c>
      <c r="D52" s="10">
        <f>_xlfn.XLOOKUP($A52,'[1]28'!$J$8:$ED$8,'[1]28'!$J$15:$ED$15)</f>
        <v>43418.203251481798</v>
      </c>
      <c r="E52" s="10">
        <f>_xlfn.XLOOKUP($A52,'[1]28'!$J$8:$ED$8,'[1]16'!$H$19:$EB$19)</f>
        <v>39308.281999999999</v>
      </c>
      <c r="F52" s="10">
        <f>_xlfn.XLOOKUP($A52,'[1]28'!$J$8:$ED$8,'[1]17'!$G$22:$EA$22)</f>
        <v>1223.13707</v>
      </c>
      <c r="G52" s="10">
        <f>_xlfn.XLOOKUP($A52,'[1]28'!$J$8:$ED$8,'[1]28'!$J$25:$ED$25)</f>
        <v>10439.655000000001</v>
      </c>
      <c r="H52" s="10">
        <f>_xlfn.XLOOKUP($A52,'[1]28'!$J$8:$ED$8,'[1]28'!$J$26:$ED$26)</f>
        <v>15911.566999999999</v>
      </c>
      <c r="I52" s="10">
        <f>_xlfn.XLOOKUP($A52,'[1]28'!$J$8:$ED$8,'[1]28'!$J$27:$ED$27)</f>
        <v>6695.4960000000001</v>
      </c>
      <c r="J52" s="21">
        <f>Iron[[#This Row],[China Export ]]/Iron[[#This Row],[Australia Exports by volumn(kt)]]</f>
        <v>0.26558410769516716</v>
      </c>
      <c r="K52" s="21">
        <f>Iron[[#This Row],[Japan Export]]/Iron[[#This Row],[Australia Exports by volumn(kt)]]</f>
        <v>0.40478917394558223</v>
      </c>
      <c r="L52" s="21">
        <f>Iron[[#This Row],[South Korea Export]]/Iron[[#This Row],[Australia Exports by volumn(kt)]]</f>
        <v>0.17033295934938089</v>
      </c>
      <c r="M52" s="21">
        <f>Iron[[#This Row],[Column1]]/Iron[[#This Row],[Australia Exports by volumn(kt)]]</f>
        <v>7.136027974969753E-3</v>
      </c>
      <c r="N52" s="21">
        <f>Iron[[#This Row],[Column2]]/Iron[[#This Row],[Australia Exports by volumn(kt)]]</f>
        <v>0.70842536440539428</v>
      </c>
      <c r="O52" s="21">
        <f>Iron[[#This Row],[Column3]]/Iron[[#This Row],[Australia Exports by volumn(kt)]]</f>
        <v>0.28443860761963596</v>
      </c>
      <c r="P52" s="10">
        <f>_xlfn.XLOOKUP($A52,'[1]28'!$J$8:$ED$8,'[1]28'!$J$21:$ED$21)</f>
        <v>280.505</v>
      </c>
      <c r="Q52" s="10">
        <f>_xlfn.XLOOKUP($A52,'[1]28'!$J$8:$ED$8,'[1]28'!$J$22:$ED$22)</f>
        <v>27846.984</v>
      </c>
      <c r="R52" s="10">
        <f>_xlfn.XLOOKUP($A52,'[1]28'!$J$8:$ED$8,'[1]28'!$J$23:$ED$23)</f>
        <v>11180.793</v>
      </c>
    </row>
    <row r="53" spans="1:18" x14ac:dyDescent="0.25">
      <c r="A53" s="6">
        <v>37500</v>
      </c>
      <c r="B53" s="4" t="str">
        <f>_xlfn.XLOOKUP($A53,'[1]28'!$J$8:$ED$8,'[1]28'!$J$55:$ED$55)</f>
        <v>na</v>
      </c>
      <c r="C53" s="4" t="str">
        <f>_xlfn.XLOOKUP($A53,'[1]28'!$J$8:$ED$8,'[1]28'!$J$54:$ED$54)</f>
        <v>na</v>
      </c>
      <c r="D53" s="10">
        <f>_xlfn.XLOOKUP($A53,'[1]28'!$J$8:$ED$8,'[1]28'!$J$15:$ED$15)</f>
        <v>49559.689917128802</v>
      </c>
      <c r="E53" s="10">
        <f>_xlfn.XLOOKUP($A53,'[1]28'!$J$8:$ED$8,'[1]16'!$H$19:$EB$19)</f>
        <v>46008.688000000002</v>
      </c>
      <c r="F53" s="10">
        <f>_xlfn.XLOOKUP($A53,'[1]28'!$J$8:$ED$8,'[1]17'!$G$22:$EA$22)</f>
        <v>1434.4911999999999</v>
      </c>
      <c r="G53" s="10">
        <f>_xlfn.XLOOKUP($A53,'[1]28'!$J$8:$ED$8,'[1]28'!$J$25:$ED$25)</f>
        <v>12326.948</v>
      </c>
      <c r="H53" s="10">
        <f>_xlfn.XLOOKUP($A53,'[1]28'!$J$8:$ED$8,'[1]28'!$J$26:$ED$26)</f>
        <v>21151.031999999999</v>
      </c>
      <c r="I53" s="10">
        <f>_xlfn.XLOOKUP($A53,'[1]28'!$J$8:$ED$8,'[1]28'!$J$27:$ED$27)</f>
        <v>5875.0190000000002</v>
      </c>
      <c r="J53" s="21">
        <f>Iron[[#This Row],[China Export ]]/Iron[[#This Row],[Australia Exports by volumn(kt)]]</f>
        <v>0.26792652726806726</v>
      </c>
      <c r="K53" s="21">
        <f>Iron[[#This Row],[Japan Export]]/Iron[[#This Row],[Australia Exports by volumn(kt)]]</f>
        <v>0.45971821669855045</v>
      </c>
      <c r="L53" s="21">
        <f>Iron[[#This Row],[South Korea Export]]/Iron[[#This Row],[Australia Exports by volumn(kt)]]</f>
        <v>0.12769368689670091</v>
      </c>
      <c r="M53" s="21">
        <f>Iron[[#This Row],[Column1]]/Iron[[#This Row],[Australia Exports by volumn(kt)]]</f>
        <v>4.73123684813616E-3</v>
      </c>
      <c r="N53" s="21">
        <f>Iron[[#This Row],[Column2]]/Iron[[#This Row],[Australia Exports by volumn(kt)]]</f>
        <v>0.68257866862015271</v>
      </c>
      <c r="O53" s="21">
        <f>Iron[[#This Row],[Column3]]/Iron[[#This Row],[Australia Exports by volumn(kt)]]</f>
        <v>0.31269009453171104</v>
      </c>
      <c r="P53" s="10">
        <f>_xlfn.XLOOKUP($A53,'[1]28'!$J$8:$ED$8,'[1]28'!$J$21:$ED$21)</f>
        <v>217.678</v>
      </c>
      <c r="Q53" s="10">
        <f>_xlfn.XLOOKUP($A53,'[1]28'!$J$8:$ED$8,'[1]28'!$J$22:$ED$22)</f>
        <v>31404.548999999999</v>
      </c>
      <c r="R53" s="10">
        <f>_xlfn.XLOOKUP($A53,'[1]28'!$J$8:$ED$8,'[1]28'!$J$23:$ED$23)</f>
        <v>14386.460999999999</v>
      </c>
    </row>
    <row r="54" spans="1:18" x14ac:dyDescent="0.25">
      <c r="A54" s="6">
        <v>37591</v>
      </c>
      <c r="B54" s="4" t="str">
        <f>_xlfn.XLOOKUP($A54,'[1]28'!$J$8:$ED$8,'[1]28'!$J$55:$ED$55)</f>
        <v>na</v>
      </c>
      <c r="C54" s="4" t="str">
        <f>_xlfn.XLOOKUP($A54,'[1]28'!$J$8:$ED$8,'[1]28'!$J$54:$ED$54)</f>
        <v>na</v>
      </c>
      <c r="D54" s="10">
        <f>_xlfn.XLOOKUP($A54,'[1]28'!$J$8:$ED$8,'[1]28'!$J$15:$ED$15)</f>
        <v>48528.832872246501</v>
      </c>
      <c r="E54" s="10">
        <f>_xlfn.XLOOKUP($A54,'[1]28'!$J$8:$ED$8,'[1]16'!$H$19:$EB$19)</f>
        <v>45362.796999999999</v>
      </c>
      <c r="F54" s="10">
        <f>_xlfn.XLOOKUP($A54,'[1]28'!$J$8:$ED$8,'[1]17'!$G$22:$EA$22)</f>
        <v>1382.2464299999999</v>
      </c>
      <c r="G54" s="10">
        <f>_xlfn.XLOOKUP($A54,'[1]28'!$J$8:$ED$8,'[1]28'!$J$25:$ED$25)</f>
        <v>13379.475</v>
      </c>
      <c r="H54" s="10">
        <f>_xlfn.XLOOKUP($A54,'[1]28'!$J$8:$ED$8,'[1]28'!$J$26:$ED$26)</f>
        <v>18300.001</v>
      </c>
      <c r="I54" s="10">
        <f>_xlfn.XLOOKUP($A54,'[1]28'!$J$8:$ED$8,'[1]28'!$J$27:$ED$27)</f>
        <v>6918.8040000000001</v>
      </c>
      <c r="J54" s="21">
        <f>Iron[[#This Row],[China Export ]]/Iron[[#This Row],[Australia Exports by volumn(kt)]]</f>
        <v>0.29494378399991517</v>
      </c>
      <c r="K54" s="21">
        <f>Iron[[#This Row],[Japan Export]]/Iron[[#This Row],[Australia Exports by volumn(kt)]]</f>
        <v>0.40341430004856182</v>
      </c>
      <c r="L54" s="21">
        <f>Iron[[#This Row],[South Korea Export]]/Iron[[#This Row],[Australia Exports by volumn(kt)]]</f>
        <v>0.15252154755801323</v>
      </c>
      <c r="M54" s="21">
        <f>Iron[[#This Row],[Column1]]/Iron[[#This Row],[Australia Exports by volumn(kt)]]</f>
        <v>4.7863230303016816E-3</v>
      </c>
      <c r="N54" s="21">
        <f>Iron[[#This Row],[Column2]]/Iron[[#This Row],[Australia Exports by volumn(kt)]]</f>
        <v>0.69832955847056788</v>
      </c>
      <c r="O54" s="21">
        <f>Iron[[#This Row],[Column3]]/Iron[[#This Row],[Australia Exports by volumn(kt)]]</f>
        <v>0.29688411849913049</v>
      </c>
      <c r="P54" s="10">
        <f>_xlfn.XLOOKUP($A54,'[1]28'!$J$8:$ED$8,'[1]28'!$J$21:$ED$21)</f>
        <v>217.12100000000001</v>
      </c>
      <c r="Q54" s="10">
        <f>_xlfn.XLOOKUP($A54,'[1]28'!$J$8:$ED$8,'[1]28'!$J$22:$ED$22)</f>
        <v>31678.182000000001</v>
      </c>
      <c r="R54" s="10">
        <f>_xlfn.XLOOKUP($A54,'[1]28'!$J$8:$ED$8,'[1]28'!$J$23:$ED$23)</f>
        <v>13467.494000000001</v>
      </c>
    </row>
    <row r="55" spans="1:18" x14ac:dyDescent="0.25">
      <c r="A55" s="6">
        <v>37681</v>
      </c>
      <c r="B55" s="4" t="str">
        <f>_xlfn.XLOOKUP($A55,'[1]28'!$J$8:$ED$8,'[1]28'!$J$55:$ED$55)</f>
        <v>na</v>
      </c>
      <c r="C55" s="4" t="str">
        <f>_xlfn.XLOOKUP($A55,'[1]28'!$J$8:$ED$8,'[1]28'!$J$54:$ED$54)</f>
        <v>na</v>
      </c>
      <c r="D55" s="10">
        <f>_xlfn.XLOOKUP($A55,'[1]28'!$J$8:$ED$8,'[1]28'!$J$15:$ED$15)</f>
        <v>47720.247889746599</v>
      </c>
      <c r="E55" s="10">
        <f>_xlfn.XLOOKUP($A55,'[1]28'!$J$8:$ED$8,'[1]16'!$H$19:$EB$19)</f>
        <v>44039.69</v>
      </c>
      <c r="F55" s="10">
        <f>_xlfn.XLOOKUP($A55,'[1]28'!$J$8:$ED$8,'[1]17'!$G$22:$EA$22)</f>
        <v>1256.9951900000001</v>
      </c>
      <c r="G55" s="10">
        <f>_xlfn.XLOOKUP($A55,'[1]28'!$J$8:$ED$8,'[1]28'!$J$25:$ED$25)</f>
        <v>13448.849</v>
      </c>
      <c r="H55" s="10">
        <f>_xlfn.XLOOKUP($A55,'[1]28'!$J$8:$ED$8,'[1]28'!$J$26:$ED$26)</f>
        <v>17716.005000000001</v>
      </c>
      <c r="I55" s="10">
        <f>_xlfn.XLOOKUP($A55,'[1]28'!$J$8:$ED$8,'[1]28'!$J$27:$ED$27)</f>
        <v>5398.8310000000001</v>
      </c>
      <c r="J55" s="21">
        <f>Iron[[#This Row],[China Export ]]/Iron[[#This Row],[Australia Exports by volumn(kt)]]</f>
        <v>0.30538019227655777</v>
      </c>
      <c r="K55" s="21">
        <f>Iron[[#This Row],[Japan Export]]/Iron[[#This Row],[Australia Exports by volumn(kt)]]</f>
        <v>0.4022736081929732</v>
      </c>
      <c r="L55" s="21">
        <f>Iron[[#This Row],[South Korea Export]]/Iron[[#This Row],[Australia Exports by volumn(kt)]]</f>
        <v>0.12259012268251661</v>
      </c>
      <c r="M55" s="21">
        <f>Iron[[#This Row],[Column1]]/Iron[[#This Row],[Australia Exports by volumn(kt)]]</f>
        <v>8.5516269528691045E-3</v>
      </c>
      <c r="N55" s="21">
        <f>Iron[[#This Row],[Column2]]/Iron[[#This Row],[Australia Exports by volumn(kt)]]</f>
        <v>0.65673716141053673</v>
      </c>
      <c r="O55" s="21">
        <f>Iron[[#This Row],[Column3]]/Iron[[#This Row],[Australia Exports by volumn(kt)]]</f>
        <v>0.33471121163659412</v>
      </c>
      <c r="P55" s="10">
        <f>_xlfn.XLOOKUP($A55,'[1]28'!$J$8:$ED$8,'[1]28'!$J$21:$ED$21)</f>
        <v>376.61099999999999</v>
      </c>
      <c r="Q55" s="10">
        <f>_xlfn.XLOOKUP($A55,'[1]28'!$J$8:$ED$8,'[1]28'!$J$22:$ED$22)</f>
        <v>28922.501</v>
      </c>
      <c r="R55" s="10">
        <f>_xlfn.XLOOKUP($A55,'[1]28'!$J$8:$ED$8,'[1]28'!$J$23:$ED$23)</f>
        <v>14740.578</v>
      </c>
    </row>
    <row r="56" spans="1:18" x14ac:dyDescent="0.25">
      <c r="A56" s="6">
        <v>37773</v>
      </c>
      <c r="B56" s="4" t="str">
        <f>_xlfn.XLOOKUP($A56,'[1]28'!$J$8:$ED$8,'[1]28'!$J$55:$ED$55)</f>
        <v>na</v>
      </c>
      <c r="C56" s="4" t="str">
        <f>_xlfn.XLOOKUP($A56,'[1]28'!$J$8:$ED$8,'[1]28'!$J$54:$ED$54)</f>
        <v>na</v>
      </c>
      <c r="D56" s="10">
        <f>_xlfn.XLOOKUP($A56,'[1]28'!$J$8:$ED$8,'[1]28'!$J$15:$ED$15)</f>
        <v>52710.107888511302</v>
      </c>
      <c r="E56" s="10">
        <f>_xlfn.XLOOKUP($A56,'[1]28'!$J$8:$ED$8,'[1]16'!$H$19:$EB$19)</f>
        <v>46066.788999999997</v>
      </c>
      <c r="F56" s="10">
        <f>_xlfn.XLOOKUP($A56,'[1]28'!$J$8:$ED$8,'[1]17'!$G$22:$EA$22)</f>
        <v>1268.45794</v>
      </c>
      <c r="G56" s="10">
        <f>_xlfn.XLOOKUP($A56,'[1]28'!$J$8:$ED$8,'[1]28'!$J$25:$ED$25)</f>
        <v>14358.706</v>
      </c>
      <c r="H56" s="10">
        <f>_xlfn.XLOOKUP($A56,'[1]28'!$J$8:$ED$8,'[1]28'!$J$26:$ED$26)</f>
        <v>18579.572</v>
      </c>
      <c r="I56" s="10">
        <f>_xlfn.XLOOKUP($A56,'[1]28'!$J$8:$ED$8,'[1]28'!$J$27:$ED$27)</f>
        <v>7024.05</v>
      </c>
      <c r="J56" s="21">
        <f>Iron[[#This Row],[China Export ]]/Iron[[#This Row],[Australia Exports by volumn(kt)]]</f>
        <v>0.31169322437472258</v>
      </c>
      <c r="K56" s="21">
        <f>Iron[[#This Row],[Japan Export]]/Iron[[#This Row],[Australia Exports by volumn(kt)]]</f>
        <v>0.40331814748364603</v>
      </c>
      <c r="L56" s="21">
        <f>Iron[[#This Row],[South Korea Export]]/Iron[[#This Row],[Australia Exports by volumn(kt)]]</f>
        <v>0.15247535485922409</v>
      </c>
      <c r="M56" s="21">
        <f>Iron[[#This Row],[Column1]]/Iron[[#This Row],[Australia Exports by volumn(kt)]]</f>
        <v>8.2117726937729479E-3</v>
      </c>
      <c r="N56" s="21">
        <f>Iron[[#This Row],[Column2]]/Iron[[#This Row],[Australia Exports by volumn(kt)]]</f>
        <v>0.68698727840570784</v>
      </c>
      <c r="O56" s="21">
        <f>Iron[[#This Row],[Column3]]/Iron[[#This Row],[Australia Exports by volumn(kt)]]</f>
        <v>0.30480094890051918</v>
      </c>
      <c r="P56" s="10">
        <f>_xlfn.XLOOKUP($A56,'[1]28'!$J$8:$ED$8,'[1]28'!$J$21:$ED$21)</f>
        <v>378.29</v>
      </c>
      <c r="Q56" s="10">
        <f>_xlfn.XLOOKUP($A56,'[1]28'!$J$8:$ED$8,'[1]28'!$J$22:$ED$22)</f>
        <v>31647.297999999999</v>
      </c>
      <c r="R56" s="10">
        <f>_xlfn.XLOOKUP($A56,'[1]28'!$J$8:$ED$8,'[1]28'!$J$23:$ED$23)</f>
        <v>14041.200999999999</v>
      </c>
    </row>
    <row r="57" spans="1:18" x14ac:dyDescent="0.25">
      <c r="A57" s="6">
        <v>37865</v>
      </c>
      <c r="B57" s="4" t="str">
        <f>_xlfn.XLOOKUP($A57,'[1]28'!$J$8:$ED$8,'[1]28'!$J$55:$ED$55)</f>
        <v>na</v>
      </c>
      <c r="C57" s="4" t="str">
        <f>_xlfn.XLOOKUP($A57,'[1]28'!$J$8:$ED$8,'[1]28'!$J$54:$ED$54)</f>
        <v>na</v>
      </c>
      <c r="D57" s="10">
        <f>_xlfn.XLOOKUP($A57,'[1]28'!$J$8:$ED$8,'[1]28'!$J$15:$ED$15)</f>
        <v>53889.615373393703</v>
      </c>
      <c r="E57" s="10">
        <f>_xlfn.XLOOKUP($A57,'[1]28'!$J$8:$ED$8,'[1]16'!$H$19:$EB$19)</f>
        <v>47441.781999999999</v>
      </c>
      <c r="F57" s="10">
        <f>_xlfn.XLOOKUP($A57,'[1]28'!$J$8:$ED$8,'[1]17'!$G$22:$EA$22)</f>
        <v>1281.3514</v>
      </c>
      <c r="G57" s="10">
        <f>_xlfn.XLOOKUP($A57,'[1]28'!$J$8:$ED$8,'[1]28'!$J$25:$ED$25)</f>
        <v>14984.761</v>
      </c>
      <c r="H57" s="10">
        <f>_xlfn.XLOOKUP($A57,'[1]28'!$J$8:$ED$8,'[1]28'!$J$26:$ED$26)</f>
        <v>19896.392</v>
      </c>
      <c r="I57" s="10">
        <f>_xlfn.XLOOKUP($A57,'[1]28'!$J$8:$ED$8,'[1]28'!$J$27:$ED$27)</f>
        <v>6126.7190000000001</v>
      </c>
      <c r="J57" s="21">
        <f>Iron[[#This Row],[China Export ]]/Iron[[#This Row],[Australia Exports by volumn(kt)]]</f>
        <v>0.31585577877323412</v>
      </c>
      <c r="K57" s="21">
        <f>Iron[[#This Row],[Japan Export]]/Iron[[#This Row],[Australia Exports by volumn(kt)]]</f>
        <v>0.41938542696393655</v>
      </c>
      <c r="L57" s="21">
        <f>Iron[[#This Row],[South Korea Export]]/Iron[[#This Row],[Australia Exports by volumn(kt)]]</f>
        <v>0.12914183957086603</v>
      </c>
      <c r="M57" s="21">
        <f>Iron[[#This Row],[Column1]]/Iron[[#This Row],[Australia Exports by volumn(kt)]]</f>
        <v>3.837903896611641E-3</v>
      </c>
      <c r="N57" s="21">
        <f>Iron[[#This Row],[Column2]]/Iron[[#This Row],[Australia Exports by volumn(kt)]]</f>
        <v>0.686744292193746</v>
      </c>
      <c r="O57" s="21">
        <f>Iron[[#This Row],[Column3]]/Iron[[#This Row],[Australia Exports by volumn(kt)]]</f>
        <v>0.30941780390964235</v>
      </c>
      <c r="P57" s="10">
        <f>_xlfn.XLOOKUP($A57,'[1]28'!$J$8:$ED$8,'[1]28'!$J$21:$ED$21)</f>
        <v>182.077</v>
      </c>
      <c r="Q57" s="10">
        <f>_xlfn.XLOOKUP($A57,'[1]28'!$J$8:$ED$8,'[1]28'!$J$22:$ED$22)</f>
        <v>32580.373</v>
      </c>
      <c r="R57" s="10">
        <f>_xlfn.XLOOKUP($A57,'[1]28'!$J$8:$ED$8,'[1]28'!$J$23:$ED$23)</f>
        <v>14679.332</v>
      </c>
    </row>
    <row r="58" spans="1:18" x14ac:dyDescent="0.25">
      <c r="A58" s="6">
        <v>37956</v>
      </c>
      <c r="B58" s="4" t="str">
        <f>_xlfn.XLOOKUP($A58,'[1]28'!$J$8:$ED$8,'[1]28'!$J$55:$ED$55)</f>
        <v>na</v>
      </c>
      <c r="C58" s="4" t="str">
        <f>_xlfn.XLOOKUP($A58,'[1]28'!$J$8:$ED$8,'[1]28'!$J$54:$ED$54)</f>
        <v>na</v>
      </c>
      <c r="D58" s="10">
        <f>_xlfn.XLOOKUP($A58,'[1]28'!$J$8:$ED$8,'[1]28'!$J$15:$ED$15)</f>
        <v>57966.447672276103</v>
      </c>
      <c r="E58" s="10">
        <f>_xlfn.XLOOKUP($A58,'[1]28'!$J$8:$ED$8,'[1]16'!$H$19:$EB$19)</f>
        <v>50159.563000000002</v>
      </c>
      <c r="F58" s="10">
        <f>_xlfn.XLOOKUP($A58,'[1]28'!$J$8:$ED$8,'[1]17'!$G$22:$EA$22)</f>
        <v>1289.07918</v>
      </c>
      <c r="G58" s="10">
        <f>_xlfn.XLOOKUP($A58,'[1]28'!$J$8:$ED$8,'[1]28'!$J$25:$ED$25)</f>
        <v>17178.455000000002</v>
      </c>
      <c r="H58" s="10">
        <f>_xlfn.XLOOKUP($A58,'[1]28'!$J$8:$ED$8,'[1]28'!$J$26:$ED$26)</f>
        <v>19161.02</v>
      </c>
      <c r="I58" s="10">
        <f>_xlfn.XLOOKUP($A58,'[1]28'!$J$8:$ED$8,'[1]28'!$J$27:$ED$27)</f>
        <v>7450.1859999999997</v>
      </c>
      <c r="J58" s="21">
        <f>Iron[[#This Row],[China Export ]]/Iron[[#This Row],[Australia Exports by volumn(kt)]]</f>
        <v>0.34247616949932363</v>
      </c>
      <c r="K58" s="21">
        <f>Iron[[#This Row],[Japan Export]]/Iron[[#This Row],[Australia Exports by volumn(kt)]]</f>
        <v>0.38200133442151402</v>
      </c>
      <c r="L58" s="21">
        <f>Iron[[#This Row],[South Korea Export]]/Iron[[#This Row],[Australia Exports by volumn(kt)]]</f>
        <v>0.14852972303606393</v>
      </c>
      <c r="M58" s="21">
        <f>Iron[[#This Row],[Column1]]/Iron[[#This Row],[Australia Exports by volumn(kt)]]</f>
        <v>6.0531229109791092E-3</v>
      </c>
      <c r="N58" s="21">
        <f>Iron[[#This Row],[Column2]]/Iron[[#This Row],[Australia Exports by volumn(kt)]]</f>
        <v>0.68667862995536866</v>
      </c>
      <c r="O58" s="21">
        <f>Iron[[#This Row],[Column3]]/Iron[[#This Row],[Australia Exports by volumn(kt)]]</f>
        <v>0.30726824713365225</v>
      </c>
      <c r="P58" s="10">
        <f>_xlfn.XLOOKUP($A58,'[1]28'!$J$8:$ED$8,'[1]28'!$J$21:$ED$21)</f>
        <v>303.62200000000001</v>
      </c>
      <c r="Q58" s="10">
        <f>_xlfn.XLOOKUP($A58,'[1]28'!$J$8:$ED$8,'[1]28'!$J$22:$ED$22)</f>
        <v>34443.5</v>
      </c>
      <c r="R58" s="10">
        <f>_xlfn.XLOOKUP($A58,'[1]28'!$J$8:$ED$8,'[1]28'!$J$23:$ED$23)</f>
        <v>15412.441000000001</v>
      </c>
    </row>
    <row r="59" spans="1:18" x14ac:dyDescent="0.25">
      <c r="A59" s="6">
        <v>38047</v>
      </c>
      <c r="B59" s="4" t="str">
        <f>_xlfn.XLOOKUP($A59,'[1]28'!$J$8:$ED$8,'[1]28'!$J$55:$ED$55)</f>
        <v>na</v>
      </c>
      <c r="C59" s="4" t="str">
        <f>_xlfn.XLOOKUP($A59,'[1]28'!$J$8:$ED$8,'[1]28'!$J$54:$ED$54)</f>
        <v>na</v>
      </c>
      <c r="D59" s="10">
        <f>_xlfn.XLOOKUP($A59,'[1]28'!$J$8:$ED$8,'[1]28'!$J$15:$ED$15)</f>
        <v>52525.196432571203</v>
      </c>
      <c r="E59" s="10">
        <f>_xlfn.XLOOKUP($A59,'[1]28'!$J$8:$ED$8,'[1]16'!$H$19:$EB$19)</f>
        <v>48683.021999999997</v>
      </c>
      <c r="F59" s="10">
        <f>_xlfn.XLOOKUP($A59,'[1]28'!$J$8:$ED$8,'[1]17'!$G$22:$EA$22)</f>
        <v>1194.72713</v>
      </c>
      <c r="G59" s="10">
        <f>_xlfn.XLOOKUP($A59,'[1]28'!$J$8:$ED$8,'[1]28'!$J$25:$ED$25)</f>
        <v>17217.569</v>
      </c>
      <c r="H59" s="10">
        <f>_xlfn.XLOOKUP($A59,'[1]28'!$J$8:$ED$8,'[1]28'!$J$26:$ED$26)</f>
        <v>20001.365000000002</v>
      </c>
      <c r="I59" s="10">
        <f>_xlfn.XLOOKUP($A59,'[1]28'!$J$8:$ED$8,'[1]28'!$J$27:$ED$27)</f>
        <v>6443.9279999999999</v>
      </c>
      <c r="J59" s="21">
        <f>Iron[[#This Row],[China Export ]]/Iron[[#This Row],[Australia Exports by volumn(kt)]]</f>
        <v>0.35366680811228196</v>
      </c>
      <c r="K59" s="21">
        <f>Iron[[#This Row],[Japan Export]]/Iron[[#This Row],[Australia Exports by volumn(kt)]]</f>
        <v>0.41084887869122017</v>
      </c>
      <c r="L59" s="21">
        <f>Iron[[#This Row],[South Korea Export]]/Iron[[#This Row],[Australia Exports by volumn(kt)]]</f>
        <v>0.13236499574738808</v>
      </c>
      <c r="M59" s="21">
        <f>Iron[[#This Row],[Column1]]/Iron[[#This Row],[Australia Exports by volumn(kt)]]</f>
        <v>4.5182692233033525E-3</v>
      </c>
      <c r="N59" s="21">
        <f>Iron[[#This Row],[Column2]]/Iron[[#This Row],[Australia Exports by volumn(kt)]]</f>
        <v>0.68023501088326033</v>
      </c>
      <c r="O59" s="21">
        <f>Iron[[#This Row],[Column3]]/Iron[[#This Row],[Australia Exports by volumn(kt)]]</f>
        <v>0.31524671989343639</v>
      </c>
      <c r="P59" s="10">
        <f>_xlfn.XLOOKUP($A59,'[1]28'!$J$8:$ED$8,'[1]28'!$J$21:$ED$21)</f>
        <v>219.96299999999999</v>
      </c>
      <c r="Q59" s="10">
        <f>_xlfn.XLOOKUP($A59,'[1]28'!$J$8:$ED$8,'[1]28'!$J$22:$ED$22)</f>
        <v>33115.896000000001</v>
      </c>
      <c r="R59" s="10">
        <f>_xlfn.XLOOKUP($A59,'[1]28'!$J$8:$ED$8,'[1]28'!$J$23:$ED$23)</f>
        <v>15347.163</v>
      </c>
    </row>
    <row r="60" spans="1:18" x14ac:dyDescent="0.25">
      <c r="A60" s="6">
        <v>38139</v>
      </c>
      <c r="B60" s="4" t="str">
        <f>_xlfn.XLOOKUP($A60,'[1]28'!$J$8:$ED$8,'[1]28'!$J$55:$ED$55)</f>
        <v>na</v>
      </c>
      <c r="C60" s="4" t="str">
        <f>_xlfn.XLOOKUP($A60,'[1]28'!$J$8:$ED$8,'[1]28'!$J$54:$ED$54)</f>
        <v>na</v>
      </c>
      <c r="D60" s="10">
        <f>_xlfn.XLOOKUP($A60,'[1]28'!$J$8:$ED$8,'[1]28'!$J$15:$ED$15)</f>
        <v>57642.414572335903</v>
      </c>
      <c r="E60" s="10">
        <f>_xlfn.XLOOKUP($A60,'[1]28'!$J$8:$ED$8,'[1]16'!$H$19:$EB$19)</f>
        <v>48489.046999999999</v>
      </c>
      <c r="F60" s="10">
        <f>_xlfn.XLOOKUP($A60,'[1]28'!$J$8:$ED$8,'[1]17'!$G$22:$EA$22)</f>
        <v>1511.62925</v>
      </c>
      <c r="G60" s="10">
        <f>_xlfn.XLOOKUP($A60,'[1]28'!$J$8:$ED$8,'[1]28'!$J$25:$ED$25)</f>
        <v>16735.13</v>
      </c>
      <c r="H60" s="10">
        <f>_xlfn.XLOOKUP($A60,'[1]28'!$J$8:$ED$8,'[1]28'!$J$26:$ED$26)</f>
        <v>19310.761999999999</v>
      </c>
      <c r="I60" s="10">
        <f>_xlfn.XLOOKUP($A60,'[1]28'!$J$8:$ED$8,'[1]28'!$J$27:$ED$27)</f>
        <v>6547.7219999999998</v>
      </c>
      <c r="J60" s="21">
        <f>Iron[[#This Row],[China Export ]]/Iron[[#This Row],[Australia Exports by volumn(kt)]]</f>
        <v>0.34513216974546851</v>
      </c>
      <c r="K60" s="21">
        <f>Iron[[#This Row],[Japan Export]]/Iron[[#This Row],[Australia Exports by volumn(kt)]]</f>
        <v>0.3982499800418845</v>
      </c>
      <c r="L60" s="21">
        <f>Iron[[#This Row],[South Korea Export]]/Iron[[#This Row],[Australia Exports by volumn(kt)]]</f>
        <v>0.1350350729722529</v>
      </c>
      <c r="M60" s="21">
        <f>Iron[[#This Row],[Column1]]/Iron[[#This Row],[Australia Exports by volumn(kt)]]</f>
        <v>9.5086628532831344E-3</v>
      </c>
      <c r="N60" s="21">
        <f>Iron[[#This Row],[Column2]]/Iron[[#This Row],[Australia Exports by volumn(kt)]]</f>
        <v>0.67253831571488709</v>
      </c>
      <c r="O60" s="21">
        <f>Iron[[#This Row],[Column3]]/Iron[[#This Row],[Australia Exports by volumn(kt)]]</f>
        <v>0.31795302143182974</v>
      </c>
      <c r="P60" s="10">
        <f>_xlfn.XLOOKUP($A60,'[1]28'!$J$8:$ED$8,'[1]28'!$J$21:$ED$21)</f>
        <v>461.06599999999997</v>
      </c>
      <c r="Q60" s="10">
        <f>_xlfn.XLOOKUP($A60,'[1]28'!$J$8:$ED$8,'[1]28'!$J$22:$ED$22)</f>
        <v>32610.741999999998</v>
      </c>
      <c r="R60" s="10">
        <f>_xlfn.XLOOKUP($A60,'[1]28'!$J$8:$ED$8,'[1]28'!$J$23:$ED$23)</f>
        <v>15417.239</v>
      </c>
    </row>
    <row r="61" spans="1:18" x14ac:dyDescent="0.25">
      <c r="A61" s="6">
        <v>38231</v>
      </c>
      <c r="B61" s="4" t="str">
        <f>_xlfn.XLOOKUP($A61,'[1]28'!$J$8:$ED$8,'[1]28'!$J$55:$ED$55)</f>
        <v>na</v>
      </c>
      <c r="C61" s="4" t="str">
        <f>_xlfn.XLOOKUP($A61,'[1]28'!$J$8:$ED$8,'[1]28'!$J$54:$ED$54)</f>
        <v>na</v>
      </c>
      <c r="D61" s="10">
        <f>_xlfn.XLOOKUP($A61,'[1]28'!$J$8:$ED$8,'[1]28'!$J$15:$ED$15)</f>
        <v>60455.403428983002</v>
      </c>
      <c r="E61" s="10">
        <f>_xlfn.XLOOKUP($A61,'[1]28'!$J$8:$ED$8,'[1]16'!$H$19:$EB$19)</f>
        <v>54855.078000000001</v>
      </c>
      <c r="F61" s="10">
        <f>_xlfn.XLOOKUP($A61,'[1]28'!$J$8:$ED$8,'[1]17'!$G$22:$EA$22)</f>
        <v>1717.0800979999999</v>
      </c>
      <c r="G61" s="10">
        <f>_xlfn.XLOOKUP($A61,'[1]28'!$J$8:$ED$8,'[1]28'!$J$25:$ED$25)</f>
        <v>21494.739000000001</v>
      </c>
      <c r="H61" s="10">
        <f>_xlfn.XLOOKUP($A61,'[1]28'!$J$8:$ED$8,'[1]28'!$J$26:$ED$26)</f>
        <v>20904.331999999999</v>
      </c>
      <c r="I61" s="10">
        <f>_xlfn.XLOOKUP($A61,'[1]28'!$J$8:$ED$8,'[1]28'!$J$27:$ED$27)</f>
        <v>6479.7669999999998</v>
      </c>
      <c r="J61" s="21">
        <f>Iron[[#This Row],[China Export ]]/Iron[[#This Row],[Australia Exports by volumn(kt)]]</f>
        <v>0.39184592901317178</v>
      </c>
      <c r="K61" s="21">
        <f>Iron[[#This Row],[Japan Export]]/Iron[[#This Row],[Australia Exports by volumn(kt)]]</f>
        <v>0.38108289628172615</v>
      </c>
      <c r="L61" s="21">
        <f>Iron[[#This Row],[South Korea Export]]/Iron[[#This Row],[Australia Exports by volumn(kt)]]</f>
        <v>0.1181251989104819</v>
      </c>
      <c r="M61" s="21">
        <f>Iron[[#This Row],[Column1]]/Iron[[#This Row],[Australia Exports by volumn(kt)]]</f>
        <v>4.9793020073729544E-3</v>
      </c>
      <c r="N61" s="21">
        <f>Iron[[#This Row],[Column2]]/Iron[[#This Row],[Australia Exports by volumn(kt)]]</f>
        <v>0.68556861773125177</v>
      </c>
      <c r="O61" s="21">
        <f>Iron[[#This Row],[Column3]]/Iron[[#This Row],[Australia Exports by volumn(kt)]]</f>
        <v>0.30945208026137527</v>
      </c>
      <c r="P61" s="10">
        <f>_xlfn.XLOOKUP($A61,'[1]28'!$J$8:$ED$8,'[1]28'!$J$21:$ED$21)</f>
        <v>273.14</v>
      </c>
      <c r="Q61" s="10">
        <f>_xlfn.XLOOKUP($A61,'[1]28'!$J$8:$ED$8,'[1]28'!$J$22:$ED$22)</f>
        <v>37606.92</v>
      </c>
      <c r="R61" s="10">
        <f>_xlfn.XLOOKUP($A61,'[1]28'!$J$8:$ED$8,'[1]28'!$J$23:$ED$23)</f>
        <v>16975.018</v>
      </c>
    </row>
    <row r="62" spans="1:18" x14ac:dyDescent="0.25">
      <c r="A62" s="6">
        <v>38322</v>
      </c>
      <c r="B62" s="4" t="str">
        <f>_xlfn.XLOOKUP($A62,'[1]28'!$J$8:$ED$8,'[1]28'!$J$55:$ED$55)</f>
        <v>na</v>
      </c>
      <c r="C62" s="4" t="str">
        <f>_xlfn.XLOOKUP($A62,'[1]28'!$J$8:$ED$8,'[1]28'!$J$54:$ED$54)</f>
        <v>na</v>
      </c>
      <c r="D62" s="10">
        <f>_xlfn.XLOOKUP($A62,'[1]28'!$J$8:$ED$8,'[1]28'!$J$15:$ED$15)</f>
        <v>62577.790550218298</v>
      </c>
      <c r="E62" s="10">
        <f>_xlfn.XLOOKUP($A62,'[1]28'!$J$8:$ED$8,'[1]16'!$H$19:$EB$19)</f>
        <v>57800.561999999998</v>
      </c>
      <c r="F62" s="10">
        <f>_xlfn.XLOOKUP($A62,'[1]28'!$J$8:$ED$8,'[1]17'!$G$22:$EA$22)</f>
        <v>1745.851132</v>
      </c>
      <c r="G62" s="10">
        <f>_xlfn.XLOOKUP($A62,'[1]28'!$J$8:$ED$8,'[1]28'!$J$25:$ED$25)</f>
        <v>24661.441999999999</v>
      </c>
      <c r="H62" s="10">
        <f>_xlfn.XLOOKUP($A62,'[1]28'!$J$8:$ED$8,'[1]28'!$J$26:$ED$26)</f>
        <v>20097.157999999999</v>
      </c>
      <c r="I62" s="10">
        <f>_xlfn.XLOOKUP($A62,'[1]28'!$J$8:$ED$8,'[1]28'!$J$27:$ED$27)</f>
        <v>7000.116</v>
      </c>
      <c r="J62" s="21">
        <f>Iron[[#This Row],[China Export ]]/Iron[[#This Row],[Australia Exports by volumn(kt)]]</f>
        <v>0.42666439817661289</v>
      </c>
      <c r="K62" s="21">
        <f>Iron[[#This Row],[Japan Export]]/Iron[[#This Row],[Australia Exports by volumn(kt)]]</f>
        <v>0.34769831476725088</v>
      </c>
      <c r="L62" s="21">
        <f>Iron[[#This Row],[South Korea Export]]/Iron[[#This Row],[Australia Exports by volumn(kt)]]</f>
        <v>0.12110809580017579</v>
      </c>
      <c r="M62" s="21">
        <f>Iron[[#This Row],[Column1]]/Iron[[#This Row],[Australia Exports by volumn(kt)]]</f>
        <v>6.7272529287864024E-3</v>
      </c>
      <c r="N62" s="21">
        <f>Iron[[#This Row],[Column2]]/Iron[[#This Row],[Australia Exports by volumn(kt)]]</f>
        <v>0.69356650892079563</v>
      </c>
      <c r="O62" s="21">
        <f>Iron[[#This Row],[Column3]]/Iron[[#This Row],[Australia Exports by volumn(kt)]]</f>
        <v>0.29970623815041797</v>
      </c>
      <c r="P62" s="10">
        <f>_xlfn.XLOOKUP($A62,'[1]28'!$J$8:$ED$8,'[1]28'!$J$21:$ED$21)</f>
        <v>388.839</v>
      </c>
      <c r="Q62" s="10">
        <f>_xlfn.XLOOKUP($A62,'[1]28'!$J$8:$ED$8,'[1]28'!$J$22:$ED$22)</f>
        <v>40088.534</v>
      </c>
      <c r="R62" s="10">
        <f>_xlfn.XLOOKUP($A62,'[1]28'!$J$8:$ED$8,'[1]28'!$J$23:$ED$23)</f>
        <v>17323.188999999998</v>
      </c>
    </row>
    <row r="63" spans="1:18" x14ac:dyDescent="0.25">
      <c r="A63" s="6">
        <v>38412</v>
      </c>
      <c r="B63" s="4" t="str">
        <f>_xlfn.XLOOKUP($A63,'[1]28'!$J$8:$ED$8,'[1]28'!$J$55:$ED$55)</f>
        <v>na</v>
      </c>
      <c r="C63" s="4" t="str">
        <f>_xlfn.XLOOKUP($A63,'[1]28'!$J$8:$ED$8,'[1]28'!$J$54:$ED$54)</f>
        <v>na</v>
      </c>
      <c r="D63" s="10">
        <f>_xlfn.XLOOKUP($A63,'[1]28'!$J$8:$ED$8,'[1]28'!$J$15:$ED$15)</f>
        <v>61298.442241748096</v>
      </c>
      <c r="E63" s="10">
        <f>_xlfn.XLOOKUP($A63,'[1]28'!$J$8:$ED$8,'[1]16'!$H$19:$EB$19)</f>
        <v>56445.216999999997</v>
      </c>
      <c r="F63" s="10">
        <f>_xlfn.XLOOKUP($A63,'[1]28'!$J$8:$ED$8,'[1]17'!$G$22:$EA$22)</f>
        <v>1728.439228</v>
      </c>
      <c r="G63" s="10">
        <f>_xlfn.XLOOKUP($A63,'[1]28'!$J$8:$ED$8,'[1]28'!$J$25:$ED$25)</f>
        <v>25394.727999999999</v>
      </c>
      <c r="H63" s="10">
        <f>_xlfn.XLOOKUP($A63,'[1]28'!$J$8:$ED$8,'[1]28'!$J$26:$ED$26)</f>
        <v>19529.677</v>
      </c>
      <c r="I63" s="10">
        <f>_xlfn.XLOOKUP($A63,'[1]28'!$J$8:$ED$8,'[1]28'!$J$27:$ED$27)</f>
        <v>5965.6880000000001</v>
      </c>
      <c r="J63" s="21">
        <f>Iron[[#This Row],[China Export ]]/Iron[[#This Row],[Australia Exports by volumn(kt)]]</f>
        <v>0.44990044063432338</v>
      </c>
      <c r="K63" s="21">
        <f>Iron[[#This Row],[Japan Export]]/Iron[[#This Row],[Australia Exports by volumn(kt)]]</f>
        <v>0.34599347895145838</v>
      </c>
      <c r="L63" s="21">
        <f>Iron[[#This Row],[South Korea Export]]/Iron[[#This Row],[Australia Exports by volumn(kt)]]</f>
        <v>0.10568987625647715</v>
      </c>
      <c r="M63" s="21">
        <f>Iron[[#This Row],[Column1]]/Iron[[#This Row],[Australia Exports by volumn(kt)]]</f>
        <v>4.6300822973184778E-3</v>
      </c>
      <c r="N63" s="21">
        <f>Iron[[#This Row],[Column2]]/Iron[[#This Row],[Australia Exports by volumn(kt)]]</f>
        <v>0.70708931812592735</v>
      </c>
      <c r="O63" s="21">
        <f>Iron[[#This Row],[Column3]]/Iron[[#This Row],[Australia Exports by volumn(kt)]]</f>
        <v>0.28828059957675423</v>
      </c>
      <c r="P63" s="10">
        <f>_xlfn.XLOOKUP($A63,'[1]28'!$J$8:$ED$8,'[1]28'!$J$21:$ED$21)</f>
        <v>261.346</v>
      </c>
      <c r="Q63" s="10">
        <f>_xlfn.XLOOKUP($A63,'[1]28'!$J$8:$ED$8,'[1]28'!$J$22:$ED$22)</f>
        <v>39911.81</v>
      </c>
      <c r="R63" s="10">
        <f>_xlfn.XLOOKUP($A63,'[1]28'!$J$8:$ED$8,'[1]28'!$J$23:$ED$23)</f>
        <v>16272.061</v>
      </c>
    </row>
    <row r="64" spans="1:18" x14ac:dyDescent="0.25">
      <c r="A64" s="6">
        <v>38504</v>
      </c>
      <c r="B64" s="4" t="str">
        <f>_xlfn.XLOOKUP($A64,'[1]28'!$J$8:$ED$8,'[1]28'!$J$55:$ED$55)</f>
        <v>na</v>
      </c>
      <c r="C64" s="4" t="str">
        <f>_xlfn.XLOOKUP($A64,'[1]28'!$J$8:$ED$8,'[1]28'!$J$54:$ED$54)</f>
        <v>na</v>
      </c>
      <c r="D64" s="10">
        <f>_xlfn.XLOOKUP($A64,'[1]28'!$J$8:$ED$8,'[1]28'!$J$15:$ED$15)</f>
        <v>66778.377359395206</v>
      </c>
      <c r="E64" s="10">
        <f>_xlfn.XLOOKUP($A64,'[1]28'!$J$8:$ED$8,'[1]16'!$H$19:$EB$19)</f>
        <v>59355.381999999998</v>
      </c>
      <c r="F64" s="10">
        <f>_xlfn.XLOOKUP($A64,'[1]28'!$J$8:$ED$8,'[1]17'!$G$22:$EA$22)</f>
        <v>2928.9469009999998</v>
      </c>
      <c r="G64" s="10">
        <f>_xlfn.XLOOKUP($A64,'[1]28'!$J$8:$ED$8,'[1]28'!$J$25:$ED$25)</f>
        <v>28083.705000000002</v>
      </c>
      <c r="H64" s="10">
        <f>_xlfn.XLOOKUP($A64,'[1]28'!$J$8:$ED$8,'[1]28'!$J$26:$ED$26)</f>
        <v>19651.492999999999</v>
      </c>
      <c r="I64" s="10">
        <f>_xlfn.XLOOKUP($A64,'[1]28'!$J$8:$ED$8,'[1]28'!$J$27:$ED$27)</f>
        <v>6180.6670000000004</v>
      </c>
      <c r="J64" s="21">
        <f>Iron[[#This Row],[China Export ]]/Iron[[#This Row],[Australia Exports by volumn(kt)]]</f>
        <v>0.47314504689734793</v>
      </c>
      <c r="K64" s="21">
        <f>Iron[[#This Row],[Japan Export]]/Iron[[#This Row],[Australia Exports by volumn(kt)]]</f>
        <v>0.33108190593398928</v>
      </c>
      <c r="L64" s="21">
        <f>Iron[[#This Row],[South Korea Export]]/Iron[[#This Row],[Australia Exports by volumn(kt)]]</f>
        <v>0.1041298495897137</v>
      </c>
      <c r="M64" s="21">
        <f>Iron[[#This Row],[Column1]]/Iron[[#This Row],[Australia Exports by volumn(kt)]]</f>
        <v>5.3214214003373785E-3</v>
      </c>
      <c r="N64" s="21">
        <f>Iron[[#This Row],[Column2]]/Iron[[#This Row],[Australia Exports by volumn(kt)]]</f>
        <v>0.68258635754378605</v>
      </c>
      <c r="O64" s="21">
        <f>Iron[[#This Row],[Column3]]/Iron[[#This Row],[Australia Exports by volumn(kt)]]</f>
        <v>0.31209222105587664</v>
      </c>
      <c r="P64" s="10">
        <f>_xlfn.XLOOKUP($A64,'[1]28'!$J$8:$ED$8,'[1]28'!$J$21:$ED$21)</f>
        <v>315.85500000000002</v>
      </c>
      <c r="Q64" s="10">
        <f>_xlfn.XLOOKUP($A64,'[1]28'!$J$8:$ED$8,'[1]28'!$J$22:$ED$22)</f>
        <v>40515.173999999999</v>
      </c>
      <c r="R64" s="10">
        <f>_xlfn.XLOOKUP($A64,'[1]28'!$J$8:$ED$8,'[1]28'!$J$23:$ED$23)</f>
        <v>18524.352999999999</v>
      </c>
    </row>
    <row r="65" spans="1:18" x14ac:dyDescent="0.25">
      <c r="A65" s="6">
        <v>38596</v>
      </c>
      <c r="B65" s="4" t="str">
        <f>_xlfn.XLOOKUP($A65,'[1]28'!$J$8:$ED$8,'[1]28'!$J$55:$ED$55)</f>
        <v>na</v>
      </c>
      <c r="C65" s="4" t="str">
        <f>_xlfn.XLOOKUP($A65,'[1]28'!$J$8:$ED$8,'[1]28'!$J$54:$ED$54)</f>
        <v>na</v>
      </c>
      <c r="D65" s="10">
        <f>_xlfn.XLOOKUP($A65,'[1]28'!$J$8:$ED$8,'[1]28'!$J$15:$ED$15)</f>
        <v>65992.512065277595</v>
      </c>
      <c r="E65" s="10">
        <f>_xlfn.XLOOKUP($A65,'[1]28'!$J$8:$ED$8,'[1]16'!$H$19:$EB$19)</f>
        <v>58855.675999999999</v>
      </c>
      <c r="F65" s="10">
        <f>_xlfn.XLOOKUP($A65,'[1]28'!$J$8:$ED$8,'[1]17'!$G$22:$EA$22)</f>
        <v>3001.0137209999998</v>
      </c>
      <c r="G65" s="10">
        <f>_xlfn.XLOOKUP($A65,'[1]28'!$J$8:$ED$8,'[1]28'!$J$25:$ED$25)</f>
        <v>29374.28</v>
      </c>
      <c r="H65" s="10">
        <f>_xlfn.XLOOKUP($A65,'[1]28'!$J$8:$ED$8,'[1]28'!$J$26:$ED$26)</f>
        <v>17746.521000000001</v>
      </c>
      <c r="I65" s="10">
        <f>_xlfn.XLOOKUP($A65,'[1]28'!$J$8:$ED$8,'[1]28'!$J$27:$ED$27)</f>
        <v>6434.5879999999997</v>
      </c>
      <c r="J65" s="21">
        <f>Iron[[#This Row],[China Export ]]/Iron[[#This Row],[Australia Exports by volumn(kt)]]</f>
        <v>0.49909001130154379</v>
      </c>
      <c r="K65" s="21">
        <f>Iron[[#This Row],[Japan Export]]/Iron[[#This Row],[Australia Exports by volumn(kt)]]</f>
        <v>0.30152607541199594</v>
      </c>
      <c r="L65" s="21">
        <f>Iron[[#This Row],[South Korea Export]]/Iron[[#This Row],[Australia Exports by volumn(kt)]]</f>
        <v>0.10932824898655484</v>
      </c>
      <c r="M65" s="21">
        <f>Iron[[#This Row],[Column1]]/Iron[[#This Row],[Australia Exports by volumn(kt)]]</f>
        <v>3.7262676245533228E-3</v>
      </c>
      <c r="N65" s="21">
        <f>Iron[[#This Row],[Column2]]/Iron[[#This Row],[Australia Exports by volumn(kt)]]</f>
        <v>0.69249049148632669</v>
      </c>
      <c r="O65" s="21">
        <f>Iron[[#This Row],[Column3]]/Iron[[#This Row],[Australia Exports by volumn(kt)]]</f>
        <v>0.30378324088912001</v>
      </c>
      <c r="P65" s="10">
        <f>_xlfn.XLOOKUP($A65,'[1]28'!$J$8:$ED$8,'[1]28'!$J$21:$ED$21)</f>
        <v>219.31200000000001</v>
      </c>
      <c r="Q65" s="10">
        <f>_xlfn.XLOOKUP($A65,'[1]28'!$J$8:$ED$8,'[1]28'!$J$22:$ED$22)</f>
        <v>40756.995999999999</v>
      </c>
      <c r="R65" s="10">
        <f>_xlfn.XLOOKUP($A65,'[1]28'!$J$8:$ED$8,'[1]28'!$J$23:$ED$23)</f>
        <v>17879.367999999999</v>
      </c>
    </row>
    <row r="66" spans="1:18" x14ac:dyDescent="0.25">
      <c r="A66" s="6">
        <v>38687</v>
      </c>
      <c r="B66" s="4" t="str">
        <f>_xlfn.XLOOKUP($A66,'[1]28'!$J$8:$ED$8,'[1]28'!$J$55:$ED$55)</f>
        <v>na</v>
      </c>
      <c r="C66" s="4" t="str">
        <f>_xlfn.XLOOKUP($A66,'[1]28'!$J$8:$ED$8,'[1]28'!$J$54:$ED$54)</f>
        <v>na</v>
      </c>
      <c r="D66" s="10">
        <f>_xlfn.XLOOKUP($A66,'[1]28'!$J$8:$ED$8,'[1]28'!$J$15:$ED$15)</f>
        <v>67027.834947630501</v>
      </c>
      <c r="E66" s="10">
        <f>_xlfn.XLOOKUP($A66,'[1]28'!$J$8:$ED$8,'[1]16'!$H$19:$EB$19)</f>
        <v>64657.033000000003</v>
      </c>
      <c r="F66" s="10">
        <f>_xlfn.XLOOKUP($A66,'[1]28'!$J$8:$ED$8,'[1]17'!$G$22:$EA$22)</f>
        <v>3412.7835690000002</v>
      </c>
      <c r="G66" s="10">
        <f>_xlfn.XLOOKUP($A66,'[1]28'!$J$8:$ED$8,'[1]28'!$J$25:$ED$25)</f>
        <v>34684.646999999997</v>
      </c>
      <c r="H66" s="10">
        <f>_xlfn.XLOOKUP($A66,'[1]28'!$J$8:$ED$8,'[1]28'!$J$26:$ED$26)</f>
        <v>19272.697</v>
      </c>
      <c r="I66" s="10">
        <f>_xlfn.XLOOKUP($A66,'[1]28'!$J$8:$ED$8,'[1]28'!$J$27:$ED$27)</f>
        <v>6396.5730000000003</v>
      </c>
      <c r="J66" s="21">
        <f>Iron[[#This Row],[China Export ]]/Iron[[#This Row],[Australia Exports by volumn(kt)]]</f>
        <v>0.53644043641779848</v>
      </c>
      <c r="K66" s="21">
        <f>Iron[[#This Row],[Japan Export]]/Iron[[#This Row],[Australia Exports by volumn(kt)]]</f>
        <v>0.29807580251942584</v>
      </c>
      <c r="L66" s="21">
        <f>Iron[[#This Row],[South Korea Export]]/Iron[[#This Row],[Australia Exports by volumn(kt)]]</f>
        <v>9.8930815461328078E-2</v>
      </c>
      <c r="M66" s="21">
        <f>Iron[[#This Row],[Column1]]/Iron[[#This Row],[Australia Exports by volumn(kt)]]</f>
        <v>4.8032825756171016E-3</v>
      </c>
      <c r="N66" s="21">
        <f>Iron[[#This Row],[Column2]]/Iron[[#This Row],[Australia Exports by volumn(kt)]]</f>
        <v>0.70001333033639201</v>
      </c>
      <c r="O66" s="21">
        <f>Iron[[#This Row],[Column3]]/Iron[[#This Row],[Australia Exports by volumn(kt)]]</f>
        <v>0.29518338708799086</v>
      </c>
      <c r="P66" s="10">
        <f>_xlfn.XLOOKUP($A66,'[1]28'!$J$8:$ED$8,'[1]28'!$J$21:$ED$21)</f>
        <v>310.56599999999997</v>
      </c>
      <c r="Q66" s="10">
        <f>_xlfn.XLOOKUP($A66,'[1]28'!$J$8:$ED$8,'[1]28'!$J$22:$ED$22)</f>
        <v>45260.785000000003</v>
      </c>
      <c r="R66" s="10">
        <f>_xlfn.XLOOKUP($A66,'[1]28'!$J$8:$ED$8,'[1]28'!$J$23:$ED$23)</f>
        <v>19085.682000000001</v>
      </c>
    </row>
    <row r="67" spans="1:18" x14ac:dyDescent="0.25">
      <c r="A67" s="6">
        <v>38777</v>
      </c>
      <c r="B67" s="4" t="str">
        <f>_xlfn.XLOOKUP($A67,'[1]28'!$J$8:$ED$8,'[1]28'!$J$55:$ED$55)</f>
        <v>na</v>
      </c>
      <c r="C67" s="4" t="str">
        <f>_xlfn.XLOOKUP($A67,'[1]28'!$J$8:$ED$8,'[1]28'!$J$54:$ED$54)</f>
        <v>na</v>
      </c>
      <c r="D67" s="10">
        <f>_xlfn.XLOOKUP($A67,'[1]28'!$J$8:$ED$8,'[1]28'!$J$15:$ED$15)</f>
        <v>60400.275981772102</v>
      </c>
      <c r="E67" s="10">
        <f>_xlfn.XLOOKUP($A67,'[1]28'!$J$8:$ED$8,'[1]16'!$H$19:$EB$19)</f>
        <v>54123.396999999997</v>
      </c>
      <c r="F67" s="10">
        <f>_xlfn.XLOOKUP($A67,'[1]28'!$J$8:$ED$8,'[1]17'!$G$22:$EA$22)</f>
        <v>2894.9914210000002</v>
      </c>
      <c r="G67" s="10">
        <f>_xlfn.XLOOKUP($A67,'[1]28'!$J$8:$ED$8,'[1]28'!$J$25:$ED$25)</f>
        <v>27874.419000000002</v>
      </c>
      <c r="H67" s="10">
        <f>_xlfn.XLOOKUP($A67,'[1]28'!$J$8:$ED$8,'[1]28'!$J$26:$ED$26)</f>
        <v>15917.621999999999</v>
      </c>
      <c r="I67" s="10">
        <f>_xlfn.XLOOKUP($A67,'[1]28'!$J$8:$ED$8,'[1]28'!$J$27:$ED$27)</f>
        <v>5928.9110000000001</v>
      </c>
      <c r="J67" s="21">
        <f>Iron[[#This Row],[China Export ]]/Iron[[#This Row],[Australia Exports by volumn(kt)]]</f>
        <v>0.51501606597235583</v>
      </c>
      <c r="K67" s="21">
        <f>Iron[[#This Row],[Japan Export]]/Iron[[#This Row],[Australia Exports by volumn(kt)]]</f>
        <v>0.2940987240693706</v>
      </c>
      <c r="L67" s="21">
        <f>Iron[[#This Row],[South Korea Export]]/Iron[[#This Row],[Australia Exports by volumn(kt)]]</f>
        <v>0.10954432516495594</v>
      </c>
      <c r="M67" s="21">
        <f>Iron[[#This Row],[Column1]]/Iron[[#This Row],[Australia Exports by volumn(kt)]]</f>
        <v>6.1599976808551019E-3</v>
      </c>
      <c r="N67" s="21">
        <f>Iron[[#This Row],[Column2]]/Iron[[#This Row],[Australia Exports by volumn(kt)]]</f>
        <v>0.70870595945779236</v>
      </c>
      <c r="O67" s="21">
        <f>Iron[[#This Row],[Column3]]/Iron[[#This Row],[Australia Exports by volumn(kt)]]</f>
        <v>0.28513404286135258</v>
      </c>
      <c r="P67" s="10">
        <f>_xlfn.XLOOKUP($A67,'[1]28'!$J$8:$ED$8,'[1]28'!$J$21:$ED$21)</f>
        <v>333.4</v>
      </c>
      <c r="Q67" s="10">
        <f>_xlfn.XLOOKUP($A67,'[1]28'!$J$8:$ED$8,'[1]28'!$J$22:$ED$22)</f>
        <v>38357.574000000001</v>
      </c>
      <c r="R67" s="10">
        <f>_xlfn.XLOOKUP($A67,'[1]28'!$J$8:$ED$8,'[1]28'!$J$23:$ED$23)</f>
        <v>15432.423000000001</v>
      </c>
    </row>
    <row r="68" spans="1:18" x14ac:dyDescent="0.25">
      <c r="A68" s="6">
        <v>38869</v>
      </c>
      <c r="B68" s="4" t="str">
        <f>_xlfn.XLOOKUP($A68,'[1]28'!$J$8:$ED$8,'[1]28'!$J$55:$ED$55)</f>
        <v>na</v>
      </c>
      <c r="C68" s="4" t="str">
        <f>_xlfn.XLOOKUP($A68,'[1]28'!$J$8:$ED$8,'[1]28'!$J$54:$ED$54)</f>
        <v>na</v>
      </c>
      <c r="D68" s="10">
        <f>_xlfn.XLOOKUP($A68,'[1]28'!$J$8:$ED$8,'[1]28'!$J$15:$ED$15)</f>
        <v>69645.990740280293</v>
      </c>
      <c r="E68" s="10">
        <f>_xlfn.XLOOKUP($A68,'[1]28'!$J$8:$ED$8,'[1]16'!$H$19:$EB$19)</f>
        <v>61744.120999999999</v>
      </c>
      <c r="F68" s="10">
        <f>_xlfn.XLOOKUP($A68,'[1]28'!$J$8:$ED$8,'[1]17'!$G$22:$EA$22)</f>
        <v>3545.6192510000001</v>
      </c>
      <c r="G68" s="10">
        <f>_xlfn.XLOOKUP($A68,'[1]28'!$J$8:$ED$8,'[1]28'!$J$25:$ED$25)</f>
        <v>31555.669000000002</v>
      </c>
      <c r="H68" s="10">
        <f>_xlfn.XLOOKUP($A68,'[1]28'!$J$8:$ED$8,'[1]28'!$J$26:$ED$26)</f>
        <v>19376.14</v>
      </c>
      <c r="I68" s="10">
        <f>_xlfn.XLOOKUP($A68,'[1]28'!$J$8:$ED$8,'[1]28'!$J$27:$ED$27)</f>
        <v>5944.6109999999999</v>
      </c>
      <c r="J68" s="21">
        <f>Iron[[#This Row],[China Export ]]/Iron[[#This Row],[Australia Exports by volumn(kt)]]</f>
        <v>0.51107163708752124</v>
      </c>
      <c r="K68" s="21">
        <f>Iron[[#This Row],[Japan Export]]/Iron[[#This Row],[Australia Exports by volumn(kt)]]</f>
        <v>0.31381352080467712</v>
      </c>
      <c r="L68" s="21">
        <f>Iron[[#This Row],[South Korea Export]]/Iron[[#This Row],[Australia Exports by volumn(kt)]]</f>
        <v>9.6278170354064968E-2</v>
      </c>
      <c r="M68" s="21">
        <f>Iron[[#This Row],[Column1]]/Iron[[#This Row],[Australia Exports by volumn(kt)]]</f>
        <v>3.5533747415401706E-3</v>
      </c>
      <c r="N68" s="21">
        <f>Iron[[#This Row],[Column2]]/Iron[[#This Row],[Australia Exports by volumn(kt)]]</f>
        <v>0.71324422935748</v>
      </c>
      <c r="O68" s="21">
        <f>Iron[[#This Row],[Column3]]/Iron[[#This Row],[Australia Exports by volumn(kt)]]</f>
        <v>0.28320239590097979</v>
      </c>
      <c r="P68" s="10">
        <f>_xlfn.XLOOKUP($A68,'[1]28'!$J$8:$ED$8,'[1]28'!$J$21:$ED$21)</f>
        <v>219.4</v>
      </c>
      <c r="Q68" s="10">
        <f>_xlfn.XLOOKUP($A68,'[1]28'!$J$8:$ED$8,'[1]28'!$J$22:$ED$22)</f>
        <v>44038.637999999999</v>
      </c>
      <c r="R68" s="10">
        <f>_xlfn.XLOOKUP($A68,'[1]28'!$J$8:$ED$8,'[1]28'!$J$23:$ED$23)</f>
        <v>17486.082999999999</v>
      </c>
    </row>
    <row r="69" spans="1:18" x14ac:dyDescent="0.25">
      <c r="A69" s="6">
        <v>38961</v>
      </c>
      <c r="B69" s="4" t="str">
        <f>_xlfn.XLOOKUP($A69,'[1]28'!$J$8:$ED$8,'[1]28'!$J$55:$ED$55)</f>
        <v>na</v>
      </c>
      <c r="C69" s="4" t="str">
        <f>_xlfn.XLOOKUP($A69,'[1]28'!$J$8:$ED$8,'[1]28'!$J$54:$ED$54)</f>
        <v>na</v>
      </c>
      <c r="D69" s="10">
        <f>_xlfn.XLOOKUP($A69,'[1]28'!$J$8:$ED$8,'[1]28'!$J$15:$ED$15)</f>
        <v>71840.241716864199</v>
      </c>
      <c r="E69" s="10">
        <f>_xlfn.XLOOKUP($A69,'[1]28'!$J$8:$ED$8,'[1]16'!$H$19:$EB$19)</f>
        <v>64230.347000000002</v>
      </c>
      <c r="F69" s="10">
        <f>_xlfn.XLOOKUP($A69,'[1]28'!$J$8:$ED$8,'[1]17'!$G$22:$EA$22)</f>
        <v>3908.900678</v>
      </c>
      <c r="G69" s="10">
        <f>_xlfn.XLOOKUP($A69,'[1]28'!$J$8:$ED$8,'[1]28'!$J$25:$ED$25)</f>
        <v>32434.686000000002</v>
      </c>
      <c r="H69" s="10">
        <f>_xlfn.XLOOKUP($A69,'[1]28'!$J$8:$ED$8,'[1]28'!$J$26:$ED$26)</f>
        <v>19537.98</v>
      </c>
      <c r="I69" s="10">
        <f>_xlfn.XLOOKUP($A69,'[1]28'!$J$8:$ED$8,'[1]28'!$J$27:$ED$27)</f>
        <v>7524.7209999999995</v>
      </c>
      <c r="J69" s="21">
        <f>Iron[[#This Row],[China Export ]]/Iron[[#This Row],[Australia Exports by volumn(kt)]]</f>
        <v>0.5049744788082805</v>
      </c>
      <c r="K69" s="21">
        <f>Iron[[#This Row],[Japan Export]]/Iron[[#This Row],[Australia Exports by volumn(kt)]]</f>
        <v>0.30418611937438234</v>
      </c>
      <c r="L69" s="21">
        <f>Iron[[#This Row],[South Korea Export]]/Iron[[#This Row],[Australia Exports by volumn(kt)]]</f>
        <v>0.11715211502749626</v>
      </c>
      <c r="M69" s="21">
        <f>Iron[[#This Row],[Column1]]/Iron[[#This Row],[Australia Exports by volumn(kt)]]</f>
        <v>1.1621920709847635E-3</v>
      </c>
      <c r="N69" s="21">
        <f>Iron[[#This Row],[Column2]]/Iron[[#This Row],[Australia Exports by volumn(kt)]]</f>
        <v>0.70297361152353732</v>
      </c>
      <c r="O69" s="21">
        <f>Iron[[#This Row],[Column3]]/Iron[[#This Row],[Australia Exports by volumn(kt)]]</f>
        <v>0.2958641964054779</v>
      </c>
      <c r="P69" s="10">
        <f>_xlfn.XLOOKUP($A69,'[1]28'!$J$8:$ED$8,'[1]28'!$J$21:$ED$21)</f>
        <v>74.647999999999996</v>
      </c>
      <c r="Q69" s="10">
        <f>_xlfn.XLOOKUP($A69,'[1]28'!$J$8:$ED$8,'[1]28'!$J$22:$ED$22)</f>
        <v>45152.239000000001</v>
      </c>
      <c r="R69" s="10">
        <f>_xlfn.XLOOKUP($A69,'[1]28'!$J$8:$ED$8,'[1]28'!$J$23:$ED$23)</f>
        <v>19003.46</v>
      </c>
    </row>
    <row r="70" spans="1:18" x14ac:dyDescent="0.25">
      <c r="A70" s="6">
        <v>39052</v>
      </c>
      <c r="B70" s="4" t="str">
        <f>_xlfn.XLOOKUP($A70,'[1]28'!$J$8:$ED$8,'[1]28'!$J$55:$ED$55)</f>
        <v>na</v>
      </c>
      <c r="C70" s="4" t="str">
        <f>_xlfn.XLOOKUP($A70,'[1]28'!$J$8:$ED$8,'[1]28'!$J$54:$ED$54)</f>
        <v>na</v>
      </c>
      <c r="D70" s="10">
        <f>_xlfn.XLOOKUP($A70,'[1]28'!$J$8:$ED$8,'[1]28'!$J$15:$ED$15)</f>
        <v>72281.822471893</v>
      </c>
      <c r="E70" s="10">
        <f>_xlfn.XLOOKUP($A70,'[1]28'!$J$8:$ED$8,'[1]16'!$H$19:$EB$19)</f>
        <v>67330.991999999998</v>
      </c>
      <c r="F70" s="10">
        <f>_xlfn.XLOOKUP($A70,'[1]28'!$J$8:$ED$8,'[1]17'!$G$22:$EA$22)</f>
        <v>4016.2016400000002</v>
      </c>
      <c r="G70" s="10">
        <f>_xlfn.XLOOKUP($A70,'[1]28'!$J$8:$ED$8,'[1]28'!$J$25:$ED$25)</f>
        <v>36703.296000000002</v>
      </c>
      <c r="H70" s="10">
        <f>_xlfn.XLOOKUP($A70,'[1]28'!$J$8:$ED$8,'[1]28'!$J$26:$ED$26)</f>
        <v>19002.234</v>
      </c>
      <c r="I70" s="10">
        <f>_xlfn.XLOOKUP($A70,'[1]28'!$J$8:$ED$8,'[1]28'!$J$27:$ED$27)</f>
        <v>6862.5619999999999</v>
      </c>
      <c r="J70" s="21">
        <f>Iron[[#This Row],[China Export ]]/Iron[[#This Row],[Australia Exports by volumn(kt)]]</f>
        <v>0.54511741041926132</v>
      </c>
      <c r="K70" s="21">
        <f>Iron[[#This Row],[Japan Export]]/Iron[[#This Row],[Australia Exports by volumn(kt)]]</f>
        <v>0.28222120951374075</v>
      </c>
      <c r="L70" s="21">
        <f>Iron[[#This Row],[South Korea Export]]/Iron[[#This Row],[Australia Exports by volumn(kt)]]</f>
        <v>0.10192278171098386</v>
      </c>
      <c r="M70" s="21">
        <f>Iron[[#This Row],[Column1]]/Iron[[#This Row],[Australia Exports by volumn(kt)]]</f>
        <v>1.6752760749462893E-3</v>
      </c>
      <c r="N70" s="21">
        <f>Iron[[#This Row],[Column2]]/Iron[[#This Row],[Australia Exports by volumn(kt)]]</f>
        <v>0.7191378822994321</v>
      </c>
      <c r="O70" s="21">
        <f>Iron[[#This Row],[Column3]]/Iron[[#This Row],[Australia Exports by volumn(kt)]]</f>
        <v>0.27918684162562168</v>
      </c>
      <c r="P70" s="10">
        <f>_xlfn.XLOOKUP($A70,'[1]28'!$J$8:$ED$8,'[1]28'!$J$21:$ED$21)</f>
        <v>112.798</v>
      </c>
      <c r="Q70" s="10">
        <f>_xlfn.XLOOKUP($A70,'[1]28'!$J$8:$ED$8,'[1]28'!$J$22:$ED$22)</f>
        <v>48420.267</v>
      </c>
      <c r="R70" s="10">
        <f>_xlfn.XLOOKUP($A70,'[1]28'!$J$8:$ED$8,'[1]28'!$J$23:$ED$23)</f>
        <v>18797.927</v>
      </c>
    </row>
    <row r="71" spans="1:18" x14ac:dyDescent="0.25">
      <c r="A71" s="6">
        <v>39142</v>
      </c>
      <c r="B71" s="4" t="str">
        <f>_xlfn.XLOOKUP($A71,'[1]28'!$J$8:$ED$8,'[1]28'!$J$55:$ED$55)</f>
        <v>na</v>
      </c>
      <c r="C71" s="4" t="str">
        <f>_xlfn.XLOOKUP($A71,'[1]28'!$J$8:$ED$8,'[1]28'!$J$54:$ED$54)</f>
        <v>na</v>
      </c>
      <c r="D71" s="10">
        <f>_xlfn.XLOOKUP($A71,'[1]28'!$J$8:$ED$8,'[1]28'!$J$15:$ED$15)</f>
        <v>67140.931790257702</v>
      </c>
      <c r="E71" s="10">
        <f>_xlfn.XLOOKUP($A71,'[1]28'!$J$8:$ED$8,'[1]16'!$H$19:$EB$19)</f>
        <v>58624.161</v>
      </c>
      <c r="F71" s="10">
        <f>_xlfn.XLOOKUP($A71,'[1]28'!$J$8:$ED$8,'[1]17'!$G$22:$EA$22)</f>
        <v>3501.9078789999999</v>
      </c>
      <c r="G71" s="10">
        <f>_xlfn.XLOOKUP($A71,'[1]28'!$J$8:$ED$8,'[1]28'!$J$25:$ED$25)</f>
        <v>30810.026999999998</v>
      </c>
      <c r="H71" s="10">
        <f>_xlfn.XLOOKUP($A71,'[1]28'!$J$8:$ED$8,'[1]28'!$J$26:$ED$26)</f>
        <v>16826.314999999999</v>
      </c>
      <c r="I71" s="10">
        <f>_xlfn.XLOOKUP($A71,'[1]28'!$J$8:$ED$8,'[1]28'!$J$27:$ED$27)</f>
        <v>6805.8230000000003</v>
      </c>
      <c r="J71" s="21">
        <f>Iron[[#This Row],[China Export ]]/Iron[[#This Row],[Australia Exports by volumn(kt)]]</f>
        <v>0.52555169190395745</v>
      </c>
      <c r="K71" s="21">
        <f>Iron[[#This Row],[Japan Export]]/Iron[[#This Row],[Australia Exports by volumn(kt)]]</f>
        <v>0.28702014174667673</v>
      </c>
      <c r="L71" s="21">
        <f>Iron[[#This Row],[South Korea Export]]/Iron[[#This Row],[Australia Exports by volumn(kt)]]</f>
        <v>0.11609245887544557</v>
      </c>
      <c r="M71" s="21">
        <f>Iron[[#This Row],[Column1]]/Iron[[#This Row],[Australia Exports by volumn(kt)]]</f>
        <v>5.7200648039977924E-3</v>
      </c>
      <c r="N71" s="21">
        <f>Iron[[#This Row],[Column2]]/Iron[[#This Row],[Australia Exports by volumn(kt)]]</f>
        <v>0.70883467313075921</v>
      </c>
      <c r="O71" s="21">
        <f>Iron[[#This Row],[Column3]]/Iron[[#This Row],[Australia Exports by volumn(kt)]]</f>
        <v>0.28544526206524307</v>
      </c>
      <c r="P71" s="10">
        <f>_xlfn.XLOOKUP($A71,'[1]28'!$J$8:$ED$8,'[1]28'!$J$21:$ED$21)</f>
        <v>335.334</v>
      </c>
      <c r="Q71" s="10">
        <f>_xlfn.XLOOKUP($A71,'[1]28'!$J$8:$ED$8,'[1]28'!$J$22:$ED$22)</f>
        <v>41554.838000000003</v>
      </c>
      <c r="R71" s="10">
        <f>_xlfn.XLOOKUP($A71,'[1]28'!$J$8:$ED$8,'[1]28'!$J$23:$ED$23)</f>
        <v>16733.989000000001</v>
      </c>
    </row>
    <row r="72" spans="1:18" x14ac:dyDescent="0.25">
      <c r="A72" s="6">
        <v>39234</v>
      </c>
      <c r="B72" s="4" t="str">
        <f>_xlfn.XLOOKUP($A72,'[1]28'!$J$8:$ED$8,'[1]28'!$J$55:$ED$55)</f>
        <v>na</v>
      </c>
      <c r="C72" s="4" t="str">
        <f>_xlfn.XLOOKUP($A72,'[1]28'!$J$8:$ED$8,'[1]28'!$J$54:$ED$54)</f>
        <v>na</v>
      </c>
      <c r="D72" s="10">
        <f>_xlfn.XLOOKUP($A72,'[1]28'!$J$8:$ED$8,'[1]28'!$J$15:$ED$15)</f>
        <v>75627.6596522779</v>
      </c>
      <c r="E72" s="10">
        <f>_xlfn.XLOOKUP($A72,'[1]28'!$J$8:$ED$8,'[1]16'!$H$19:$EB$19)</f>
        <v>67179.381999999998</v>
      </c>
      <c r="F72" s="10">
        <f>_xlfn.XLOOKUP($A72,'[1]28'!$J$8:$ED$8,'[1]17'!$G$22:$EA$22)</f>
        <v>4085.3755099999998</v>
      </c>
      <c r="G72" s="10">
        <f>_xlfn.XLOOKUP($A72,'[1]28'!$J$8:$ED$8,'[1]28'!$J$25:$ED$25)</f>
        <v>35342.646999999997</v>
      </c>
      <c r="H72" s="10">
        <f>_xlfn.XLOOKUP($A72,'[1]28'!$J$8:$ED$8,'[1]28'!$J$26:$ED$26)</f>
        <v>19713.29</v>
      </c>
      <c r="I72" s="10">
        <f>_xlfn.XLOOKUP($A72,'[1]28'!$J$8:$ED$8,'[1]28'!$J$27:$ED$27)</f>
        <v>7779.5190000000002</v>
      </c>
      <c r="J72" s="21">
        <f>Iron[[#This Row],[China Export ]]/Iron[[#This Row],[Australia Exports by volumn(kt)]]</f>
        <v>0.52609366070083818</v>
      </c>
      <c r="K72" s="21">
        <f>Iron[[#This Row],[Japan Export]]/Iron[[#This Row],[Australia Exports by volumn(kt)]]</f>
        <v>0.29344256248144707</v>
      </c>
      <c r="L72" s="21">
        <f>Iron[[#This Row],[South Korea Export]]/Iron[[#This Row],[Australia Exports by volumn(kt)]]</f>
        <v>0.11580218168723255</v>
      </c>
      <c r="M72" s="21">
        <f>Iron[[#This Row],[Column1]]/Iron[[#This Row],[Australia Exports by volumn(kt)]]</f>
        <v>2.9035545459468503E-3</v>
      </c>
      <c r="N72" s="21">
        <f>Iron[[#This Row],[Column2]]/Iron[[#This Row],[Australia Exports by volumn(kt)]]</f>
        <v>0.71418440556657692</v>
      </c>
      <c r="O72" s="21">
        <f>Iron[[#This Row],[Column3]]/Iron[[#This Row],[Australia Exports by volumn(kt)]]</f>
        <v>0.28291203988747621</v>
      </c>
      <c r="P72" s="10">
        <f>_xlfn.XLOOKUP($A72,'[1]28'!$J$8:$ED$8,'[1]28'!$J$21:$ED$21)</f>
        <v>195.059</v>
      </c>
      <c r="Q72" s="10">
        <f>_xlfn.XLOOKUP($A72,'[1]28'!$J$8:$ED$8,'[1]28'!$J$22:$ED$22)</f>
        <v>47978.466999999997</v>
      </c>
      <c r="R72" s="10">
        <f>_xlfn.XLOOKUP($A72,'[1]28'!$J$8:$ED$8,'[1]28'!$J$23:$ED$23)</f>
        <v>19005.856</v>
      </c>
    </row>
    <row r="73" spans="1:18" x14ac:dyDescent="0.25">
      <c r="A73" s="6">
        <v>39326</v>
      </c>
      <c r="B73" s="4" t="str">
        <f>_xlfn.XLOOKUP($A73,'[1]28'!$J$8:$ED$8,'[1]28'!$J$55:$ED$55)</f>
        <v>na</v>
      </c>
      <c r="C73" s="4" t="str">
        <f>_xlfn.XLOOKUP($A73,'[1]28'!$J$8:$ED$8,'[1]28'!$J$54:$ED$54)</f>
        <v>na</v>
      </c>
      <c r="D73" s="10">
        <f>_xlfn.XLOOKUP($A73,'[1]28'!$J$8:$ED$8,'[1]28'!$J$15:$ED$15)</f>
        <v>74038.8182121344</v>
      </c>
      <c r="E73" s="10">
        <f>_xlfn.XLOOKUP($A73,'[1]28'!$J$8:$ED$8,'[1]16'!$H$19:$EB$19)</f>
        <v>68320.865999999995</v>
      </c>
      <c r="F73" s="10">
        <f>_xlfn.XLOOKUP($A73,'[1]28'!$J$8:$ED$8,'[1]17'!$G$22:$EA$22)</f>
        <v>4142.8307249999998</v>
      </c>
      <c r="G73" s="10">
        <f>_xlfn.XLOOKUP($A73,'[1]28'!$J$8:$ED$8,'[1]28'!$J$25:$ED$25)</f>
        <v>35964.11</v>
      </c>
      <c r="H73" s="10">
        <f>_xlfn.XLOOKUP($A73,'[1]28'!$J$8:$ED$8,'[1]28'!$J$26:$ED$26)</f>
        <v>20313.065999999999</v>
      </c>
      <c r="I73" s="10">
        <f>_xlfn.XLOOKUP($A73,'[1]28'!$J$8:$ED$8,'[1]28'!$J$27:$ED$27)</f>
        <v>7659.009</v>
      </c>
      <c r="J73" s="21">
        <f>Iron[[#This Row],[China Export ]]/Iron[[#This Row],[Australia Exports by volumn(kt)]]</f>
        <v>0.52640008983492692</v>
      </c>
      <c r="K73" s="21">
        <f>Iron[[#This Row],[Japan Export]]/Iron[[#This Row],[Australia Exports by volumn(kt)]]</f>
        <v>0.29731862590851821</v>
      </c>
      <c r="L73" s="21">
        <f>Iron[[#This Row],[South Korea Export]]/Iron[[#This Row],[Australia Exports by volumn(kt)]]</f>
        <v>0.1121035116855808</v>
      </c>
      <c r="M73" s="21">
        <f>Iron[[#This Row],[Column1]]/Iron[[#This Row],[Australia Exports by volumn(kt)]]</f>
        <v>4.2130613508324088E-3</v>
      </c>
      <c r="N73" s="21">
        <f>Iron[[#This Row],[Column2]]/Iron[[#This Row],[Australia Exports by volumn(kt)]]</f>
        <v>0.70607554945219819</v>
      </c>
      <c r="O73" s="21">
        <f>Iron[[#This Row],[Column3]]/Iron[[#This Row],[Australia Exports by volumn(kt)]]</f>
        <v>0.28971138919696948</v>
      </c>
      <c r="P73" s="10">
        <f>_xlfn.XLOOKUP($A73,'[1]28'!$J$8:$ED$8,'[1]28'!$J$21:$ED$21)</f>
        <v>287.83999999999997</v>
      </c>
      <c r="Q73" s="10">
        <f>_xlfn.XLOOKUP($A73,'[1]28'!$J$8:$ED$8,'[1]28'!$J$22:$ED$22)</f>
        <v>48239.692999999999</v>
      </c>
      <c r="R73" s="10">
        <f>_xlfn.XLOOKUP($A73,'[1]28'!$J$8:$ED$8,'[1]28'!$J$23:$ED$23)</f>
        <v>19793.332999999999</v>
      </c>
    </row>
    <row r="74" spans="1:18" x14ac:dyDescent="0.25">
      <c r="A74" s="6">
        <v>39417</v>
      </c>
      <c r="B74" s="4" t="str">
        <f>_xlfn.XLOOKUP($A74,'[1]28'!$J$8:$ED$8,'[1]28'!$J$55:$ED$55)</f>
        <v>na</v>
      </c>
      <c r="C74" s="4" t="str">
        <f>_xlfn.XLOOKUP($A74,'[1]28'!$J$8:$ED$8,'[1]28'!$J$54:$ED$54)</f>
        <v>na</v>
      </c>
      <c r="D74" s="10">
        <f>_xlfn.XLOOKUP($A74,'[1]28'!$J$8:$ED$8,'[1]28'!$J$15:$ED$15)</f>
        <v>81567.079931499393</v>
      </c>
      <c r="E74" s="10">
        <f>_xlfn.XLOOKUP($A74,'[1]28'!$J$8:$ED$8,'[1]16'!$H$19:$EB$19)</f>
        <v>72759.278000000006</v>
      </c>
      <c r="F74" s="10">
        <f>_xlfn.XLOOKUP($A74,'[1]28'!$J$8:$ED$8,'[1]17'!$G$22:$EA$22)</f>
        <v>4527.5908019999997</v>
      </c>
      <c r="G74" s="10">
        <f>_xlfn.XLOOKUP($A74,'[1]28'!$J$8:$ED$8,'[1]28'!$J$25:$ED$25)</f>
        <v>40319.087</v>
      </c>
      <c r="H74" s="10">
        <f>_xlfn.XLOOKUP($A74,'[1]28'!$J$8:$ED$8,'[1]28'!$J$26:$ED$26)</f>
        <v>20457.085999999999</v>
      </c>
      <c r="I74" s="10">
        <f>_xlfn.XLOOKUP($A74,'[1]28'!$J$8:$ED$8,'[1]28'!$J$27:$ED$27)</f>
        <v>8258.2279999999992</v>
      </c>
      <c r="J74" s="21">
        <f>Iron[[#This Row],[China Export ]]/Iron[[#This Row],[Australia Exports by volumn(kt)]]</f>
        <v>0.55414358289811505</v>
      </c>
      <c r="K74" s="21">
        <f>Iron[[#This Row],[Japan Export]]/Iron[[#This Row],[Australia Exports by volumn(kt)]]</f>
        <v>0.28116120118729049</v>
      </c>
      <c r="L74" s="21">
        <f>Iron[[#This Row],[South Korea Export]]/Iron[[#This Row],[Australia Exports by volumn(kt)]]</f>
        <v>0.11350068646915379</v>
      </c>
      <c r="M74" s="21">
        <f>Iron[[#This Row],[Column1]]/Iron[[#This Row],[Australia Exports by volumn(kt)]]</f>
        <v>4.8863871353973572E-3</v>
      </c>
      <c r="N74" s="21">
        <f>Iron[[#This Row],[Column2]]/Iron[[#This Row],[Australia Exports by volumn(kt)]]</f>
        <v>0.70503272448635346</v>
      </c>
      <c r="O74" s="21">
        <f>Iron[[#This Row],[Column3]]/Iron[[#This Row],[Australia Exports by volumn(kt)]]</f>
        <v>0.29008088837824914</v>
      </c>
      <c r="P74" s="10">
        <f>_xlfn.XLOOKUP($A74,'[1]28'!$J$8:$ED$8,'[1]28'!$J$21:$ED$21)</f>
        <v>355.53</v>
      </c>
      <c r="Q74" s="10">
        <f>_xlfn.XLOOKUP($A74,'[1]28'!$J$8:$ED$8,'[1]28'!$J$22:$ED$22)</f>
        <v>51297.671999999999</v>
      </c>
      <c r="R74" s="10">
        <f>_xlfn.XLOOKUP($A74,'[1]28'!$J$8:$ED$8,'[1]28'!$J$23:$ED$23)</f>
        <v>21106.076000000001</v>
      </c>
    </row>
    <row r="75" spans="1:18" x14ac:dyDescent="0.25">
      <c r="A75" s="6">
        <v>39508</v>
      </c>
      <c r="B75" s="4" t="str">
        <f>_xlfn.XLOOKUP($A75,'[1]28'!$J$8:$ED$8,'[1]28'!$J$55:$ED$55)</f>
        <v>na</v>
      </c>
      <c r="C75" s="4" t="str">
        <f>_xlfn.XLOOKUP($A75,'[1]28'!$J$8:$ED$8,'[1]28'!$J$54:$ED$54)</f>
        <v>na</v>
      </c>
      <c r="D75" s="10">
        <f>_xlfn.XLOOKUP($A75,'[1]28'!$J$8:$ED$8,'[1]28'!$J$15:$ED$15)</f>
        <v>79694.778234315498</v>
      </c>
      <c r="E75" s="10">
        <f>_xlfn.XLOOKUP($A75,'[1]28'!$J$8:$ED$8,'[1]16'!$H$19:$EB$19)</f>
        <v>73748.528999999995</v>
      </c>
      <c r="F75" s="10">
        <f>_xlfn.XLOOKUP($A75,'[1]28'!$J$8:$ED$8,'[1]17'!$G$22:$EA$22)</f>
        <v>4967.1240980000002</v>
      </c>
      <c r="G75" s="10">
        <f>_xlfn.XLOOKUP($A75,'[1]28'!$J$8:$ED$8,'[1]28'!$J$25:$ED$25)</f>
        <v>41662.938000000002</v>
      </c>
      <c r="H75" s="10">
        <f>_xlfn.XLOOKUP($A75,'[1]28'!$J$8:$ED$8,'[1]28'!$J$26:$ED$26)</f>
        <v>19772.036</v>
      </c>
      <c r="I75" s="10">
        <f>_xlfn.XLOOKUP($A75,'[1]28'!$J$8:$ED$8,'[1]28'!$J$27:$ED$27)</f>
        <v>7578.8109999999997</v>
      </c>
      <c r="J75" s="21">
        <f>Iron[[#This Row],[China Export ]]/Iron[[#This Row],[Australia Exports by volumn(kt)]]</f>
        <v>0.56493246122915897</v>
      </c>
      <c r="K75" s="21">
        <f>Iron[[#This Row],[Japan Export]]/Iron[[#This Row],[Australia Exports by volumn(kt)]]</f>
        <v>0.26810075086379015</v>
      </c>
      <c r="L75" s="21">
        <f>Iron[[#This Row],[South Korea Export]]/Iron[[#This Row],[Australia Exports by volumn(kt)]]</f>
        <v>0.10276558872109842</v>
      </c>
      <c r="M75" s="21">
        <f>Iron[[#This Row],[Column1]]/Iron[[#This Row],[Australia Exports by volumn(kt)]]</f>
        <v>2.911786891369725E-3</v>
      </c>
      <c r="N75" s="21">
        <f>Iron[[#This Row],[Column2]]/Iron[[#This Row],[Australia Exports by volumn(kt)]]</f>
        <v>0.69628670152865024</v>
      </c>
      <c r="O75" s="21">
        <f>Iron[[#This Row],[Column3]]/Iron[[#This Row],[Australia Exports by volumn(kt)]]</f>
        <v>0.30080151157998014</v>
      </c>
      <c r="P75" s="10">
        <f>_xlfn.XLOOKUP($A75,'[1]28'!$J$8:$ED$8,'[1]28'!$J$21:$ED$21)</f>
        <v>214.74</v>
      </c>
      <c r="Q75" s="10">
        <f>_xlfn.XLOOKUP($A75,'[1]28'!$J$8:$ED$8,'[1]28'!$J$22:$ED$22)</f>
        <v>51350.12</v>
      </c>
      <c r="R75" s="10">
        <f>_xlfn.XLOOKUP($A75,'[1]28'!$J$8:$ED$8,'[1]28'!$J$23:$ED$23)</f>
        <v>22183.669000000002</v>
      </c>
    </row>
    <row r="76" spans="1:18" x14ac:dyDescent="0.25">
      <c r="A76" s="6">
        <v>39600</v>
      </c>
      <c r="B76" s="4" t="str">
        <f>_xlfn.XLOOKUP($A76,'[1]28'!$J$8:$ED$8,'[1]28'!$J$55:$ED$55)</f>
        <v>na</v>
      </c>
      <c r="C76" s="4" t="str">
        <f>_xlfn.XLOOKUP($A76,'[1]28'!$J$8:$ED$8,'[1]28'!$J$54:$ED$54)</f>
        <v>na</v>
      </c>
      <c r="D76" s="10">
        <f>_xlfn.XLOOKUP($A76,'[1]28'!$J$8:$ED$8,'[1]28'!$J$15:$ED$15)</f>
        <v>88701.881164945094</v>
      </c>
      <c r="E76" s="10">
        <f>_xlfn.XLOOKUP($A76,'[1]28'!$J$8:$ED$8,'[1]16'!$H$19:$EB$19)</f>
        <v>79464.499190000002</v>
      </c>
      <c r="F76" s="10">
        <f>_xlfn.XLOOKUP($A76,'[1]28'!$J$8:$ED$8,'[1]17'!$G$22:$EA$22)</f>
        <v>6873.2737020000004</v>
      </c>
      <c r="G76" s="10">
        <f>_xlfn.XLOOKUP($A76,'[1]28'!$J$8:$ED$8,'[1]28'!$J$25:$ED$25)</f>
        <v>49627.608</v>
      </c>
      <c r="H76" s="10">
        <f>_xlfn.XLOOKUP($A76,'[1]28'!$J$8:$ED$8,'[1]28'!$J$26:$ED$26)</f>
        <v>17884.501</v>
      </c>
      <c r="I76" s="10">
        <f>_xlfn.XLOOKUP($A76,'[1]28'!$J$8:$ED$8,'[1]28'!$J$27:$ED$27)</f>
        <v>8118.2910000000002</v>
      </c>
      <c r="J76" s="21">
        <f>Iron[[#This Row],[China Export ]]/Iron[[#This Row],[Australia Exports by volumn(kt)]]</f>
        <v>0.62452552404993011</v>
      </c>
      <c r="K76" s="21">
        <f>Iron[[#This Row],[Japan Export]]/Iron[[#This Row],[Australia Exports by volumn(kt)]]</f>
        <v>0.22506277875404551</v>
      </c>
      <c r="L76" s="21">
        <f>Iron[[#This Row],[South Korea Export]]/Iron[[#This Row],[Australia Exports by volumn(kt)]]</f>
        <v>0.10216248869308453</v>
      </c>
      <c r="M76" s="21">
        <f>Iron[[#This Row],[Column1]]/Iron[[#This Row],[Australia Exports by volumn(kt)]]</f>
        <v>3.5691158050574004E-3</v>
      </c>
      <c r="N76" s="21">
        <f>Iron[[#This Row],[Column2]]/Iron[[#This Row],[Australia Exports by volumn(kt)]]</f>
        <v>0.68305486793819181</v>
      </c>
      <c r="O76" s="21">
        <f>Iron[[#This Row],[Column3]]/Iron[[#This Row],[Australia Exports by volumn(kt)]]</f>
        <v>0.3133760264499818</v>
      </c>
      <c r="P76" s="10">
        <f>_xlfn.XLOOKUP($A76,'[1]28'!$J$8:$ED$8,'[1]28'!$J$21:$ED$21)</f>
        <v>283.61799999999999</v>
      </c>
      <c r="Q76" s="10">
        <f>_xlfn.XLOOKUP($A76,'[1]28'!$J$8:$ED$8,'[1]28'!$J$22:$ED$22)</f>
        <v>54278.612999999998</v>
      </c>
      <c r="R76" s="10">
        <f>_xlfn.XLOOKUP($A76,'[1]28'!$J$8:$ED$8,'[1]28'!$J$23:$ED$23)</f>
        <v>24902.269</v>
      </c>
    </row>
    <row r="77" spans="1:18" x14ac:dyDescent="0.25">
      <c r="A77" s="6">
        <v>39692</v>
      </c>
      <c r="B77" s="4" t="str">
        <f>_xlfn.XLOOKUP($A77,'[1]28'!$J$8:$ED$8,'[1]28'!$J$55:$ED$55)</f>
        <v>na</v>
      </c>
      <c r="C77" s="4" t="str">
        <f>_xlfn.XLOOKUP($A77,'[1]28'!$J$8:$ED$8,'[1]28'!$J$54:$ED$54)</f>
        <v>na</v>
      </c>
      <c r="D77" s="10">
        <f>_xlfn.XLOOKUP($A77,'[1]28'!$J$8:$ED$8,'[1]28'!$J$15:$ED$15)</f>
        <v>92722.405264216606</v>
      </c>
      <c r="E77" s="10">
        <f>_xlfn.XLOOKUP($A77,'[1]28'!$J$8:$ED$8,'[1]16'!$H$19:$EB$19)</f>
        <v>86924.619149999999</v>
      </c>
      <c r="F77" s="10">
        <f>_xlfn.XLOOKUP($A77,'[1]28'!$J$8:$ED$8,'[1]17'!$G$22:$EA$22)</f>
        <v>9587.9052210000009</v>
      </c>
      <c r="G77" s="10">
        <f>_xlfn.XLOOKUP($A77,'[1]28'!$J$8:$ED$8,'[1]28'!$J$25:$ED$25)</f>
        <v>52317.822999999997</v>
      </c>
      <c r="H77" s="10">
        <f>_xlfn.XLOOKUP($A77,'[1]28'!$J$8:$ED$8,'[1]28'!$J$26:$ED$26)</f>
        <v>20722.313999999998</v>
      </c>
      <c r="I77" s="10">
        <f>_xlfn.XLOOKUP($A77,'[1]28'!$J$8:$ED$8,'[1]28'!$J$27:$ED$27)</f>
        <v>9255.7119999999995</v>
      </c>
      <c r="J77" s="21">
        <f>Iron[[#This Row],[China Export ]]/Iron[[#This Row],[Australia Exports by volumn(kt)]]</f>
        <v>0.60187578055094648</v>
      </c>
      <c r="K77" s="21">
        <f>Iron[[#This Row],[Japan Export]]/Iron[[#This Row],[Australia Exports by volumn(kt)]]</f>
        <v>0.23839407296385029</v>
      </c>
      <c r="L77" s="21">
        <f>Iron[[#This Row],[South Korea Export]]/Iron[[#This Row],[Australia Exports by volumn(kt)]]</f>
        <v>0.10647975326792099</v>
      </c>
      <c r="M77" s="21">
        <f>Iron[[#This Row],[Column1]]/Iron[[#This Row],[Australia Exports by volumn(kt)]]</f>
        <v>4.4261453632149731E-3</v>
      </c>
      <c r="N77" s="21">
        <f>Iron[[#This Row],[Column2]]/Iron[[#This Row],[Australia Exports by volumn(kt)]]</f>
        <v>0.68937989704151614</v>
      </c>
      <c r="O77" s="21">
        <f>Iron[[#This Row],[Column3]]/Iron[[#This Row],[Australia Exports by volumn(kt)]]</f>
        <v>0.30619396737385651</v>
      </c>
      <c r="P77" s="10">
        <f>_xlfn.XLOOKUP($A77,'[1]28'!$J$8:$ED$8,'[1]28'!$J$21:$ED$21)</f>
        <v>384.74099999999999</v>
      </c>
      <c r="Q77" s="10">
        <f>_xlfn.XLOOKUP($A77,'[1]28'!$J$8:$ED$8,'[1]28'!$J$22:$ED$22)</f>
        <v>59924.084999999999</v>
      </c>
      <c r="R77" s="10">
        <f>_xlfn.XLOOKUP($A77,'[1]28'!$J$8:$ED$8,'[1]28'!$J$23:$ED$23)</f>
        <v>26615.794000000002</v>
      </c>
    </row>
    <row r="78" spans="1:18" x14ac:dyDescent="0.25">
      <c r="A78" s="6">
        <v>39783</v>
      </c>
      <c r="B78" s="4">
        <f>_xlfn.XLOOKUP($A78,'[1]28'!$J$8:$ED$8,'[1]28'!$J$55:$ED$55)</f>
        <v>91.404983748555495</v>
      </c>
      <c r="C78" s="4" t="str">
        <f>_xlfn.XLOOKUP($A78,'[1]28'!$J$8:$ED$8,'[1]28'!$J$54:$ED$54)</f>
        <v>na</v>
      </c>
      <c r="D78" s="10">
        <f>_xlfn.XLOOKUP($A78,'[1]28'!$J$8:$ED$8,'[1]28'!$J$15:$ED$15)</f>
        <v>79285.833888876907</v>
      </c>
      <c r="E78" s="10">
        <f>_xlfn.XLOOKUP($A78,'[1]28'!$J$8:$ED$8,'[1]16'!$H$19:$EB$19)</f>
        <v>69335.620469999994</v>
      </c>
      <c r="F78" s="10">
        <f>_xlfn.XLOOKUP($A78,'[1]28'!$J$8:$ED$8,'[1]17'!$G$22:$EA$22)</f>
        <v>8714.3241429999998</v>
      </c>
      <c r="G78" s="10">
        <f>_xlfn.XLOOKUP($A78,'[1]28'!$J$8:$ED$8,'[1]28'!$J$25:$ED$25)</f>
        <v>39696.040999999997</v>
      </c>
      <c r="H78" s="10">
        <f>_xlfn.XLOOKUP($A78,'[1]28'!$J$8:$ED$8,'[1]28'!$J$26:$ED$26)</f>
        <v>18468.366000000002</v>
      </c>
      <c r="I78" s="10">
        <f>_xlfn.XLOOKUP($A78,'[1]28'!$J$8:$ED$8,'[1]28'!$J$27:$ED$27)</f>
        <v>8343.4259999999995</v>
      </c>
      <c r="J78" s="21">
        <f>Iron[[#This Row],[China Export ]]/Iron[[#This Row],[Australia Exports by volumn(kt)]]</f>
        <v>0.57252016684808649</v>
      </c>
      <c r="K78" s="21">
        <f>Iron[[#This Row],[Japan Export]]/Iron[[#This Row],[Australia Exports by volumn(kt)]]</f>
        <v>0.26636187683632051</v>
      </c>
      <c r="L78" s="21">
        <f>Iron[[#This Row],[South Korea Export]]/Iron[[#This Row],[Australia Exports by volumn(kt)]]</f>
        <v>0.12033390547950772</v>
      </c>
      <c r="M78" s="21">
        <f>Iron[[#This Row],[Column1]]/Iron[[#This Row],[Australia Exports by volumn(kt)]]</f>
        <v>2.8467041711323711E-3</v>
      </c>
      <c r="N78" s="21">
        <f>Iron[[#This Row],[Column2]]/Iron[[#This Row],[Australia Exports by volumn(kt)]]</f>
        <v>0.73691575345615423</v>
      </c>
      <c r="O78" s="21">
        <f>Iron[[#This Row],[Column3]]/Iron[[#This Row],[Australia Exports by volumn(kt)]]</f>
        <v>0.26023753559409091</v>
      </c>
      <c r="P78" s="10">
        <f>_xlfn.XLOOKUP($A78,'[1]28'!$J$8:$ED$8,'[1]28'!$J$21:$ED$21)</f>
        <v>197.37799999999999</v>
      </c>
      <c r="Q78" s="10">
        <f>_xlfn.XLOOKUP($A78,'[1]28'!$J$8:$ED$8,'[1]28'!$J$22:$ED$22)</f>
        <v>51094.510999999999</v>
      </c>
      <c r="R78" s="10">
        <f>_xlfn.XLOOKUP($A78,'[1]28'!$J$8:$ED$8,'[1]28'!$J$23:$ED$23)</f>
        <v>18043.731</v>
      </c>
    </row>
    <row r="79" spans="1:18" x14ac:dyDescent="0.25">
      <c r="A79" s="6">
        <v>39873</v>
      </c>
      <c r="B79" s="4">
        <f>_xlfn.XLOOKUP($A79,'[1]28'!$J$8:$ED$8,'[1]28'!$J$55:$ED$55)</f>
        <v>94.776694069109894</v>
      </c>
      <c r="C79" s="5">
        <f>_xlfn.XLOOKUP($A79,'[1]28'!$J$8:$ED$8,'[1]28'!$J$54:$ED$54)</f>
        <v>59.636904761904802</v>
      </c>
      <c r="D79" s="10">
        <f>_xlfn.XLOOKUP($A79,'[1]28'!$J$8:$ED$8,'[1]28'!$J$15:$ED$15)</f>
        <v>79738.175996411795</v>
      </c>
      <c r="E79" s="10">
        <f>_xlfn.XLOOKUP($A79,'[1]28'!$J$8:$ED$8,'[1]16'!$H$19:$EB$19)</f>
        <v>78319.101750000002</v>
      </c>
      <c r="F79" s="10">
        <f>_xlfn.XLOOKUP($A79,'[1]28'!$J$8:$ED$8,'[1]17'!$G$22:$EA$22)</f>
        <v>8884.332461</v>
      </c>
      <c r="G79" s="10">
        <f>_xlfn.XLOOKUP($A79,'[1]28'!$J$8:$ED$8,'[1]28'!$J$25:$ED$25)</f>
        <v>60617.330999999998</v>
      </c>
      <c r="H79" s="10">
        <f>_xlfn.XLOOKUP($A79,'[1]28'!$J$8:$ED$8,'[1]28'!$J$26:$ED$26)</f>
        <v>11018.550999999999</v>
      </c>
      <c r="I79" s="10">
        <f>_xlfn.XLOOKUP($A79,'[1]28'!$J$8:$ED$8,'[1]28'!$J$27:$ED$27)</f>
        <v>4804.8180000000002</v>
      </c>
      <c r="J79" s="21">
        <f>Iron[[#This Row],[China Export ]]/Iron[[#This Row],[Australia Exports by volumn(kt)]]</f>
        <v>0.77397888440414853</v>
      </c>
      <c r="K79" s="21">
        <f>Iron[[#This Row],[Japan Export]]/Iron[[#This Row],[Australia Exports by volumn(kt)]]</f>
        <v>0.14068791334165168</v>
      </c>
      <c r="L79" s="21">
        <f>Iron[[#This Row],[South Korea Export]]/Iron[[#This Row],[Australia Exports by volumn(kt)]]</f>
        <v>6.1349248045991539E-2</v>
      </c>
      <c r="M79" s="21">
        <f>Iron[[#This Row],[Column1]]/Iron[[#This Row],[Australia Exports by volumn(kt)]]</f>
        <v>6.8977297738223873E-3</v>
      </c>
      <c r="N79" s="21">
        <f>Iron[[#This Row],[Column2]]/Iron[[#This Row],[Australia Exports by volumn(kt)]]</f>
        <v>0.71278013604133306</v>
      </c>
      <c r="O79" s="21">
        <f>Iron[[#This Row],[Column3]]/Iron[[#This Row],[Australia Exports by volumn(kt)]]</f>
        <v>0.28032213737691392</v>
      </c>
      <c r="P79" s="10">
        <f>_xlfn.XLOOKUP($A79,'[1]28'!$J$8:$ED$8,'[1]28'!$J$21:$ED$21)</f>
        <v>540.22400000000005</v>
      </c>
      <c r="Q79" s="10">
        <f>_xlfn.XLOOKUP($A79,'[1]28'!$J$8:$ED$8,'[1]28'!$J$22:$ED$22)</f>
        <v>55824.3</v>
      </c>
      <c r="R79" s="10">
        <f>_xlfn.XLOOKUP($A79,'[1]28'!$J$8:$ED$8,'[1]28'!$J$23:$ED$23)</f>
        <v>21954.578000000001</v>
      </c>
    </row>
    <row r="80" spans="1:18" x14ac:dyDescent="0.25">
      <c r="A80" s="6">
        <v>39965</v>
      </c>
      <c r="B80" s="4">
        <f>_xlfn.XLOOKUP($A80,'[1]28'!$J$8:$ED$8,'[1]28'!$J$55:$ED$55)</f>
        <v>67.638337433151705</v>
      </c>
      <c r="C80" s="5">
        <f>_xlfn.XLOOKUP($A80,'[1]28'!$J$8:$ED$8,'[1]28'!$J$54:$ED$54)</f>
        <v>53.807777777777801</v>
      </c>
      <c r="D80" s="10">
        <f>_xlfn.XLOOKUP($A80,'[1]28'!$J$8:$ED$8,'[1]28'!$J$15:$ED$15)</f>
        <v>97805.337977275296</v>
      </c>
      <c r="E80" s="10">
        <f>_xlfn.XLOOKUP($A80,'[1]28'!$J$8:$ED$8,'[1]16'!$H$19:$EB$19)</f>
        <v>88944.614130000002</v>
      </c>
      <c r="F80" s="10">
        <f>_xlfn.XLOOKUP($A80,'[1]28'!$J$8:$ED$8,'[1]17'!$G$22:$EA$22)</f>
        <v>7052.4148610000002</v>
      </c>
      <c r="G80" s="10">
        <f>_xlfn.XLOOKUP($A80,'[1]28'!$J$8:$ED$8,'[1]28'!$J$25:$ED$25)</f>
        <v>70601.115999999995</v>
      </c>
      <c r="H80" s="10">
        <f>_xlfn.XLOOKUP($A80,'[1]28'!$J$8:$ED$8,'[1]28'!$J$26:$ED$26)</f>
        <v>10850.704</v>
      </c>
      <c r="I80" s="10">
        <f>_xlfn.XLOOKUP($A80,'[1]28'!$J$8:$ED$8,'[1]28'!$J$27:$ED$27)</f>
        <v>5905.5389999999998</v>
      </c>
      <c r="J80" s="21">
        <f>Iron[[#This Row],[China Export ]]/Iron[[#This Row],[Australia Exports by volumn(kt)]]</f>
        <v>0.79376493664709757</v>
      </c>
      <c r="K80" s="21">
        <f>Iron[[#This Row],[Japan Export]]/Iron[[#This Row],[Australia Exports by volumn(kt)]]</f>
        <v>0.12199394090507591</v>
      </c>
      <c r="L80" s="21">
        <f>Iron[[#This Row],[South Korea Export]]/Iron[[#This Row],[Australia Exports by volumn(kt)]]</f>
        <v>6.6395689697057544E-2</v>
      </c>
      <c r="M80" s="21">
        <f>Iron[[#This Row],[Column1]]/Iron[[#This Row],[Australia Exports by volumn(kt)]]</f>
        <v>3.3721772018889978E-3</v>
      </c>
      <c r="N80" s="21">
        <f>Iron[[#This Row],[Column2]]/Iron[[#This Row],[Australia Exports by volumn(kt)]]</f>
        <v>0.71643556637238737</v>
      </c>
      <c r="O80" s="21">
        <f>Iron[[#This Row],[Column3]]/Iron[[#This Row],[Australia Exports by volumn(kt)]]</f>
        <v>0.28019225496413991</v>
      </c>
      <c r="P80" s="10">
        <f>_xlfn.XLOOKUP($A80,'[1]28'!$J$8:$ED$8,'[1]28'!$J$21:$ED$21)</f>
        <v>299.93700000000001</v>
      </c>
      <c r="Q80" s="10">
        <f>_xlfn.XLOOKUP($A80,'[1]28'!$J$8:$ED$8,'[1]28'!$J$22:$ED$22)</f>
        <v>63723.084999999999</v>
      </c>
      <c r="R80" s="10">
        <f>_xlfn.XLOOKUP($A80,'[1]28'!$J$8:$ED$8,'[1]28'!$J$23:$ED$23)</f>
        <v>24921.592000000001</v>
      </c>
    </row>
    <row r="81" spans="1:18" x14ac:dyDescent="0.25">
      <c r="A81" s="6">
        <v>40057</v>
      </c>
      <c r="B81" s="4">
        <f>_xlfn.XLOOKUP($A81,'[1]28'!$J$8:$ED$8,'[1]28'!$J$55:$ED$55)</f>
        <v>87.161954814098493</v>
      </c>
      <c r="C81" s="5">
        <f>_xlfn.XLOOKUP($A81,'[1]28'!$J$8:$ED$8,'[1]28'!$J$54:$ED$54)</f>
        <v>73.502656250000001</v>
      </c>
      <c r="D81" s="10">
        <f>_xlfn.XLOOKUP($A81,'[1]28'!$J$8:$ED$8,'[1]28'!$J$15:$ED$15)</f>
        <v>105698.928703232</v>
      </c>
      <c r="E81" s="10">
        <f>_xlfn.XLOOKUP($A81,'[1]28'!$J$8:$ED$8,'[1]16'!$H$19:$EB$19)</f>
        <v>97594.017519999994</v>
      </c>
      <c r="F81" s="10">
        <f>_xlfn.XLOOKUP($A81,'[1]28'!$J$8:$ED$8,'[1]17'!$G$22:$EA$22)</f>
        <v>7180.7279879999996</v>
      </c>
      <c r="G81" s="10">
        <f>_xlfn.XLOOKUP($A81,'[1]28'!$J$8:$ED$8,'[1]28'!$J$25:$ED$25)</f>
        <v>67244.062999999995</v>
      </c>
      <c r="H81" s="10">
        <f>_xlfn.XLOOKUP($A81,'[1]28'!$J$8:$ED$8,'[1]28'!$J$26:$ED$26)</f>
        <v>18865.811000000002</v>
      </c>
      <c r="I81" s="10">
        <f>_xlfn.XLOOKUP($A81,'[1]28'!$J$8:$ED$8,'[1]28'!$J$27:$ED$27)</f>
        <v>8555.34</v>
      </c>
      <c r="J81" s="21">
        <f>Iron[[#This Row],[China Export ]]/Iron[[#This Row],[Australia Exports by volumn(kt)]]</f>
        <v>0.68901828932515907</v>
      </c>
      <c r="K81" s="21">
        <f>Iron[[#This Row],[Japan Export]]/Iron[[#This Row],[Australia Exports by volumn(kt)]]</f>
        <v>0.1933090929076039</v>
      </c>
      <c r="L81" s="21">
        <f>Iron[[#This Row],[South Korea Export]]/Iron[[#This Row],[Australia Exports by volumn(kt)]]</f>
        <v>8.766254548591311E-2</v>
      </c>
      <c r="M81" s="21">
        <f>Iron[[#This Row],[Column1]]/Iron[[#This Row],[Australia Exports by volumn(kt)]]</f>
        <v>4.7287017352823498E-3</v>
      </c>
      <c r="N81" s="21">
        <f>Iron[[#This Row],[Column2]]/Iron[[#This Row],[Australia Exports by volumn(kt)]]</f>
        <v>0.72002390910487446</v>
      </c>
      <c r="O81" s="21">
        <f>Iron[[#This Row],[Column3]]/Iron[[#This Row],[Australia Exports by volumn(kt)]]</f>
        <v>0.27524738383164782</v>
      </c>
      <c r="P81" s="10">
        <f>_xlfn.XLOOKUP($A81,'[1]28'!$J$8:$ED$8,'[1]28'!$J$21:$ED$21)</f>
        <v>461.49299999999999</v>
      </c>
      <c r="Q81" s="10">
        <f>_xlfn.XLOOKUP($A81,'[1]28'!$J$8:$ED$8,'[1]28'!$J$22:$ED$22)</f>
        <v>70270.025999999998</v>
      </c>
      <c r="R81" s="10">
        <f>_xlfn.XLOOKUP($A81,'[1]28'!$J$8:$ED$8,'[1]28'!$J$23:$ED$23)</f>
        <v>26862.498</v>
      </c>
    </row>
    <row r="82" spans="1:18" x14ac:dyDescent="0.25">
      <c r="A82" s="6">
        <v>40148</v>
      </c>
      <c r="B82" s="4">
        <f>_xlfn.XLOOKUP($A82,'[1]28'!$J$8:$ED$8,'[1]28'!$J$55:$ED$55)</f>
        <v>88.605757952486599</v>
      </c>
      <c r="C82" s="5">
        <f>_xlfn.XLOOKUP($A82,'[1]28'!$J$8:$ED$8,'[1]28'!$J$54:$ED$54)</f>
        <v>82.617500000000007</v>
      </c>
      <c r="D82" s="10">
        <f>_xlfn.XLOOKUP($A82,'[1]28'!$J$8:$ED$8,'[1]28'!$J$15:$ED$15)</f>
        <v>107257.37783832601</v>
      </c>
      <c r="E82" s="10">
        <f>_xlfn.XLOOKUP($A82,'[1]28'!$J$8:$ED$8,'[1]16'!$H$19:$EB$19)</f>
        <v>98063.155799999993</v>
      </c>
      <c r="F82" s="10">
        <f>_xlfn.XLOOKUP($A82,'[1]28'!$J$8:$ED$8,'[1]17'!$G$22:$EA$22)</f>
        <v>6931.474158</v>
      </c>
      <c r="G82" s="10">
        <f>_xlfn.XLOOKUP($A82,'[1]28'!$J$8:$ED$8,'[1]28'!$J$25:$ED$25)</f>
        <v>68316.659</v>
      </c>
      <c r="H82" s="10">
        <f>_xlfn.XLOOKUP($A82,'[1]28'!$J$8:$ED$8,'[1]28'!$J$26:$ED$26)</f>
        <v>18336.355</v>
      </c>
      <c r="I82" s="10">
        <f>_xlfn.XLOOKUP($A82,'[1]28'!$J$8:$ED$8,'[1]28'!$J$27:$ED$27)</f>
        <v>8603.3080000000009</v>
      </c>
      <c r="J82" s="21">
        <f>Iron[[#This Row],[China Export ]]/Iron[[#This Row],[Australia Exports by volumn(kt)]]</f>
        <v>0.69665980502740465</v>
      </c>
      <c r="K82" s="21">
        <f>Iron[[#This Row],[Japan Export]]/Iron[[#This Row],[Australia Exports by volumn(kt)]]</f>
        <v>0.18698516125054176</v>
      </c>
      <c r="L82" s="21">
        <f>Iron[[#This Row],[South Korea Export]]/Iron[[#This Row],[Australia Exports by volumn(kt)]]</f>
        <v>8.773231831888488E-2</v>
      </c>
      <c r="M82" s="21">
        <f>Iron[[#This Row],[Column1]]/Iron[[#This Row],[Australia Exports by volumn(kt)]]</f>
        <v>3.8743501256972603E-3</v>
      </c>
      <c r="N82" s="21">
        <f>Iron[[#This Row],[Column2]]/Iron[[#This Row],[Australia Exports by volumn(kt)]]</f>
        <v>0.71061669830535901</v>
      </c>
      <c r="O82" s="21">
        <f>Iron[[#This Row],[Column3]]/Iron[[#This Row],[Australia Exports by volumn(kt)]]</f>
        <v>0.28550896380595575</v>
      </c>
      <c r="P82" s="10">
        <f>_xlfn.XLOOKUP($A82,'[1]28'!$J$8:$ED$8,'[1]28'!$J$21:$ED$21)</f>
        <v>379.93099999999998</v>
      </c>
      <c r="Q82" s="10">
        <f>_xlfn.XLOOKUP($A82,'[1]28'!$J$8:$ED$8,'[1]28'!$J$22:$ED$22)</f>
        <v>69685.316000000006</v>
      </c>
      <c r="R82" s="10">
        <f>_xlfn.XLOOKUP($A82,'[1]28'!$J$8:$ED$8,'[1]28'!$J$23:$ED$23)</f>
        <v>27997.91</v>
      </c>
    </row>
    <row r="83" spans="1:18" x14ac:dyDescent="0.25">
      <c r="A83" s="6">
        <v>40238</v>
      </c>
      <c r="B83" s="4">
        <f>_xlfn.XLOOKUP($A83,'[1]28'!$J$8:$ED$8,'[1]28'!$J$55:$ED$55)</f>
        <v>130.003226438149</v>
      </c>
      <c r="C83" s="5">
        <f>_xlfn.XLOOKUP($A83,'[1]28'!$J$8:$ED$8,'[1]28'!$J$54:$ED$54)</f>
        <v>120.234426229508</v>
      </c>
      <c r="D83" s="10">
        <f>_xlfn.XLOOKUP($A83,'[1]28'!$J$8:$ED$8,'[1]28'!$J$15:$ED$15)</f>
        <v>103198.475251759</v>
      </c>
      <c r="E83" s="10">
        <f>_xlfn.XLOOKUP($A83,'[1]28'!$J$8:$ED$8,'[1]16'!$H$19:$EB$19)</f>
        <v>94564.738450000004</v>
      </c>
      <c r="F83" s="10">
        <f>_xlfn.XLOOKUP($A83,'[1]28'!$J$8:$ED$8,'[1]17'!$G$22:$EA$22)</f>
        <v>7806.9337009999999</v>
      </c>
      <c r="G83" s="10">
        <f>_xlfn.XLOOKUP($A83,'[1]28'!$J$8:$ED$8,'[1]28'!$J$25:$ED$25)</f>
        <v>62177.555</v>
      </c>
      <c r="H83" s="10">
        <f>_xlfn.XLOOKUP($A83,'[1]28'!$J$8:$ED$8,'[1]28'!$J$26:$ED$26)</f>
        <v>19042.911</v>
      </c>
      <c r="I83" s="10">
        <f>_xlfn.XLOOKUP($A83,'[1]28'!$J$8:$ED$8,'[1]28'!$J$27:$ED$27)</f>
        <v>9659.3289999999997</v>
      </c>
      <c r="J83" s="21">
        <f>Iron[[#This Row],[China Export ]]/Iron[[#This Row],[Australia Exports by volumn(kt)]]</f>
        <v>0.65751310709621058</v>
      </c>
      <c r="K83" s="21">
        <f>Iron[[#This Row],[Japan Export]]/Iron[[#This Row],[Australia Exports by volumn(kt)]]</f>
        <v>0.20137433161800278</v>
      </c>
      <c r="L83" s="21">
        <f>Iron[[#This Row],[South Korea Export]]/Iron[[#This Row],[Australia Exports by volumn(kt)]]</f>
        <v>0.10214514583686241</v>
      </c>
      <c r="M83" s="21">
        <f>Iron[[#This Row],[Column1]]/Iron[[#This Row],[Australia Exports by volumn(kt)]]</f>
        <v>5.4489655282285608E-3</v>
      </c>
      <c r="N83" s="21">
        <f>Iron[[#This Row],[Column2]]/Iron[[#This Row],[Australia Exports by volumn(kt)]]</f>
        <v>0.720395742817179</v>
      </c>
      <c r="O83" s="21">
        <f>Iron[[#This Row],[Column3]]/Iron[[#This Row],[Australia Exports by volumn(kt)]]</f>
        <v>0.27415528689594759</v>
      </c>
      <c r="P83" s="10">
        <f>_xlfn.XLOOKUP($A83,'[1]28'!$J$8:$ED$8,'[1]28'!$J$21:$ED$21)</f>
        <v>515.28</v>
      </c>
      <c r="Q83" s="10">
        <f>_xlfn.XLOOKUP($A83,'[1]28'!$J$8:$ED$8,'[1]28'!$J$22:$ED$22)</f>
        <v>68124.035000000003</v>
      </c>
      <c r="R83" s="10">
        <f>_xlfn.XLOOKUP($A83,'[1]28'!$J$8:$ED$8,'[1]28'!$J$23:$ED$23)</f>
        <v>25925.422999999999</v>
      </c>
    </row>
    <row r="84" spans="1:18" x14ac:dyDescent="0.25">
      <c r="A84" s="6">
        <v>40330</v>
      </c>
      <c r="B84" s="4">
        <f>_xlfn.XLOOKUP($A84,'[1]28'!$J$8:$ED$8,'[1]28'!$J$55:$ED$55)</f>
        <v>162.63051950745799</v>
      </c>
      <c r="C84" s="5">
        <f>_xlfn.XLOOKUP($A84,'[1]28'!$J$8:$ED$8,'[1]28'!$J$54:$ED$54)</f>
        <v>147.14841269841301</v>
      </c>
      <c r="D84" s="10">
        <f>_xlfn.XLOOKUP($A84,'[1]28'!$J$8:$ED$8,'[1]28'!$J$15:$ED$15)</f>
        <v>105681.0571183</v>
      </c>
      <c r="E84" s="10">
        <f>_xlfn.XLOOKUP($A84,'[1]28'!$J$8:$ED$8,'[1]16'!$H$19:$EB$19)</f>
        <v>99650.006779999996</v>
      </c>
      <c r="F84" s="10">
        <f>_xlfn.XLOOKUP($A84,'[1]28'!$J$8:$ED$8,'[1]17'!$G$22:$EA$22)</f>
        <v>13155.506246999999</v>
      </c>
      <c r="G84" s="10">
        <f>_xlfn.XLOOKUP($A84,'[1]28'!$J$8:$ED$8,'[1]28'!$J$25:$ED$25)</f>
        <v>67826.456000000006</v>
      </c>
      <c r="H84" s="10">
        <f>_xlfn.XLOOKUP($A84,'[1]28'!$J$8:$ED$8,'[1]28'!$J$26:$ED$26)</f>
        <v>19138.764999999999</v>
      </c>
      <c r="I84" s="10">
        <f>_xlfn.XLOOKUP($A84,'[1]28'!$J$8:$ED$8,'[1]28'!$J$27:$ED$27)</f>
        <v>9587.2849999999999</v>
      </c>
      <c r="J84" s="21">
        <f>Iron[[#This Row],[China Export ]]/Iron[[#This Row],[Australia Exports by volumn(kt)]]</f>
        <v>0.68064677757365633</v>
      </c>
      <c r="K84" s="21">
        <f>Iron[[#This Row],[Japan Export]]/Iron[[#This Row],[Australia Exports by volumn(kt)]]</f>
        <v>0.1920598464408855</v>
      </c>
      <c r="L84" s="21">
        <f>Iron[[#This Row],[South Korea Export]]/Iron[[#This Row],[Australia Exports by volumn(kt)]]</f>
        <v>9.6209576996478363E-2</v>
      </c>
      <c r="M84" s="21">
        <f>Iron[[#This Row],[Column1]]/Iron[[#This Row],[Australia Exports by volumn(kt)]]</f>
        <v>7.1726839073678189E-3</v>
      </c>
      <c r="N84" s="21">
        <f>Iron[[#This Row],[Column2]]/Iron[[#This Row],[Australia Exports by volumn(kt)]]</f>
        <v>0.73901977912138384</v>
      </c>
      <c r="O84" s="21">
        <f>Iron[[#This Row],[Column3]]/Iron[[#This Row],[Australia Exports by volumn(kt)]]</f>
        <v>0.25380753917897525</v>
      </c>
      <c r="P84" s="10">
        <f>_xlfn.XLOOKUP($A84,'[1]28'!$J$8:$ED$8,'[1]28'!$J$21:$ED$21)</f>
        <v>714.75800000000004</v>
      </c>
      <c r="Q84" s="10">
        <f>_xlfn.XLOOKUP($A84,'[1]28'!$J$8:$ED$8,'[1]28'!$J$22:$ED$22)</f>
        <v>73643.326000000001</v>
      </c>
      <c r="R84" s="10">
        <f>_xlfn.XLOOKUP($A84,'[1]28'!$J$8:$ED$8,'[1]28'!$J$23:$ED$23)</f>
        <v>25291.922999999999</v>
      </c>
    </row>
    <row r="85" spans="1:18" x14ac:dyDescent="0.25">
      <c r="A85" s="6">
        <v>40422</v>
      </c>
      <c r="B85" s="4">
        <f>_xlfn.XLOOKUP($A85,'[1]28'!$J$8:$ED$8,'[1]28'!$J$55:$ED$55)</f>
        <v>138.95948785416701</v>
      </c>
      <c r="C85" s="5">
        <f>_xlfn.XLOOKUP($A85,'[1]28'!$J$8:$ED$8,'[1]28'!$J$54:$ED$54)</f>
        <v>126.0971875</v>
      </c>
      <c r="D85" s="10">
        <f>_xlfn.XLOOKUP($A85,'[1]28'!$J$8:$ED$8,'[1]28'!$J$15:$ED$15)</f>
        <v>108705.32116426701</v>
      </c>
      <c r="E85" s="10">
        <f>_xlfn.XLOOKUP($A85,'[1]28'!$J$8:$ED$8,'[1]16'!$H$19:$EB$19)</f>
        <v>99025.646720000004</v>
      </c>
      <c r="F85" s="10">
        <f>_xlfn.XLOOKUP($A85,'[1]28'!$J$8:$ED$8,'[1]17'!$G$22:$EA$22)</f>
        <v>14386.419648999999</v>
      </c>
      <c r="G85" s="10">
        <f>_xlfn.XLOOKUP($A85,'[1]28'!$J$8:$ED$8,'[1]28'!$J$25:$ED$25)</f>
        <v>66635.695000000007</v>
      </c>
      <c r="H85" s="10">
        <f>_xlfn.XLOOKUP($A85,'[1]28'!$J$8:$ED$8,'[1]28'!$J$26:$ED$26)</f>
        <v>18850.919000000002</v>
      </c>
      <c r="I85" s="10">
        <f>_xlfn.XLOOKUP($A85,'[1]28'!$J$8:$ED$8,'[1]28'!$J$27:$ED$27)</f>
        <v>9797.759</v>
      </c>
      <c r="J85" s="21">
        <f>Iron[[#This Row],[China Export ]]/Iron[[#This Row],[Australia Exports by volumn(kt)]]</f>
        <v>0.67291350480563672</v>
      </c>
      <c r="K85" s="21">
        <f>Iron[[#This Row],[Japan Export]]/Iron[[#This Row],[Australia Exports by volumn(kt)]]</f>
        <v>0.19036400795545344</v>
      </c>
      <c r="L85" s="21">
        <f>Iron[[#This Row],[South Korea Export]]/Iron[[#This Row],[Australia Exports by volumn(kt)]]</f>
        <v>9.8941631027199009E-2</v>
      </c>
      <c r="M85" s="21">
        <f>Iron[[#This Row],[Column1]]/Iron[[#This Row],[Australia Exports by volumn(kt)]]</f>
        <v>5.1722156528623379E-3</v>
      </c>
      <c r="N85" s="21">
        <f>Iron[[#This Row],[Column2]]/Iron[[#This Row],[Australia Exports by volumn(kt)]]</f>
        <v>0.73771042573000212</v>
      </c>
      <c r="O85" s="21">
        <f>Iron[[#This Row],[Column3]]/Iron[[#This Row],[Australia Exports by volumn(kt)]]</f>
        <v>0.25707743239467729</v>
      </c>
      <c r="P85" s="10">
        <f>_xlfn.XLOOKUP($A85,'[1]28'!$J$8:$ED$8,'[1]28'!$J$21:$ED$21)</f>
        <v>512.18200000000002</v>
      </c>
      <c r="Q85" s="10">
        <f>_xlfn.XLOOKUP($A85,'[1]28'!$J$8:$ED$8,'[1]28'!$J$22:$ED$22)</f>
        <v>73052.251999999993</v>
      </c>
      <c r="R85" s="10">
        <f>_xlfn.XLOOKUP($A85,'[1]28'!$J$8:$ED$8,'[1]28'!$J$23:$ED$23)</f>
        <v>25457.258999999998</v>
      </c>
    </row>
    <row r="86" spans="1:18" x14ac:dyDescent="0.25">
      <c r="A86" s="6">
        <v>40513</v>
      </c>
      <c r="B86" s="4">
        <f>_xlfn.XLOOKUP($A86,'[1]28'!$J$8:$ED$8,'[1]28'!$J$55:$ED$55)</f>
        <v>146.240686018715</v>
      </c>
      <c r="C86" s="5">
        <f>_xlfn.XLOOKUP($A86,'[1]28'!$J$8:$ED$8,'[1]28'!$J$54:$ED$54)</f>
        <v>148.25714285714301</v>
      </c>
      <c r="D86" s="10">
        <f>_xlfn.XLOOKUP($A86,'[1]28'!$J$8:$ED$8,'[1]28'!$J$15:$ED$15)</f>
        <v>115090.326808285</v>
      </c>
      <c r="E86" s="10">
        <f>_xlfn.XLOOKUP($A86,'[1]28'!$J$8:$ED$8,'[1]16'!$H$19:$EB$19)</f>
        <v>108618.26767</v>
      </c>
      <c r="F86" s="10">
        <f>_xlfn.XLOOKUP($A86,'[1]28'!$J$8:$ED$8,'[1]17'!$G$22:$EA$22)</f>
        <v>14020.986604</v>
      </c>
      <c r="G86" s="10">
        <f>_xlfn.XLOOKUP($A86,'[1]28'!$J$8:$ED$8,'[1]28'!$J$25:$ED$25)</f>
        <v>77137.979000000007</v>
      </c>
      <c r="H86" s="10">
        <f>_xlfn.XLOOKUP($A86,'[1]28'!$J$8:$ED$8,'[1]28'!$J$26:$ED$26)</f>
        <v>18555.864000000001</v>
      </c>
      <c r="I86" s="10">
        <f>_xlfn.XLOOKUP($A86,'[1]28'!$J$8:$ED$8,'[1]28'!$J$27:$ED$27)</f>
        <v>9513.1059999999998</v>
      </c>
      <c r="J86" s="21">
        <f>Iron[[#This Row],[China Export ]]/Iron[[#This Row],[Australia Exports by volumn(kt)]]</f>
        <v>0.71017500697357605</v>
      </c>
      <c r="K86" s="21">
        <f>Iron[[#This Row],[Japan Export]]/Iron[[#This Row],[Australia Exports by volumn(kt)]]</f>
        <v>0.17083557303984759</v>
      </c>
      <c r="L86" s="21">
        <f>Iron[[#This Row],[South Korea Export]]/Iron[[#This Row],[Australia Exports by volumn(kt)]]</f>
        <v>8.7582928765742848E-2</v>
      </c>
      <c r="M86" s="21">
        <f>Iron[[#This Row],[Column1]]/Iron[[#This Row],[Australia Exports by volumn(kt)]]</f>
        <v>5.376047809693447E-3</v>
      </c>
      <c r="N86" s="21">
        <f>Iron[[#This Row],[Column2]]/Iron[[#This Row],[Australia Exports by volumn(kt)]]</f>
        <v>0.73620259018443246</v>
      </c>
      <c r="O86" s="21">
        <f>Iron[[#This Row],[Column3]]/Iron[[#This Row],[Australia Exports by volumn(kt)]]</f>
        <v>0.25842137425059153</v>
      </c>
      <c r="P86" s="10">
        <f>_xlfn.XLOOKUP($A86,'[1]28'!$J$8:$ED$8,'[1]28'!$J$21:$ED$21)</f>
        <v>583.93700000000001</v>
      </c>
      <c r="Q86" s="10">
        <f>_xlfn.XLOOKUP($A86,'[1]28'!$J$8:$ED$8,'[1]28'!$J$22:$ED$22)</f>
        <v>79965.05</v>
      </c>
      <c r="R86" s="10">
        <f>_xlfn.XLOOKUP($A86,'[1]28'!$J$8:$ED$8,'[1]28'!$J$23:$ED$23)</f>
        <v>28069.281999999999</v>
      </c>
    </row>
    <row r="87" spans="1:18" x14ac:dyDescent="0.25">
      <c r="A87" s="6">
        <v>40603</v>
      </c>
      <c r="B87" s="4">
        <f>_xlfn.XLOOKUP($A87,'[1]28'!$J$8:$ED$8,'[1]28'!$J$55:$ED$55)</f>
        <v>168.85543783823701</v>
      </c>
      <c r="C87" s="5">
        <f>_xlfn.XLOOKUP($A87,'[1]28'!$J$8:$ED$8,'[1]28'!$J$54:$ED$54)</f>
        <v>172.29918032786901</v>
      </c>
      <c r="D87" s="10">
        <f>_xlfn.XLOOKUP($A87,'[1]28'!$J$8:$ED$8,'[1]28'!$J$15:$ED$15)</f>
        <v>103019.02475437699</v>
      </c>
      <c r="E87" s="10">
        <f>_xlfn.XLOOKUP($A87,'[1]28'!$J$8:$ED$8,'[1]16'!$H$19:$EB$19)</f>
        <v>93737.033209999994</v>
      </c>
      <c r="F87" s="10">
        <f>_xlfn.XLOOKUP($A87,'[1]28'!$J$8:$ED$8,'[1]17'!$G$22:$EA$22)</f>
        <v>13707.444971999999</v>
      </c>
      <c r="G87" s="10">
        <f>_xlfn.XLOOKUP($A87,'[1]28'!$J$8:$ED$8,'[1]28'!$J$25:$ED$25)</f>
        <v>62280.417999999998</v>
      </c>
      <c r="H87" s="10">
        <f>_xlfn.XLOOKUP($A87,'[1]28'!$J$8:$ED$8,'[1]28'!$J$26:$ED$26)</f>
        <v>17903.739000000001</v>
      </c>
      <c r="I87" s="10">
        <f>_xlfn.XLOOKUP($A87,'[1]28'!$J$8:$ED$8,'[1]28'!$J$27:$ED$27)</f>
        <v>10624.772000000001</v>
      </c>
      <c r="J87" s="21">
        <f>Iron[[#This Row],[China Export ]]/Iron[[#This Row],[Australia Exports by volumn(kt)]]</f>
        <v>0.66441635570514124</v>
      </c>
      <c r="K87" s="21">
        <f>Iron[[#This Row],[Japan Export]]/Iron[[#This Row],[Australia Exports by volumn(kt)]]</f>
        <v>0.19099963362281885</v>
      </c>
      <c r="L87" s="21">
        <f>Iron[[#This Row],[South Korea Export]]/Iron[[#This Row],[Australia Exports by volumn(kt)]]</f>
        <v>0.11334657857367024</v>
      </c>
      <c r="M87" s="21">
        <f>Iron[[#This Row],[Column1]]/Iron[[#This Row],[Australia Exports by volumn(kt)]]</f>
        <v>1.256653810838057E-3</v>
      </c>
      <c r="N87" s="21">
        <f>Iron[[#This Row],[Column2]]/Iron[[#This Row],[Australia Exports by volumn(kt)]]</f>
        <v>0.73932017716778764</v>
      </c>
      <c r="O87" s="21">
        <f>Iron[[#This Row],[Column3]]/Iron[[#This Row],[Australia Exports by volumn(kt)]]</f>
        <v>0.25942317744920662</v>
      </c>
      <c r="P87" s="10">
        <f>_xlfn.XLOOKUP($A87,'[1]28'!$J$8:$ED$8,'[1]28'!$J$21:$ED$21)</f>
        <v>117.795</v>
      </c>
      <c r="Q87" s="10">
        <f>_xlfn.XLOOKUP($A87,'[1]28'!$J$8:$ED$8,'[1]28'!$J$22:$ED$22)</f>
        <v>69301.679999999993</v>
      </c>
      <c r="R87" s="10">
        <f>_xlfn.XLOOKUP($A87,'[1]28'!$J$8:$ED$8,'[1]28'!$J$23:$ED$23)</f>
        <v>24317.559000000001</v>
      </c>
    </row>
    <row r="88" spans="1:18" x14ac:dyDescent="0.25">
      <c r="A88" s="6">
        <v>40695</v>
      </c>
      <c r="B88" s="4">
        <f>_xlfn.XLOOKUP($A88,'[1]28'!$J$8:$ED$8,'[1]28'!$J$55:$ED$55)</f>
        <v>158.028403091874</v>
      </c>
      <c r="C88" s="5">
        <f>_xlfn.XLOOKUP($A88,'[1]28'!$J$8:$ED$8,'[1]28'!$J$54:$ED$54)</f>
        <v>169.13387096774201</v>
      </c>
      <c r="D88" s="10">
        <f>_xlfn.XLOOKUP($A88,'[1]28'!$J$8:$ED$8,'[1]28'!$J$15:$ED$15)</f>
        <v>119131.350359466</v>
      </c>
      <c r="E88" s="10">
        <f>_xlfn.XLOOKUP($A88,'[1]28'!$J$8:$ED$8,'[1]16'!$H$19:$EB$19)</f>
        <v>105499.00217000001</v>
      </c>
      <c r="F88" s="10">
        <f>_xlfn.XLOOKUP($A88,'[1]28'!$J$8:$ED$8,'[1]17'!$G$22:$EA$22)</f>
        <v>16271.688286000001</v>
      </c>
      <c r="G88" s="10">
        <f>_xlfn.XLOOKUP($A88,'[1]28'!$J$8:$ED$8,'[1]28'!$J$25:$ED$25)</f>
        <v>73300.947</v>
      </c>
      <c r="H88" s="10">
        <f>_xlfn.XLOOKUP($A88,'[1]28'!$J$8:$ED$8,'[1]28'!$J$26:$ED$26)</f>
        <v>17582.168000000001</v>
      </c>
      <c r="I88" s="10">
        <f>_xlfn.XLOOKUP($A88,'[1]28'!$J$8:$ED$8,'[1]28'!$J$27:$ED$27)</f>
        <v>11093.38</v>
      </c>
      <c r="J88" s="21">
        <f>Iron[[#This Row],[China Export ]]/Iron[[#This Row],[Australia Exports by volumn(kt)]]</f>
        <v>0.69480227767352343</v>
      </c>
      <c r="K88" s="21">
        <f>Iron[[#This Row],[Japan Export]]/Iron[[#This Row],[Australia Exports by volumn(kt)]]</f>
        <v>0.16665719711422747</v>
      </c>
      <c r="L88" s="21">
        <f>Iron[[#This Row],[South Korea Export]]/Iron[[#This Row],[Australia Exports by volumn(kt)]]</f>
        <v>0.10515151586101489</v>
      </c>
      <c r="M88" s="21">
        <f>Iron[[#This Row],[Column1]]/Iron[[#This Row],[Australia Exports by volumn(kt)]]</f>
        <v>3.9860756154107228E-3</v>
      </c>
      <c r="N88" s="21">
        <f>Iron[[#This Row],[Column2]]/Iron[[#This Row],[Australia Exports by volumn(kt)]]</f>
        <v>0.74327550391086306</v>
      </c>
      <c r="O88" s="21">
        <f>Iron[[#This Row],[Column3]]/Iron[[#This Row],[Australia Exports by volumn(kt)]]</f>
        <v>0.25273841886233644</v>
      </c>
      <c r="P88" s="10">
        <f>_xlfn.XLOOKUP($A88,'[1]28'!$J$8:$ED$8,'[1]28'!$J$21:$ED$21)</f>
        <v>420.52699999999999</v>
      </c>
      <c r="Q88" s="10">
        <f>_xlfn.XLOOKUP($A88,'[1]28'!$J$8:$ED$8,'[1]28'!$J$22:$ED$22)</f>
        <v>78414.823999999993</v>
      </c>
      <c r="R88" s="10">
        <f>_xlfn.XLOOKUP($A88,'[1]28'!$J$8:$ED$8,'[1]28'!$J$23:$ED$23)</f>
        <v>26663.651000000002</v>
      </c>
    </row>
    <row r="89" spans="1:18" x14ac:dyDescent="0.25">
      <c r="A89" s="6">
        <v>40787</v>
      </c>
      <c r="B89" s="4">
        <f>_xlfn.XLOOKUP($A89,'[1]28'!$J$8:$ED$8,'[1]28'!$J$55:$ED$55)</f>
        <v>157.961797268043</v>
      </c>
      <c r="C89" s="5">
        <f>_xlfn.XLOOKUP($A89,'[1]28'!$J$8:$ED$8,'[1]28'!$J$54:$ED$54)</f>
        <v>167.51343750000001</v>
      </c>
      <c r="D89" s="10">
        <f>_xlfn.XLOOKUP($A89,'[1]28'!$J$8:$ED$8,'[1]28'!$J$15:$ED$15)</f>
        <v>124703.901950637</v>
      </c>
      <c r="E89" s="10">
        <f>_xlfn.XLOOKUP($A89,'[1]28'!$J$8:$ED$8,'[1]16'!$H$19:$EB$19)</f>
        <v>117313.83900000001</v>
      </c>
      <c r="F89" s="10">
        <f>_xlfn.XLOOKUP($A89,'[1]28'!$J$8:$ED$8,'[1]17'!$G$22:$EA$22)</f>
        <v>17992.149150000001</v>
      </c>
      <c r="G89" s="10">
        <f>_xlfn.XLOOKUP($A89,'[1]28'!$J$8:$ED$8,'[1]28'!$J$25:$ED$25)</f>
        <v>81032.672999999995</v>
      </c>
      <c r="H89" s="10">
        <f>_xlfn.XLOOKUP($A89,'[1]28'!$J$8:$ED$8,'[1]28'!$J$26:$ED$26)</f>
        <v>20729.544999999998</v>
      </c>
      <c r="I89" s="10">
        <f>_xlfn.XLOOKUP($A89,'[1]28'!$J$8:$ED$8,'[1]28'!$J$27:$ED$27)</f>
        <v>12037.692999999999</v>
      </c>
      <c r="J89" s="21">
        <f>Iron[[#This Row],[China Export ]]/Iron[[#This Row],[Australia Exports by volumn(kt)]]</f>
        <v>0.69073413410330886</v>
      </c>
      <c r="K89" s="21">
        <f>Iron[[#This Row],[Japan Export]]/Iron[[#This Row],[Australia Exports by volumn(kt)]]</f>
        <v>0.17670161659273631</v>
      </c>
      <c r="L89" s="21">
        <f>Iron[[#This Row],[South Korea Export]]/Iron[[#This Row],[Australia Exports by volumn(kt)]]</f>
        <v>0.10261102272852905</v>
      </c>
      <c r="M89" s="21">
        <f>Iron[[#This Row],[Column1]]/Iron[[#This Row],[Australia Exports by volumn(kt)]]</f>
        <v>3.9448287085720552E-3</v>
      </c>
      <c r="N89" s="21">
        <f>Iron[[#This Row],[Column2]]/Iron[[#This Row],[Australia Exports by volumn(kt)]]</f>
        <v>0.76147621424272027</v>
      </c>
      <c r="O89" s="21">
        <f>Iron[[#This Row],[Column3]]/Iron[[#This Row],[Australia Exports by volumn(kt)]]</f>
        <v>0.2345789570487076</v>
      </c>
      <c r="P89" s="10">
        <f>_xlfn.XLOOKUP($A89,'[1]28'!$J$8:$ED$8,'[1]28'!$J$21:$ED$21)</f>
        <v>462.78300000000002</v>
      </c>
      <c r="Q89" s="10">
        <f>_xlfn.XLOOKUP($A89,'[1]28'!$J$8:$ED$8,'[1]28'!$J$22:$ED$22)</f>
        <v>89331.698000000004</v>
      </c>
      <c r="R89" s="10">
        <f>_xlfn.XLOOKUP($A89,'[1]28'!$J$8:$ED$8,'[1]28'!$J$23:$ED$23)</f>
        <v>27519.358</v>
      </c>
    </row>
    <row r="90" spans="1:18" x14ac:dyDescent="0.25">
      <c r="A90" s="6">
        <v>40878</v>
      </c>
      <c r="B90" s="4">
        <f>_xlfn.XLOOKUP($A90,'[1]28'!$J$8:$ED$8,'[1]28'!$J$55:$ED$55)</f>
        <v>127.106400154535</v>
      </c>
      <c r="C90" s="5">
        <f>_xlfn.XLOOKUP($A90,'[1]28'!$J$8:$ED$8,'[1]28'!$J$54:$ED$54)</f>
        <v>129.13693548387101</v>
      </c>
      <c r="D90" s="10">
        <f>_xlfn.XLOOKUP($A90,'[1]28'!$J$8:$ED$8,'[1]28'!$J$15:$ED$15)</f>
        <v>130322.741911384</v>
      </c>
      <c r="E90" s="10">
        <f>_xlfn.XLOOKUP($A90,'[1]28'!$J$8:$ED$8,'[1]16'!$H$19:$EB$19)</f>
        <v>121273.29300000001</v>
      </c>
      <c r="F90" s="10">
        <f>_xlfn.XLOOKUP($A90,'[1]28'!$J$8:$ED$8,'[1]17'!$G$22:$EA$22)</f>
        <v>16126.12513</v>
      </c>
      <c r="G90" s="10">
        <f>_xlfn.XLOOKUP($A90,'[1]28'!$J$8:$ED$8,'[1]28'!$J$25:$ED$25)</f>
        <v>88618.847999999998</v>
      </c>
      <c r="H90" s="10">
        <f>_xlfn.XLOOKUP($A90,'[1]28'!$J$8:$ED$8,'[1]28'!$J$26:$ED$26)</f>
        <v>18440.485000000001</v>
      </c>
      <c r="I90" s="10">
        <f>_xlfn.XLOOKUP($A90,'[1]28'!$J$8:$ED$8,'[1]28'!$J$27:$ED$27)</f>
        <v>11065.186</v>
      </c>
      <c r="J90" s="21">
        <f>Iron[[#This Row],[China Export ]]/Iron[[#This Row],[Australia Exports by volumn(kt)]]</f>
        <v>0.73073671711050181</v>
      </c>
      <c r="K90" s="21">
        <f>Iron[[#This Row],[Japan Export]]/Iron[[#This Row],[Australia Exports by volumn(kt)]]</f>
        <v>0.15205726292927496</v>
      </c>
      <c r="L90" s="21">
        <f>Iron[[#This Row],[South Korea Export]]/Iron[[#This Row],[Australia Exports by volumn(kt)]]</f>
        <v>9.1241737783107776E-2</v>
      </c>
      <c r="M90" s="21">
        <f>Iron[[#This Row],[Column1]]/Iron[[#This Row],[Australia Exports by volumn(kt)]]</f>
        <v>3.2413484475926615E-3</v>
      </c>
      <c r="N90" s="21">
        <f>Iron[[#This Row],[Column2]]/Iron[[#This Row],[Australia Exports by volumn(kt)]]</f>
        <v>0.75393053769884844</v>
      </c>
      <c r="O90" s="21">
        <f>Iron[[#This Row],[Column3]]/Iron[[#This Row],[Australia Exports by volumn(kt)]]</f>
        <v>0.24282811385355882</v>
      </c>
      <c r="P90" s="10">
        <f>_xlfn.XLOOKUP($A90,'[1]28'!$J$8:$ED$8,'[1]28'!$J$21:$ED$21)</f>
        <v>393.089</v>
      </c>
      <c r="Q90" s="10">
        <f>_xlfn.XLOOKUP($A90,'[1]28'!$J$8:$ED$8,'[1]28'!$J$22:$ED$22)</f>
        <v>91431.638999999996</v>
      </c>
      <c r="R90" s="10">
        <f>_xlfn.XLOOKUP($A90,'[1]28'!$J$8:$ED$8,'[1]28'!$J$23:$ED$23)</f>
        <v>29448.564999999999</v>
      </c>
    </row>
    <row r="91" spans="1:18" x14ac:dyDescent="0.25">
      <c r="A91" s="6">
        <v>40969</v>
      </c>
      <c r="B91" s="4">
        <f>_xlfn.XLOOKUP($A91,'[1]28'!$J$8:$ED$8,'[1]28'!$J$55:$ED$55)</f>
        <v>121.49089193456101</v>
      </c>
      <c r="C91" s="5">
        <f>_xlfn.XLOOKUP($A91,'[1]28'!$J$8:$ED$8,'[1]28'!$J$54:$ED$54)</f>
        <v>134.897258064516</v>
      </c>
      <c r="D91" s="10">
        <f>_xlfn.XLOOKUP($A91,'[1]28'!$J$8:$ED$8,'[1]28'!$J$15:$ED$15)</f>
        <v>118949.027732413</v>
      </c>
      <c r="E91" s="10">
        <f>_xlfn.XLOOKUP($A91,'[1]28'!$J$8:$ED$8,'[1]16'!$H$19:$EB$19)</f>
        <v>108433.295</v>
      </c>
      <c r="F91" s="10">
        <f>_xlfn.XLOOKUP($A91,'[1]28'!$J$8:$ED$8,'[1]17'!$G$22:$EA$22)</f>
        <v>13044.95298</v>
      </c>
      <c r="G91" s="10">
        <f>_xlfn.XLOOKUP($A91,'[1]28'!$J$8:$ED$8,'[1]28'!$J$25:$ED$25)</f>
        <v>78137.913</v>
      </c>
      <c r="H91" s="10">
        <f>_xlfn.XLOOKUP($A91,'[1]28'!$J$8:$ED$8,'[1]28'!$J$26:$ED$26)</f>
        <v>16323.241</v>
      </c>
      <c r="I91" s="10">
        <f>_xlfn.XLOOKUP($A91,'[1]28'!$J$8:$ED$8,'[1]28'!$J$27:$ED$27)</f>
        <v>10935.563</v>
      </c>
      <c r="J91" s="21">
        <f>Iron[[#This Row],[China Export ]]/Iron[[#This Row],[Australia Exports by volumn(kt)]]</f>
        <v>0.72060812133395002</v>
      </c>
      <c r="K91" s="21">
        <f>Iron[[#This Row],[Japan Export]]/Iron[[#This Row],[Australia Exports by volumn(kt)]]</f>
        <v>0.1505371666516267</v>
      </c>
      <c r="L91" s="21">
        <f>Iron[[#This Row],[South Korea Export]]/Iron[[#This Row],[Australia Exports by volumn(kt)]]</f>
        <v>0.10085060128441177</v>
      </c>
      <c r="M91" s="21">
        <f>Iron[[#This Row],[Column1]]/Iron[[#This Row],[Australia Exports by volumn(kt)]]</f>
        <v>8.0325697010314046E-3</v>
      </c>
      <c r="N91" s="21">
        <f>Iron[[#This Row],[Column2]]/Iron[[#This Row],[Australia Exports by volumn(kt)]]</f>
        <v>0.74992314860486353</v>
      </c>
      <c r="O91" s="21">
        <f>Iron[[#This Row],[Column3]]/Iron[[#This Row],[Australia Exports by volumn(kt)]]</f>
        <v>0.24204428169410511</v>
      </c>
      <c r="P91" s="10">
        <f>_xlfn.XLOOKUP($A91,'[1]28'!$J$8:$ED$8,'[1]28'!$J$21:$ED$21)</f>
        <v>870.99800000000005</v>
      </c>
      <c r="Q91" s="10">
        <f>_xlfn.XLOOKUP($A91,'[1]28'!$J$8:$ED$8,'[1]28'!$J$22:$ED$22)</f>
        <v>81316.638000000006</v>
      </c>
      <c r="R91" s="10">
        <f>_xlfn.XLOOKUP($A91,'[1]28'!$J$8:$ED$8,'[1]28'!$J$23:$ED$23)</f>
        <v>26245.659</v>
      </c>
    </row>
    <row r="92" spans="1:18" x14ac:dyDescent="0.25">
      <c r="A92" s="6">
        <v>41061</v>
      </c>
      <c r="B92" s="4">
        <f>_xlfn.XLOOKUP($A92,'[1]28'!$J$8:$ED$8,'[1]28'!$J$55:$ED$55)</f>
        <v>127.76813170255799</v>
      </c>
      <c r="C92" s="5">
        <f>_xlfn.XLOOKUP($A92,'[1]28'!$J$8:$ED$8,'[1]28'!$J$54:$ED$54)</f>
        <v>133.17857142857099</v>
      </c>
      <c r="D92" s="10">
        <f>_xlfn.XLOOKUP($A92,'[1]28'!$J$8:$ED$8,'[1]28'!$J$15:$ED$15)</f>
        <v>129526.094565728</v>
      </c>
      <c r="E92" s="10">
        <f>_xlfn.XLOOKUP($A92,'[1]28'!$J$8:$ED$8,'[1]16'!$H$19:$EB$19)</f>
        <v>123022.39479000001</v>
      </c>
      <c r="F92" s="10">
        <f>_xlfn.XLOOKUP($A92,'[1]28'!$J$8:$ED$8,'[1]17'!$G$22:$EA$22)</f>
        <v>15531.853134000001</v>
      </c>
      <c r="G92" s="10">
        <f>_xlfn.XLOOKUP($A92,'[1]28'!$J$8:$ED$8,'[1]28'!$J$25:$ED$25)</f>
        <v>86095.089789999998</v>
      </c>
      <c r="H92" s="10">
        <f>_xlfn.XLOOKUP($A92,'[1]28'!$J$8:$ED$8,'[1]28'!$J$26:$ED$26)</f>
        <v>21078.756000000001</v>
      </c>
      <c r="I92" s="10">
        <f>_xlfn.XLOOKUP($A92,'[1]28'!$J$8:$ED$8,'[1]28'!$J$27:$ED$27)</f>
        <v>12264.858</v>
      </c>
      <c r="J92" s="21">
        <f>Iron[[#This Row],[China Export ]]/Iron[[#This Row],[Australia Exports by volumn(kt)]]</f>
        <v>0.69983266003693756</v>
      </c>
      <c r="K92" s="21">
        <f>Iron[[#This Row],[Japan Export]]/Iron[[#This Row],[Australia Exports by volumn(kt)]]</f>
        <v>0.17134080372912239</v>
      </c>
      <c r="L92" s="21">
        <f>Iron[[#This Row],[South Korea Export]]/Iron[[#This Row],[Australia Exports by volumn(kt)]]</f>
        <v>9.9696140860663529E-2</v>
      </c>
      <c r="M92" s="21">
        <f>Iron[[#This Row],[Column1]]/Iron[[#This Row],[Australia Exports by volumn(kt)]]</f>
        <v>4.064577029682776E-3</v>
      </c>
      <c r="N92" s="21">
        <f>Iron[[#This Row],[Column2]]/Iron[[#This Row],[Australia Exports by volumn(kt)]]</f>
        <v>0.75498149876326259</v>
      </c>
      <c r="O92" s="21">
        <f>Iron[[#This Row],[Column3]]/Iron[[#This Row],[Australia Exports by volumn(kt)]]</f>
        <v>0.24095392420705453</v>
      </c>
      <c r="P92" s="10">
        <f>_xlfn.XLOOKUP($A92,'[1]28'!$J$8:$ED$8,'[1]28'!$J$21:$ED$21)</f>
        <v>500.03399999999999</v>
      </c>
      <c r="Q92" s="10">
        <f>_xlfn.XLOOKUP($A92,'[1]28'!$J$8:$ED$8,'[1]28'!$J$22:$ED$22)</f>
        <v>92879.631999999998</v>
      </c>
      <c r="R92" s="10">
        <f>_xlfn.XLOOKUP($A92,'[1]28'!$J$8:$ED$8,'[1]28'!$J$23:$ED$23)</f>
        <v>29642.728790000001</v>
      </c>
    </row>
    <row r="93" spans="1:18" x14ac:dyDescent="0.25">
      <c r="A93" s="6">
        <v>41153</v>
      </c>
      <c r="B93" s="4">
        <f>_xlfn.XLOOKUP($A93,'[1]28'!$J$8:$ED$8,'[1]28'!$J$55:$ED$55)</f>
        <v>101.62948938350701</v>
      </c>
      <c r="C93" s="5">
        <f>_xlfn.XLOOKUP($A93,'[1]28'!$J$8:$ED$8,'[1]28'!$J$54:$ED$54)</f>
        <v>105.584920634921</v>
      </c>
      <c r="D93" s="10">
        <f>_xlfn.XLOOKUP($A93,'[1]28'!$J$8:$ED$8,'[1]28'!$J$15:$ED$15)</f>
        <v>132712.298186778</v>
      </c>
      <c r="E93" s="10">
        <f>_xlfn.XLOOKUP($A93,'[1]28'!$J$8:$ED$8,'[1]16'!$H$19:$EB$19)</f>
        <v>125285.62351999999</v>
      </c>
      <c r="F93" s="10">
        <f>_xlfn.XLOOKUP($A93,'[1]28'!$J$8:$ED$8,'[1]17'!$G$22:$EA$22)</f>
        <v>12902.716032</v>
      </c>
      <c r="G93" s="10">
        <f>_xlfn.XLOOKUP($A93,'[1]28'!$J$8:$ED$8,'[1]28'!$J$25:$ED$25)</f>
        <v>91766.178480000002</v>
      </c>
      <c r="H93" s="10">
        <f>_xlfn.XLOOKUP($A93,'[1]28'!$J$8:$ED$8,'[1]28'!$J$26:$ED$26)</f>
        <v>18546.306</v>
      </c>
      <c r="I93" s="10">
        <f>_xlfn.XLOOKUP($A93,'[1]28'!$J$8:$ED$8,'[1]28'!$J$27:$ED$27)</f>
        <v>11385.573</v>
      </c>
      <c r="J93" s="21">
        <f>Iron[[#This Row],[China Export ]]/Iron[[#This Row],[Australia Exports by volumn(kt)]]</f>
        <v>0.73245577506625004</v>
      </c>
      <c r="K93" s="21">
        <f>Iron[[#This Row],[Japan Export]]/Iron[[#This Row],[Australia Exports by volumn(kt)]]</f>
        <v>0.14803219618441982</v>
      </c>
      <c r="L93" s="21">
        <f>Iron[[#This Row],[South Korea Export]]/Iron[[#This Row],[Australia Exports by volumn(kt)]]</f>
        <v>9.0876931287989821E-2</v>
      </c>
      <c r="M93" s="21">
        <f>Iron[[#This Row],[Column1]]/Iron[[#This Row],[Australia Exports by volumn(kt)]]</f>
        <v>4.9801195258480525E-3</v>
      </c>
      <c r="N93" s="21">
        <f>Iron[[#This Row],[Column2]]/Iron[[#This Row],[Australia Exports by volumn(kt)]]</f>
        <v>0.76009819486429775</v>
      </c>
      <c r="O93" s="21">
        <f>Iron[[#This Row],[Column3]]/Iron[[#This Row],[Australia Exports by volumn(kt)]]</f>
        <v>0.23492168560985427</v>
      </c>
      <c r="P93" s="10">
        <f>_xlfn.XLOOKUP($A93,'[1]28'!$J$8:$ED$8,'[1]28'!$J$21:$ED$21)</f>
        <v>623.93737999999996</v>
      </c>
      <c r="Q93" s="10">
        <f>_xlfn.XLOOKUP($A93,'[1]28'!$J$8:$ED$8,'[1]28'!$J$22:$ED$22)</f>
        <v>95229.376279999997</v>
      </c>
      <c r="R93" s="10">
        <f>_xlfn.XLOOKUP($A93,'[1]28'!$J$8:$ED$8,'[1]28'!$J$23:$ED$23)</f>
        <v>29432.309860000001</v>
      </c>
    </row>
    <row r="94" spans="1:18" x14ac:dyDescent="0.25">
      <c r="A94" s="6">
        <v>41244</v>
      </c>
      <c r="B94" s="4">
        <f>_xlfn.XLOOKUP($A94,'[1]28'!$J$8:$ED$8,'[1]28'!$J$55:$ED$55)</f>
        <v>108.347794872648</v>
      </c>
      <c r="C94" s="5">
        <f>_xlfn.XLOOKUP($A94,'[1]28'!$J$8:$ED$8,'[1]28'!$J$54:$ED$54)</f>
        <v>112.88126984127</v>
      </c>
      <c r="D94" s="10">
        <f>_xlfn.XLOOKUP($A94,'[1]28'!$J$8:$ED$8,'[1]28'!$J$15:$ED$15)</f>
        <v>138168.907422663</v>
      </c>
      <c r="E94" s="10">
        <f>_xlfn.XLOOKUP($A94,'[1]28'!$J$8:$ED$8,'[1]16'!$H$19:$EB$19)</f>
        <v>134869.69333000001</v>
      </c>
      <c r="F94" s="10">
        <f>_xlfn.XLOOKUP($A94,'[1]28'!$J$8:$ED$8,'[1]17'!$G$22:$EA$22)</f>
        <v>12967.704446</v>
      </c>
      <c r="G94" s="10">
        <f>_xlfn.XLOOKUP($A94,'[1]28'!$J$8:$ED$8,'[1]28'!$J$25:$ED$25)</f>
        <v>100866.09433000001</v>
      </c>
      <c r="H94" s="10">
        <f>_xlfn.XLOOKUP($A94,'[1]28'!$J$8:$ED$8,'[1]28'!$J$26:$ED$26)</f>
        <v>19096.888999999999</v>
      </c>
      <c r="I94" s="10">
        <f>_xlfn.XLOOKUP($A94,'[1]28'!$J$8:$ED$8,'[1]28'!$J$27:$ED$27)</f>
        <v>11561.763999999999</v>
      </c>
      <c r="J94" s="21">
        <f>Iron[[#This Row],[China Export ]]/Iron[[#This Row],[Australia Exports by volumn(kt)]]</f>
        <v>0.74787813214048182</v>
      </c>
      <c r="K94" s="21">
        <f>Iron[[#This Row],[Japan Export]]/Iron[[#This Row],[Australia Exports by volumn(kt)]]</f>
        <v>0.14159510953490204</v>
      </c>
      <c r="L94" s="21">
        <f>Iron[[#This Row],[South Korea Export]]/Iron[[#This Row],[Australia Exports by volumn(kt)]]</f>
        <v>8.5725441457856683E-2</v>
      </c>
      <c r="M94" s="21">
        <f>Iron[[#This Row],[Column1]]/Iron[[#This Row],[Australia Exports by volumn(kt)]]</f>
        <v>4.0569826066201228E-3</v>
      </c>
      <c r="N94" s="21">
        <f>Iron[[#This Row],[Column2]]/Iron[[#This Row],[Australia Exports by volumn(kt)]]</f>
        <v>0.75424069609990552</v>
      </c>
      <c r="O94" s="21">
        <f>Iron[[#This Row],[Column3]]/Iron[[#This Row],[Australia Exports by volumn(kt)]]</f>
        <v>0.24170232129347424</v>
      </c>
      <c r="P94" s="10">
        <f>_xlfn.XLOOKUP($A94,'[1]28'!$J$8:$ED$8,'[1]28'!$J$21:$ED$21)</f>
        <v>547.16399999999999</v>
      </c>
      <c r="Q94" s="10">
        <f>_xlfn.XLOOKUP($A94,'[1]28'!$J$8:$ED$8,'[1]28'!$J$22:$ED$22)</f>
        <v>101724.21137999999</v>
      </c>
      <c r="R94" s="10">
        <f>_xlfn.XLOOKUP($A94,'[1]28'!$J$8:$ED$8,'[1]28'!$J$23:$ED$23)</f>
        <v>32598.317950000001</v>
      </c>
    </row>
    <row r="95" spans="1:18" x14ac:dyDescent="0.25">
      <c r="A95" s="6">
        <v>41334</v>
      </c>
      <c r="B95" s="4">
        <f>_xlfn.XLOOKUP($A95,'[1]28'!$J$8:$ED$8,'[1]28'!$J$55:$ED$55)</f>
        <v>134.49707980954699</v>
      </c>
      <c r="C95" s="5">
        <f>_xlfn.XLOOKUP($A95,'[1]28'!$J$8:$ED$8,'[1]28'!$J$54:$ED$54)</f>
        <v>140.534333333333</v>
      </c>
      <c r="D95" s="10">
        <f>_xlfn.XLOOKUP($A95,'[1]28'!$J$8:$ED$8,'[1]28'!$J$15:$ED$15)</f>
        <v>133781.108010764</v>
      </c>
      <c r="E95" s="10">
        <f>_xlfn.XLOOKUP($A95,'[1]28'!$J$8:$ED$8,'[1]16'!$H$19:$EB$19)</f>
        <v>124918.62415</v>
      </c>
      <c r="F95" s="10">
        <f>_xlfn.XLOOKUP($A95,'[1]28'!$J$8:$ED$8,'[1]17'!$G$22:$EA$22)</f>
        <v>14694.051450000001</v>
      </c>
      <c r="G95" s="10">
        <f>_xlfn.XLOOKUP($A95,'[1]28'!$J$8:$ED$8,'[1]28'!$J$25:$ED$25)</f>
        <v>92912.081149999998</v>
      </c>
      <c r="H95" s="10">
        <f>_xlfn.XLOOKUP($A95,'[1]28'!$J$8:$ED$8,'[1]28'!$J$26:$ED$26)</f>
        <v>18121.263999999999</v>
      </c>
      <c r="I95" s="10">
        <f>_xlfn.XLOOKUP($A95,'[1]28'!$J$8:$ED$8,'[1]28'!$J$27:$ED$27)</f>
        <v>10816.701999999999</v>
      </c>
      <c r="J95" s="21">
        <f>Iron[[#This Row],[China Export ]]/Iron[[#This Row],[Australia Exports by volumn(kt)]]</f>
        <v>0.74378085559470197</v>
      </c>
      <c r="K95" s="21">
        <f>Iron[[#This Row],[Japan Export]]/Iron[[#This Row],[Australia Exports by volumn(kt)]]</f>
        <v>0.14506455000849447</v>
      </c>
      <c r="L95" s="21">
        <f>Iron[[#This Row],[South Korea Export]]/Iron[[#This Row],[Australia Exports by volumn(kt)]]</f>
        <v>8.6589986670134164E-2</v>
      </c>
      <c r="M95" s="21">
        <f>Iron[[#This Row],[Column1]]/Iron[[#This Row],[Australia Exports by volumn(kt)]]</f>
        <v>3.4822669794830588E-3</v>
      </c>
      <c r="N95" s="21">
        <f>Iron[[#This Row],[Column2]]/Iron[[#This Row],[Australia Exports by volumn(kt)]]</f>
        <v>0.75873684788738527</v>
      </c>
      <c r="O95" s="21">
        <f>Iron[[#This Row],[Column3]]/Iron[[#This Row],[Australia Exports by volumn(kt)]]</f>
        <v>0.2377808851331317</v>
      </c>
      <c r="P95" s="10">
        <f>_xlfn.XLOOKUP($A95,'[1]28'!$J$8:$ED$8,'[1]28'!$J$21:$ED$21)</f>
        <v>435</v>
      </c>
      <c r="Q95" s="10">
        <f>_xlfn.XLOOKUP($A95,'[1]28'!$J$8:$ED$8,'[1]28'!$J$22:$ED$22)</f>
        <v>94780.363129999998</v>
      </c>
      <c r="R95" s="10">
        <f>_xlfn.XLOOKUP($A95,'[1]28'!$J$8:$ED$8,'[1]28'!$J$23:$ED$23)</f>
        <v>29703.261020000002</v>
      </c>
    </row>
    <row r="96" spans="1:18" x14ac:dyDescent="0.25">
      <c r="A96" s="6">
        <v>41426</v>
      </c>
      <c r="B96" s="4">
        <f>_xlfn.XLOOKUP($A96,'[1]28'!$J$8:$ED$8,'[1]28'!$J$55:$ED$55)</f>
        <v>119.693933707627</v>
      </c>
      <c r="C96" s="5">
        <f>_xlfn.XLOOKUP($A96,'[1]28'!$J$8:$ED$8,'[1]28'!$J$54:$ED$54)</f>
        <v>117.94190476190499</v>
      </c>
      <c r="D96" s="10">
        <f>_xlfn.XLOOKUP($A96,'[1]28'!$J$8:$ED$8,'[1]28'!$J$15:$ED$15)</f>
        <v>150790.356399913</v>
      </c>
      <c r="E96" s="10">
        <f>_xlfn.XLOOKUP($A96,'[1]28'!$J$8:$ED$8,'[1]16'!$H$19:$EB$19)</f>
        <v>141943.83567</v>
      </c>
      <c r="F96" s="10">
        <f>_xlfn.XLOOKUP($A96,'[1]28'!$J$8:$ED$8,'[1]17'!$G$22:$EA$22)</f>
        <v>16510.057334000001</v>
      </c>
      <c r="G96" s="10">
        <f>_xlfn.XLOOKUP($A96,'[1]28'!$J$8:$ED$8,'[1]28'!$J$25:$ED$25)</f>
        <v>107858.40014</v>
      </c>
      <c r="H96" s="10">
        <f>_xlfn.XLOOKUP($A96,'[1]28'!$J$8:$ED$8,'[1]28'!$J$26:$ED$26)</f>
        <v>20218.653999999999</v>
      </c>
      <c r="I96" s="10">
        <f>_xlfn.XLOOKUP($A96,'[1]28'!$J$8:$ED$8,'[1]28'!$J$27:$ED$27)</f>
        <v>9957.2860000000001</v>
      </c>
      <c r="J96" s="21">
        <f>Iron[[#This Row],[China Export ]]/Iron[[#This Row],[Australia Exports by volumn(kt)]]</f>
        <v>0.75986674328539372</v>
      </c>
      <c r="K96" s="21">
        <f>Iron[[#This Row],[Japan Export]]/Iron[[#This Row],[Australia Exports by volumn(kt)]]</f>
        <v>0.14244122616924065</v>
      </c>
      <c r="L96" s="21">
        <f>Iron[[#This Row],[South Korea Export]]/Iron[[#This Row],[Australia Exports by volumn(kt)]]</f>
        <v>7.0149478158032366E-2</v>
      </c>
      <c r="M96" s="21">
        <f>Iron[[#This Row],[Column1]]/Iron[[#This Row],[Australia Exports by volumn(kt)]]</f>
        <v>3.3336539608532618E-3</v>
      </c>
      <c r="N96" s="21">
        <f>Iron[[#This Row],[Column2]]/Iron[[#This Row],[Australia Exports by volumn(kt)]]</f>
        <v>0.76110708492593748</v>
      </c>
      <c r="O96" s="21">
        <f>Iron[[#This Row],[Column3]]/Iron[[#This Row],[Australia Exports by volumn(kt)]]</f>
        <v>0.2355592611132093</v>
      </c>
      <c r="P96" s="10">
        <f>_xlfn.XLOOKUP($A96,'[1]28'!$J$8:$ED$8,'[1]28'!$J$21:$ED$21)</f>
        <v>473.19162999999998</v>
      </c>
      <c r="Q96" s="10">
        <f>_xlfn.XLOOKUP($A96,'[1]28'!$J$8:$ED$8,'[1]28'!$J$22:$ED$22)</f>
        <v>108034.45899</v>
      </c>
      <c r="R96" s="10">
        <f>_xlfn.XLOOKUP($A96,'[1]28'!$J$8:$ED$8,'[1]28'!$J$23:$ED$23)</f>
        <v>33436.18505</v>
      </c>
    </row>
    <row r="97" spans="1:18" x14ac:dyDescent="0.25">
      <c r="A97" s="6">
        <v>41518</v>
      </c>
      <c r="B97" s="4">
        <f>_xlfn.XLOOKUP($A97,'[1]28'!$J$8:$ED$8,'[1]28'!$J$55:$ED$55)</f>
        <v>132.68960967055699</v>
      </c>
      <c r="C97" s="5">
        <f>_xlfn.XLOOKUP($A97,'[1]28'!$J$8:$ED$8,'[1]28'!$J$54:$ED$54)</f>
        <v>122.16921875</v>
      </c>
      <c r="D97" s="10">
        <f>_xlfn.XLOOKUP($A97,'[1]28'!$J$8:$ED$8,'[1]28'!$J$15:$ED$15)</f>
        <v>158813.675318038</v>
      </c>
      <c r="E97" s="10">
        <f>_xlfn.XLOOKUP($A97,'[1]28'!$J$8:$ED$8,'[1]16'!$H$19:$EB$19)</f>
        <v>151354.60712</v>
      </c>
      <c r="F97" s="10">
        <f>_xlfn.XLOOKUP($A97,'[1]28'!$J$8:$ED$8,'[1]17'!$G$22:$EA$22)</f>
        <v>18497.902600000001</v>
      </c>
      <c r="G97" s="10">
        <f>_xlfn.XLOOKUP($A97,'[1]28'!$J$8:$ED$8,'[1]28'!$J$25:$ED$25)</f>
        <v>113803.17537</v>
      </c>
      <c r="H97" s="10">
        <f>_xlfn.XLOOKUP($A97,'[1]28'!$J$8:$ED$8,'[1]28'!$J$26:$ED$26)</f>
        <v>21236.444749999999</v>
      </c>
      <c r="I97" s="10">
        <f>_xlfn.XLOOKUP($A97,'[1]28'!$J$8:$ED$8,'[1]28'!$J$27:$ED$27)</f>
        <v>12338.871999999999</v>
      </c>
      <c r="J97" s="21">
        <f>Iron[[#This Row],[China Export ]]/Iron[[#This Row],[Australia Exports by volumn(kt)]]</f>
        <v>0.75189766294839167</v>
      </c>
      <c r="K97" s="21">
        <f>Iron[[#This Row],[Japan Export]]/Iron[[#This Row],[Australia Exports by volumn(kt)]]</f>
        <v>0.14030920600363947</v>
      </c>
      <c r="L97" s="21">
        <f>Iron[[#This Row],[South Korea Export]]/Iron[[#This Row],[Australia Exports by volumn(kt)]]</f>
        <v>8.1522936333330423E-2</v>
      </c>
      <c r="M97" s="21">
        <f>Iron[[#This Row],[Column1]]/Iron[[#This Row],[Australia Exports by volumn(kt)]]</f>
        <v>4.0959820239134326E-3</v>
      </c>
      <c r="N97" s="21">
        <f>Iron[[#This Row],[Column2]]/Iron[[#This Row],[Australia Exports by volumn(kt)]]</f>
        <v>0.77300101368727991</v>
      </c>
      <c r="O97" s="21">
        <f>Iron[[#This Row],[Column3]]/Iron[[#This Row],[Australia Exports by volumn(kt)]]</f>
        <v>0.22290300428880661</v>
      </c>
      <c r="P97" s="10">
        <f>_xlfn.XLOOKUP($A97,'[1]28'!$J$8:$ED$8,'[1]28'!$J$21:$ED$21)</f>
        <v>619.94574999999998</v>
      </c>
      <c r="Q97" s="10">
        <f>_xlfn.XLOOKUP($A97,'[1]28'!$J$8:$ED$8,'[1]28'!$J$22:$ED$22)</f>
        <v>116997.26473</v>
      </c>
      <c r="R97" s="10">
        <f>_xlfn.XLOOKUP($A97,'[1]28'!$J$8:$ED$8,'[1]28'!$J$23:$ED$23)</f>
        <v>33737.396639999999</v>
      </c>
    </row>
    <row r="98" spans="1:18" x14ac:dyDescent="0.25">
      <c r="A98" s="6">
        <v>41609</v>
      </c>
      <c r="B98" s="4">
        <f>_xlfn.XLOOKUP($A98,'[1]28'!$J$8:$ED$8,'[1]28'!$J$55:$ED$55)</f>
        <v>132.833208449041</v>
      </c>
      <c r="C98" s="5">
        <f>_xlfn.XLOOKUP($A98,'[1]28'!$J$8:$ED$8,'[1]28'!$J$54:$ED$54)</f>
        <v>122.647777777778</v>
      </c>
      <c r="D98" s="10">
        <f>_xlfn.XLOOKUP($A98,'[1]28'!$J$8:$ED$8,'[1]28'!$J$15:$ED$15)</f>
        <v>166344.55782385601</v>
      </c>
      <c r="E98" s="10">
        <f>_xlfn.XLOOKUP($A98,'[1]28'!$J$8:$ED$8,'[1]16'!$H$19:$EB$19)</f>
        <v>160803.90278</v>
      </c>
      <c r="F98" s="10">
        <f>_xlfn.XLOOKUP($A98,'[1]28'!$J$8:$ED$8,'[1]17'!$G$22:$EA$22)</f>
        <v>19790.458343999999</v>
      </c>
      <c r="G98" s="10">
        <f>_xlfn.XLOOKUP($A98,'[1]28'!$J$8:$ED$8,'[1]28'!$J$25:$ED$25)</f>
        <v>126775.49668</v>
      </c>
      <c r="H98" s="10">
        <f>_xlfn.XLOOKUP($A98,'[1]28'!$J$8:$ED$8,'[1]28'!$J$26:$ED$26)</f>
        <v>19206.739000000001</v>
      </c>
      <c r="I98" s="10">
        <f>_xlfn.XLOOKUP($A98,'[1]28'!$J$8:$ED$8,'[1]28'!$J$27:$ED$27)</f>
        <v>11755.228999999999</v>
      </c>
      <c r="J98" s="21">
        <f>Iron[[#This Row],[China Export ]]/Iron[[#This Row],[Australia Exports by volumn(kt)]]</f>
        <v>0.78838569517460555</v>
      </c>
      <c r="K98" s="21">
        <f>Iron[[#This Row],[Japan Export]]/Iron[[#This Row],[Australia Exports by volumn(kt)]]</f>
        <v>0.11944199529956211</v>
      </c>
      <c r="L98" s="21">
        <f>Iron[[#This Row],[South Korea Export]]/Iron[[#This Row],[Australia Exports by volumn(kt)]]</f>
        <v>7.3102883678654446E-2</v>
      </c>
      <c r="M98" s="21">
        <f>Iron[[#This Row],[Column1]]/Iron[[#This Row],[Australia Exports by volumn(kt)]]</f>
        <v>3.9620244843910626E-3</v>
      </c>
      <c r="N98" s="21">
        <f>Iron[[#This Row],[Column2]]/Iron[[#This Row],[Australia Exports by volumn(kt)]]</f>
        <v>0.75872938959025427</v>
      </c>
      <c r="O98" s="21">
        <f>Iron[[#This Row],[Column3]]/Iron[[#This Row],[Australia Exports by volumn(kt)]]</f>
        <v>0.23730858592535461</v>
      </c>
      <c r="P98" s="10">
        <f>_xlfn.XLOOKUP($A98,'[1]28'!$J$8:$ED$8,'[1]28'!$J$21:$ED$21)</f>
        <v>637.10900000000004</v>
      </c>
      <c r="Q98" s="10">
        <f>_xlfn.XLOOKUP($A98,'[1]28'!$J$8:$ED$8,'[1]28'!$J$22:$ED$22)</f>
        <v>122006.647</v>
      </c>
      <c r="R98" s="10">
        <f>_xlfn.XLOOKUP($A98,'[1]28'!$J$8:$ED$8,'[1]28'!$J$23:$ED$23)</f>
        <v>38160.146780000003</v>
      </c>
    </row>
    <row r="99" spans="1:18" x14ac:dyDescent="0.25">
      <c r="A99" s="6">
        <v>41699</v>
      </c>
      <c r="B99" s="4">
        <f>_xlfn.XLOOKUP($A99,'[1]28'!$J$8:$ED$8,'[1]28'!$J$55:$ED$55)</f>
        <v>122.195038681611</v>
      </c>
      <c r="C99" s="5">
        <f>_xlfn.XLOOKUP($A99,'[1]28'!$J$8:$ED$8,'[1]28'!$J$54:$ED$54)</f>
        <v>110.753064516129</v>
      </c>
      <c r="D99" s="10">
        <f>_xlfn.XLOOKUP($A99,'[1]28'!$J$8:$ED$8,'[1]28'!$J$15:$ED$15)</f>
        <v>162215.48428835499</v>
      </c>
      <c r="E99" s="10">
        <f>_xlfn.XLOOKUP($A99,'[1]28'!$J$8:$ED$8,'[1]16'!$H$19:$EB$19)</f>
        <v>158465.85269</v>
      </c>
      <c r="F99" s="10">
        <f>_xlfn.XLOOKUP($A99,'[1]28'!$J$8:$ED$8,'[1]17'!$G$22:$EA$22)</f>
        <v>19029.612507999998</v>
      </c>
      <c r="G99" s="10">
        <f>_xlfn.XLOOKUP($A99,'[1]28'!$J$8:$ED$8,'[1]28'!$J$25:$ED$25)</f>
        <v>122205.99569</v>
      </c>
      <c r="H99" s="10">
        <f>_xlfn.XLOOKUP($A99,'[1]28'!$J$8:$ED$8,'[1]28'!$J$26:$ED$26)</f>
        <v>18246.791000000001</v>
      </c>
      <c r="I99" s="10">
        <f>_xlfn.XLOOKUP($A99,'[1]28'!$J$8:$ED$8,'[1]28'!$J$27:$ED$27)</f>
        <v>13938.843999999999</v>
      </c>
      <c r="J99" s="21">
        <f>Iron[[#This Row],[China Export ]]/Iron[[#This Row],[Australia Exports by volumn(kt)]]</f>
        <v>0.77118188944508048</v>
      </c>
      <c r="K99" s="21">
        <f>Iron[[#This Row],[Japan Export]]/Iron[[#This Row],[Australia Exports by volumn(kt)]]</f>
        <v>0.11514651699565472</v>
      </c>
      <c r="L99" s="21">
        <f>Iron[[#This Row],[South Korea Export]]/Iron[[#This Row],[Australia Exports by volumn(kt)]]</f>
        <v>8.796118383477837E-2</v>
      </c>
      <c r="M99" s="21">
        <f>Iron[[#This Row],[Column1]]/Iron[[#This Row],[Australia Exports by volumn(kt)]]</f>
        <v>2.3740761407819739E-3</v>
      </c>
      <c r="N99" s="21">
        <f>Iron[[#This Row],[Column2]]/Iron[[#This Row],[Australia Exports by volumn(kt)]]</f>
        <v>0.77140064225151517</v>
      </c>
      <c r="O99" s="21">
        <f>Iron[[#This Row],[Column3]]/Iron[[#This Row],[Australia Exports by volumn(kt)]]</f>
        <v>0.22622528160770283</v>
      </c>
      <c r="P99" s="10">
        <f>_xlfn.XLOOKUP($A99,'[1]28'!$J$8:$ED$8,'[1]28'!$J$21:$ED$21)</f>
        <v>376.21</v>
      </c>
      <c r="Q99" s="10">
        <f>_xlfn.XLOOKUP($A99,'[1]28'!$J$8:$ED$8,'[1]28'!$J$22:$ED$22)</f>
        <v>122240.66054</v>
      </c>
      <c r="R99" s="10">
        <f>_xlfn.XLOOKUP($A99,'[1]28'!$J$8:$ED$8,'[1]28'!$J$23:$ED$23)</f>
        <v>35848.982150000003</v>
      </c>
    </row>
    <row r="100" spans="1:18" x14ac:dyDescent="0.25">
      <c r="A100" s="6">
        <v>41791</v>
      </c>
      <c r="B100" s="4">
        <f>_xlfn.XLOOKUP($A100,'[1]28'!$J$8:$ED$8,'[1]28'!$J$55:$ED$55)</f>
        <v>96.246457796461797</v>
      </c>
      <c r="C100" s="5">
        <f>_xlfn.XLOOKUP($A100,'[1]28'!$J$8:$ED$8,'[1]28'!$J$54:$ED$54)</f>
        <v>93.946451612903203</v>
      </c>
      <c r="D100" s="10">
        <f>_xlfn.XLOOKUP($A100,'[1]28'!$J$8:$ED$8,'[1]28'!$J$15:$ED$15)</f>
        <v>192803.432858541</v>
      </c>
      <c r="E100" s="10">
        <f>_xlfn.XLOOKUP($A100,'[1]28'!$J$8:$ED$8,'[1]16'!$H$19:$EB$19)</f>
        <v>180803.78352</v>
      </c>
      <c r="F100" s="10">
        <f>_xlfn.XLOOKUP($A100,'[1]28'!$J$8:$ED$8,'[1]17'!$G$22:$EA$22)</f>
        <v>17352.886415000001</v>
      </c>
      <c r="G100" s="10">
        <f>_xlfn.XLOOKUP($A100,'[1]28'!$J$8:$ED$8,'[1]28'!$J$25:$ED$25)</f>
        <v>145816.62151999999</v>
      </c>
      <c r="H100" s="10">
        <f>_xlfn.XLOOKUP($A100,'[1]28'!$J$8:$ED$8,'[1]28'!$J$26:$ED$26)</f>
        <v>17736.936000000002</v>
      </c>
      <c r="I100" s="10">
        <f>_xlfn.XLOOKUP($A100,'[1]28'!$J$8:$ED$8,'[1]28'!$J$27:$ED$27)</f>
        <v>12910.127</v>
      </c>
      <c r="J100" s="21">
        <f>Iron[[#This Row],[China Export ]]/Iron[[#This Row],[Australia Exports by volumn(kt)]]</f>
        <v>0.8064909853165223</v>
      </c>
      <c r="K100" s="21">
        <f>Iron[[#This Row],[Japan Export]]/Iron[[#This Row],[Australia Exports by volumn(kt)]]</f>
        <v>9.8100469219649891E-2</v>
      </c>
      <c r="L100" s="21">
        <f>Iron[[#This Row],[South Korea Export]]/Iron[[#This Row],[Australia Exports by volumn(kt)]]</f>
        <v>7.1404075449405177E-2</v>
      </c>
      <c r="M100" s="21">
        <f>Iron[[#This Row],[Column1]]/Iron[[#This Row],[Australia Exports by volumn(kt)]]</f>
        <v>3.7974896688157535E-3</v>
      </c>
      <c r="N100" s="21">
        <f>Iron[[#This Row],[Column2]]/Iron[[#This Row],[Australia Exports by volumn(kt)]]</f>
        <v>0.79609814273647683</v>
      </c>
      <c r="O100" s="21">
        <f>Iron[[#This Row],[Column3]]/Iron[[#This Row],[Australia Exports by volumn(kt)]]</f>
        <v>0.20010436759470751</v>
      </c>
      <c r="P100" s="10">
        <f>_xlfn.XLOOKUP($A100,'[1]28'!$J$8:$ED$8,'[1]28'!$J$21:$ED$21)</f>
        <v>686.60050000000001</v>
      </c>
      <c r="Q100" s="10">
        <f>_xlfn.XLOOKUP($A100,'[1]28'!$J$8:$ED$8,'[1]28'!$J$22:$ED$22)</f>
        <v>143937.55626000001</v>
      </c>
      <c r="R100" s="10">
        <f>_xlfn.XLOOKUP($A100,'[1]28'!$J$8:$ED$8,'[1]28'!$J$23:$ED$23)</f>
        <v>36179.626759999999</v>
      </c>
    </row>
    <row r="101" spans="1:18" x14ac:dyDescent="0.25">
      <c r="A101" s="6">
        <v>41883</v>
      </c>
      <c r="B101" s="4">
        <f>_xlfn.XLOOKUP($A101,'[1]28'!$J$8:$ED$8,'[1]28'!$J$55:$ED$55)</f>
        <v>86.303120981251396</v>
      </c>
      <c r="C101" s="5">
        <f>_xlfn.XLOOKUP($A101,'[1]28'!$J$8:$ED$8,'[1]28'!$J$54:$ED$54)</f>
        <v>81.393124999999998</v>
      </c>
      <c r="D101" s="10">
        <f>_xlfn.XLOOKUP($A101,'[1]28'!$J$8:$ED$8,'[1]28'!$J$15:$ED$15)</f>
        <v>192937.86136783799</v>
      </c>
      <c r="E101" s="10">
        <f>_xlfn.XLOOKUP($A101,'[1]28'!$J$8:$ED$8,'[1]16'!$H$19:$EB$19)</f>
        <v>187656.19287999999</v>
      </c>
      <c r="F101" s="10">
        <f>_xlfn.XLOOKUP($A101,'[1]28'!$J$8:$ED$8,'[1]17'!$G$22:$EA$22)</f>
        <v>15515.633390000001</v>
      </c>
      <c r="G101" s="10">
        <f>_xlfn.XLOOKUP($A101,'[1]28'!$J$8:$ED$8,'[1]28'!$J$25:$ED$25)</f>
        <v>149720.93588</v>
      </c>
      <c r="H101" s="10">
        <f>_xlfn.XLOOKUP($A101,'[1]28'!$J$8:$ED$8,'[1]28'!$J$26:$ED$26)</f>
        <v>19881.976999999999</v>
      </c>
      <c r="I101" s="10">
        <f>_xlfn.XLOOKUP($A101,'[1]28'!$J$8:$ED$8,'[1]28'!$J$27:$ED$27)</f>
        <v>12729.316000000001</v>
      </c>
      <c r="J101" s="21">
        <f>Iron[[#This Row],[China Export ]]/Iron[[#This Row],[Australia Exports by volumn(kt)]]</f>
        <v>0.79784702855898637</v>
      </c>
      <c r="K101" s="21">
        <f>Iron[[#This Row],[Japan Export]]/Iron[[#This Row],[Australia Exports by volumn(kt)]]</f>
        <v>0.10594895214949754</v>
      </c>
      <c r="L101" s="21">
        <f>Iron[[#This Row],[South Korea Export]]/Iron[[#This Row],[Australia Exports by volumn(kt)]]</f>
        <v>6.7833178349408288E-2</v>
      </c>
      <c r="M101" s="21">
        <f>Iron[[#This Row],[Column1]]/Iron[[#This Row],[Australia Exports by volumn(kt)]]</f>
        <v>4.7400514011749469E-3</v>
      </c>
      <c r="N101" s="21">
        <f>Iron[[#This Row],[Column2]]/Iron[[#This Row],[Australia Exports by volumn(kt)]]</f>
        <v>0.79307647733836939</v>
      </c>
      <c r="O101" s="21">
        <f>Iron[[#This Row],[Column3]]/Iron[[#This Row],[Australia Exports by volumn(kt)]]</f>
        <v>0.20218347126045563</v>
      </c>
      <c r="P101" s="10">
        <f>_xlfn.XLOOKUP($A101,'[1]28'!$J$8:$ED$8,'[1]28'!$J$21:$ED$21)</f>
        <v>889.5</v>
      </c>
      <c r="Q101" s="10">
        <f>_xlfn.XLOOKUP($A101,'[1]28'!$J$8:$ED$8,'[1]28'!$J$22:$ED$22)</f>
        <v>148825.71239999999</v>
      </c>
      <c r="R101" s="10">
        <f>_xlfn.XLOOKUP($A101,'[1]28'!$J$8:$ED$8,'[1]28'!$J$23:$ED$23)</f>
        <v>37940.980479999998</v>
      </c>
    </row>
    <row r="102" spans="1:18" x14ac:dyDescent="0.25">
      <c r="A102" s="6">
        <v>41974</v>
      </c>
      <c r="B102" s="4">
        <f>_xlfn.XLOOKUP($A102,'[1]28'!$J$8:$ED$8,'[1]28'!$J$55:$ED$55)</f>
        <v>77.923589738245894</v>
      </c>
      <c r="C102" s="5">
        <f>_xlfn.XLOOKUP($A102,'[1]28'!$J$8:$ED$8,'[1]28'!$J$54:$ED$54)</f>
        <v>66.094920634920697</v>
      </c>
      <c r="D102" s="10">
        <f>_xlfn.XLOOKUP($A102,'[1]28'!$J$8:$ED$8,'[1]28'!$J$15:$ED$15)</f>
        <v>191725.46515167999</v>
      </c>
      <c r="E102" s="10">
        <f>_xlfn.XLOOKUP($A102,'[1]28'!$J$8:$ED$8,'[1]16'!$H$19:$EB$19)</f>
        <v>190037.20152</v>
      </c>
      <c r="F102" s="10">
        <f>_xlfn.XLOOKUP($A102,'[1]28'!$J$8:$ED$8,'[1]17'!$G$22:$EA$22)</f>
        <v>14110.247230999999</v>
      </c>
      <c r="G102" s="10">
        <f>_xlfn.XLOOKUP($A102,'[1]28'!$J$8:$ED$8,'[1]28'!$J$25:$ED$25)</f>
        <v>152180.63152</v>
      </c>
      <c r="H102" s="10">
        <f>_xlfn.XLOOKUP($A102,'[1]28'!$J$8:$ED$8,'[1]28'!$J$26:$ED$26)</f>
        <v>20571.359</v>
      </c>
      <c r="I102" s="10">
        <f>_xlfn.XLOOKUP($A102,'[1]28'!$J$8:$ED$8,'[1]28'!$J$27:$ED$27)</f>
        <v>11893.46</v>
      </c>
      <c r="J102" s="21">
        <f>Iron[[#This Row],[China Export ]]/Iron[[#This Row],[Australia Exports by volumn(kt)]]</f>
        <v>0.80079389878820184</v>
      </c>
      <c r="K102" s="21">
        <f>Iron[[#This Row],[Japan Export]]/Iron[[#This Row],[Australia Exports by volumn(kt)]]</f>
        <v>0.10824911562294827</v>
      </c>
      <c r="L102" s="21">
        <f>Iron[[#This Row],[South Korea Export]]/Iron[[#This Row],[Australia Exports by volumn(kt)]]</f>
        <v>6.2584903928656843E-2</v>
      </c>
      <c r="M102" s="21">
        <f>Iron[[#This Row],[Column1]]/Iron[[#This Row],[Australia Exports by volumn(kt)]]</f>
        <v>3.4915426805533609E-3</v>
      </c>
      <c r="N102" s="21">
        <f>Iron[[#This Row],[Column2]]/Iron[[#This Row],[Australia Exports by volumn(kt)]]</f>
        <v>0.80490170643721026</v>
      </c>
      <c r="O102" s="21">
        <f>Iron[[#This Row],[Column3]]/Iron[[#This Row],[Australia Exports by volumn(kt)]]</f>
        <v>0.19160675088223644</v>
      </c>
      <c r="P102" s="10">
        <f>_xlfn.XLOOKUP($A102,'[1]28'!$J$8:$ED$8,'[1]28'!$J$21:$ED$21)</f>
        <v>663.52300000000002</v>
      </c>
      <c r="Q102" s="10">
        <f>_xlfn.XLOOKUP($A102,'[1]28'!$J$8:$ED$8,'[1]28'!$J$22:$ED$22)</f>
        <v>152961.26779000001</v>
      </c>
      <c r="R102" s="10">
        <f>_xlfn.XLOOKUP($A102,'[1]28'!$J$8:$ED$8,'[1]28'!$J$23:$ED$23)</f>
        <v>36412.410730000003</v>
      </c>
    </row>
    <row r="103" spans="1:18" x14ac:dyDescent="0.25">
      <c r="A103" s="6">
        <v>42064</v>
      </c>
      <c r="B103" s="4">
        <f>_xlfn.XLOOKUP($A103,'[1]28'!$J$8:$ED$8,'[1]28'!$J$55:$ED$55)</f>
        <v>75.035626012886297</v>
      </c>
      <c r="C103" s="5">
        <f>_xlfn.XLOOKUP($A103,'[1]28'!$J$8:$ED$8,'[1]28'!$J$54:$ED$54)</f>
        <v>57.612622950819599</v>
      </c>
      <c r="D103" s="10">
        <f>_xlfn.XLOOKUP($A103,'[1]28'!$J$8:$ED$8,'[1]28'!$J$15:$ED$15)</f>
        <v>192456.81439599901</v>
      </c>
      <c r="E103" s="10">
        <f>_xlfn.XLOOKUP($A103,'[1]28'!$J$8:$ED$8,'[1]16'!$H$19:$EB$19)</f>
        <v>180047.19910999999</v>
      </c>
      <c r="F103" s="10">
        <f>_xlfn.XLOOKUP($A103,'[1]28'!$J$8:$ED$8,'[1]17'!$G$22:$EA$22)</f>
        <v>12751.041373</v>
      </c>
      <c r="G103" s="10">
        <f>_xlfn.XLOOKUP($A103,'[1]28'!$J$8:$ED$8,'[1]28'!$J$25:$ED$25)</f>
        <v>143688.05710999999</v>
      </c>
      <c r="H103" s="10">
        <f>_xlfn.XLOOKUP($A103,'[1]28'!$J$8:$ED$8,'[1]28'!$J$26:$ED$26)</f>
        <v>17480.096000000001</v>
      </c>
      <c r="I103" s="10">
        <f>_xlfn.XLOOKUP($A103,'[1]28'!$J$8:$ED$8,'[1]28'!$J$27:$ED$27)</f>
        <v>13338.067999999999</v>
      </c>
      <c r="J103" s="21">
        <f>Iron[[#This Row],[China Export ]]/Iron[[#This Row],[Australia Exports by volumn(kt)]]</f>
        <v>0.79805771942174819</v>
      </c>
      <c r="K103" s="21">
        <f>Iron[[#This Row],[Japan Export]]/Iron[[#This Row],[Australia Exports by volumn(kt)]]</f>
        <v>9.7086186768840108E-2</v>
      </c>
      <c r="L103" s="21">
        <f>Iron[[#This Row],[South Korea Export]]/Iron[[#This Row],[Australia Exports by volumn(kt)]]</f>
        <v>7.4080952472085362E-2</v>
      </c>
      <c r="M103" s="21">
        <f>Iron[[#This Row],[Column1]]/Iron[[#This Row],[Australia Exports by volumn(kt)]]</f>
        <v>2.9853283064493214E-3</v>
      </c>
      <c r="N103" s="21">
        <f>Iron[[#This Row],[Column2]]/Iron[[#This Row],[Australia Exports by volumn(kt)]]</f>
        <v>0.79572753693585641</v>
      </c>
      <c r="O103" s="21">
        <f>Iron[[#This Row],[Column3]]/Iron[[#This Row],[Australia Exports by volumn(kt)]]</f>
        <v>0.20128713475769439</v>
      </c>
      <c r="P103" s="10">
        <f>_xlfn.XLOOKUP($A103,'[1]28'!$J$8:$ED$8,'[1]28'!$J$21:$ED$21)</f>
        <v>537.5</v>
      </c>
      <c r="Q103" s="10">
        <f>_xlfn.XLOOKUP($A103,'[1]28'!$J$8:$ED$8,'[1]28'!$J$22:$ED$22)</f>
        <v>143268.51428</v>
      </c>
      <c r="R103" s="10">
        <f>_xlfn.XLOOKUP($A103,'[1]28'!$J$8:$ED$8,'[1]28'!$J$23:$ED$23)</f>
        <v>36241.184829999998</v>
      </c>
    </row>
    <row r="104" spans="1:18" x14ac:dyDescent="0.25">
      <c r="A104" s="6">
        <v>42156</v>
      </c>
      <c r="B104" s="4">
        <f>_xlfn.XLOOKUP($A104,'[1]28'!$J$8:$ED$8,'[1]28'!$J$55:$ED$55)</f>
        <v>68.483809990716907</v>
      </c>
      <c r="C104" s="5">
        <f>_xlfn.XLOOKUP($A104,'[1]28'!$J$8:$ED$8,'[1]28'!$J$54:$ED$54)</f>
        <v>53.162258064516102</v>
      </c>
      <c r="D104" s="10">
        <f>_xlfn.XLOOKUP($A104,'[1]28'!$J$8:$ED$8,'[1]28'!$J$15:$ED$15)</f>
        <v>199135.22391359499</v>
      </c>
      <c r="E104" s="10">
        <f>_xlfn.XLOOKUP($A104,'[1]28'!$J$8:$ED$8,'[1]16'!$H$19:$EB$19)</f>
        <v>189984.08791999999</v>
      </c>
      <c r="F104" s="10">
        <f>_xlfn.XLOOKUP($A104,'[1]28'!$J$8:$ED$8,'[1]17'!$G$22:$EA$22)</f>
        <v>12142.068927</v>
      </c>
      <c r="G104" s="10">
        <f>_xlfn.XLOOKUP($A104,'[1]28'!$J$8:$ED$8,'[1]28'!$J$25:$ED$25)</f>
        <v>154627.09192000001</v>
      </c>
      <c r="H104" s="10">
        <f>_xlfn.XLOOKUP($A104,'[1]28'!$J$8:$ED$8,'[1]28'!$J$26:$ED$26)</f>
        <v>16999.223000000002</v>
      </c>
      <c r="I104" s="10">
        <f>_xlfn.XLOOKUP($A104,'[1]28'!$J$8:$ED$8,'[1]28'!$J$27:$ED$27)</f>
        <v>13163.999</v>
      </c>
      <c r="J104" s="21">
        <f>Iron[[#This Row],[China Export ]]/Iron[[#This Row],[Australia Exports by volumn(kt)]]</f>
        <v>0.81389496148283536</v>
      </c>
      <c r="K104" s="21">
        <f>Iron[[#This Row],[Japan Export]]/Iron[[#This Row],[Australia Exports by volumn(kt)]]</f>
        <v>8.9477088245191197E-2</v>
      </c>
      <c r="L104" s="21">
        <f>Iron[[#This Row],[South Korea Export]]/Iron[[#This Row],[Australia Exports by volumn(kt)]]</f>
        <v>6.9290008148172919E-2</v>
      </c>
      <c r="M104" s="21">
        <f>Iron[[#This Row],[Column1]]/Iron[[#This Row],[Australia Exports by volumn(kt)]]</f>
        <v>3.2502195671251038E-3</v>
      </c>
      <c r="N104" s="21">
        <f>Iron[[#This Row],[Column2]]/Iron[[#This Row],[Australia Exports by volumn(kt)]]</f>
        <v>0.78665362334414179</v>
      </c>
      <c r="O104" s="21">
        <f>Iron[[#This Row],[Column3]]/Iron[[#This Row],[Australia Exports by volumn(kt)]]</f>
        <v>0.21009615708873311</v>
      </c>
      <c r="P104" s="10">
        <f>_xlfn.XLOOKUP($A104,'[1]28'!$J$8:$ED$8,'[1]28'!$J$21:$ED$21)</f>
        <v>617.49</v>
      </c>
      <c r="Q104" s="10">
        <f>_xlfn.XLOOKUP($A104,'[1]28'!$J$8:$ED$8,'[1]28'!$J$22:$ED$22)</f>
        <v>149451.67113999999</v>
      </c>
      <c r="R104" s="10">
        <f>_xlfn.XLOOKUP($A104,'[1]28'!$J$8:$ED$8,'[1]28'!$J$23:$ED$23)</f>
        <v>39914.926780000002</v>
      </c>
    </row>
    <row r="105" spans="1:18" x14ac:dyDescent="0.25">
      <c r="A105" s="6">
        <v>42248</v>
      </c>
      <c r="B105" s="4">
        <f>_xlfn.XLOOKUP($A105,'[1]28'!$J$8:$ED$8,'[1]28'!$J$55:$ED$55)</f>
        <v>68.956962741094699</v>
      </c>
      <c r="C105" s="5">
        <f>_xlfn.XLOOKUP($A105,'[1]28'!$J$8:$ED$8,'[1]28'!$J$54:$ED$54)</f>
        <v>48.753934426229499</v>
      </c>
      <c r="D105" s="10">
        <f>_xlfn.XLOOKUP($A105,'[1]28'!$J$8:$ED$8,'[1]28'!$J$15:$ED$15)</f>
        <v>209933.52599197099</v>
      </c>
      <c r="E105" s="10">
        <f>_xlfn.XLOOKUP($A105,'[1]28'!$J$8:$ED$8,'[1]16'!$H$19:$EB$19)</f>
        <v>198683.10751999999</v>
      </c>
      <c r="F105" s="10">
        <f>_xlfn.XLOOKUP($A105,'[1]28'!$J$8:$ED$8,'[1]17'!$G$22:$EA$22)</f>
        <v>12850.462382</v>
      </c>
      <c r="G105" s="10">
        <f>_xlfn.XLOOKUP($A105,'[1]28'!$J$8:$ED$8,'[1]28'!$J$25:$ED$25)</f>
        <v>163929.67978999999</v>
      </c>
      <c r="H105" s="10">
        <f>_xlfn.XLOOKUP($A105,'[1]28'!$J$8:$ED$8,'[1]28'!$J$26:$ED$26)</f>
        <v>17397.311000000002</v>
      </c>
      <c r="I105" s="10">
        <f>_xlfn.XLOOKUP($A105,'[1]28'!$J$8:$ED$8,'[1]28'!$J$27:$ED$27)</f>
        <v>12700.983</v>
      </c>
      <c r="J105" s="21">
        <f>Iron[[#This Row],[China Export ]]/Iron[[#This Row],[Australia Exports by volumn(kt)]]</f>
        <v>0.82508111452554356</v>
      </c>
      <c r="K105" s="21">
        <f>Iron[[#This Row],[Japan Export]]/Iron[[#This Row],[Australia Exports by volumn(kt)]]</f>
        <v>8.7563111012086123E-2</v>
      </c>
      <c r="L105" s="21">
        <f>Iron[[#This Row],[South Korea Export]]/Iron[[#This Row],[Australia Exports by volumn(kt)]]</f>
        <v>6.3925832238764857E-2</v>
      </c>
      <c r="M105" s="21">
        <f>Iron[[#This Row],[Column1]]/Iron[[#This Row],[Australia Exports by volumn(kt)]]</f>
        <v>2.6449153456445797E-3</v>
      </c>
      <c r="N105" s="21">
        <f>Iron[[#This Row],[Column2]]/Iron[[#This Row],[Australia Exports by volumn(kt)]]</f>
        <v>0.78681233070739931</v>
      </c>
      <c r="O105" s="21">
        <f>Iron[[#This Row],[Column3]]/Iron[[#This Row],[Australia Exports by volumn(kt)]]</f>
        <v>0.21054275394695618</v>
      </c>
      <c r="P105" s="10">
        <f>_xlfn.XLOOKUP($A105,'[1]28'!$J$8:$ED$8,'[1]28'!$J$21:$ED$21)</f>
        <v>525.5</v>
      </c>
      <c r="Q105" s="10">
        <f>_xlfn.XLOOKUP($A105,'[1]28'!$J$8:$ED$8,'[1]28'!$J$22:$ED$22)</f>
        <v>156326.31890000001</v>
      </c>
      <c r="R105" s="10">
        <f>_xlfn.XLOOKUP($A105,'[1]28'!$J$8:$ED$8,'[1]28'!$J$23:$ED$23)</f>
        <v>41831.288619999999</v>
      </c>
    </row>
    <row r="106" spans="1:18" x14ac:dyDescent="0.25">
      <c r="A106" s="6">
        <v>42339</v>
      </c>
      <c r="B106" s="4">
        <f>_xlfn.XLOOKUP($A106,'[1]28'!$J$8:$ED$8,'[1]28'!$J$55:$ED$55)</f>
        <v>57.8190320809965</v>
      </c>
      <c r="C106" s="5">
        <f>_xlfn.XLOOKUP($A106,'[1]28'!$J$8:$ED$8,'[1]28'!$J$54:$ED$54)</f>
        <v>41.799062499999998</v>
      </c>
      <c r="D106" s="10">
        <f>_xlfn.XLOOKUP($A106,'[1]28'!$J$8:$ED$8,'[1]28'!$J$15:$ED$15)</f>
        <v>208356.19850881401</v>
      </c>
      <c r="E106" s="10">
        <f>_xlfn.XLOOKUP($A106,'[1]28'!$J$8:$ED$8,'[1]16'!$H$19:$EB$19)</f>
        <v>198078.72846000001</v>
      </c>
      <c r="F106" s="10">
        <f>_xlfn.XLOOKUP($A106,'[1]28'!$J$8:$ED$8,'[1]17'!$G$22:$EA$22)</f>
        <v>11356.508</v>
      </c>
      <c r="G106" s="10">
        <f>_xlfn.XLOOKUP($A106,'[1]28'!$J$8:$ED$8,'[1]28'!$J$25:$ED$25)</f>
        <v>161882.46046</v>
      </c>
      <c r="H106" s="10">
        <f>_xlfn.XLOOKUP($A106,'[1]28'!$J$8:$ED$8,'[1]28'!$J$26:$ED$26)</f>
        <v>19065.448</v>
      </c>
      <c r="I106" s="10">
        <f>_xlfn.XLOOKUP($A106,'[1]28'!$J$8:$ED$8,'[1]28'!$J$27:$ED$27)</f>
        <v>13285.294</v>
      </c>
      <c r="J106" s="21">
        <f>Iron[[#This Row],[China Export ]]/Iron[[#This Row],[Australia Exports by volumn(kt)]]</f>
        <v>0.81726322517609717</v>
      </c>
      <c r="K106" s="21">
        <f>Iron[[#This Row],[Japan Export]]/Iron[[#This Row],[Australia Exports by volumn(kt)]]</f>
        <v>9.6251869891471331E-2</v>
      </c>
      <c r="L106" s="21">
        <f>Iron[[#This Row],[South Korea Export]]/Iron[[#This Row],[Australia Exports by volumn(kt)]]</f>
        <v>6.7070775864167723E-2</v>
      </c>
      <c r="M106" s="21">
        <f>Iron[[#This Row],[Column1]]/Iron[[#This Row],[Australia Exports by volumn(kt)]]</f>
        <v>2.7520976343004132E-3</v>
      </c>
      <c r="N106" s="21">
        <f>Iron[[#This Row],[Column2]]/Iron[[#This Row],[Australia Exports by volumn(kt)]]</f>
        <v>0.77723160799211843</v>
      </c>
      <c r="O106" s="21">
        <f>Iron[[#This Row],[Column3]]/Iron[[#This Row],[Australia Exports by volumn(kt)]]</f>
        <v>0.22001629437358111</v>
      </c>
      <c r="P106" s="10">
        <f>_xlfn.XLOOKUP($A106,'[1]28'!$J$8:$ED$8,'[1]28'!$J$21:$ED$21)</f>
        <v>545.13199999999995</v>
      </c>
      <c r="Q106" s="10">
        <f>_xlfn.XLOOKUP($A106,'[1]28'!$J$8:$ED$8,'[1]28'!$J$22:$ED$22)</f>
        <v>153953.04863</v>
      </c>
      <c r="R106" s="10">
        <f>_xlfn.XLOOKUP($A106,'[1]28'!$J$8:$ED$8,'[1]28'!$J$23:$ED$23)</f>
        <v>43580.547830000003</v>
      </c>
    </row>
    <row r="107" spans="1:18" x14ac:dyDescent="0.25">
      <c r="A107" s="6">
        <v>42430</v>
      </c>
      <c r="B107" s="4">
        <f>_xlfn.XLOOKUP($A107,'[1]28'!$J$8:$ED$8,'[1]28'!$J$55:$ED$55)</f>
        <v>61.014253672902697</v>
      </c>
      <c r="C107" s="5">
        <f>_xlfn.XLOOKUP($A107,'[1]28'!$J$8:$ED$8,'[1]28'!$J$54:$ED$54)</f>
        <v>45.045901639344301</v>
      </c>
      <c r="D107" s="10">
        <f>_xlfn.XLOOKUP($A107,'[1]28'!$J$8:$ED$8,'[1]28'!$J$15:$ED$15)</f>
        <v>206670.621828809</v>
      </c>
      <c r="E107" s="10">
        <f>_xlfn.XLOOKUP($A107,'[1]28'!$J$8:$ED$8,'[1]16'!$H$19:$EB$19)</f>
        <v>187937.11558000001</v>
      </c>
      <c r="F107" s="10">
        <f>_xlfn.XLOOKUP($A107,'[1]28'!$J$8:$ED$8,'[1]17'!$G$22:$EA$22)</f>
        <v>10732.770084</v>
      </c>
      <c r="G107" s="10">
        <f>_xlfn.XLOOKUP($A107,'[1]28'!$J$8:$ED$8,'[1]28'!$J$25:$ED$25)</f>
        <v>152291.66858</v>
      </c>
      <c r="H107" s="10">
        <f>_xlfn.XLOOKUP($A107,'[1]28'!$J$8:$ED$8,'[1]28'!$J$26:$ED$26)</f>
        <v>18484.244999999999</v>
      </c>
      <c r="I107" s="10">
        <f>_xlfn.XLOOKUP($A107,'[1]28'!$J$8:$ED$8,'[1]28'!$J$27:$ED$27)</f>
        <v>11702.057000000001</v>
      </c>
      <c r="J107" s="21">
        <f>Iron[[#This Row],[China Export ]]/Iron[[#This Row],[Australia Exports by volumn(kt)]]</f>
        <v>0.81033311653212714</v>
      </c>
      <c r="K107" s="21">
        <f>Iron[[#This Row],[Japan Export]]/Iron[[#This Row],[Australia Exports by volumn(kt)]]</f>
        <v>9.8353350496814082E-2</v>
      </c>
      <c r="L107" s="21">
        <f>Iron[[#This Row],[South Korea Export]]/Iron[[#This Row],[Australia Exports by volumn(kt)]]</f>
        <v>6.2265811433179816E-2</v>
      </c>
      <c r="M107" s="21">
        <f>Iron[[#This Row],[Column1]]/Iron[[#This Row],[Australia Exports by volumn(kt)]]</f>
        <v>3.6102501515257106E-3</v>
      </c>
      <c r="N107" s="21">
        <f>Iron[[#This Row],[Column2]]/Iron[[#This Row],[Australia Exports by volumn(kt)]]</f>
        <v>0.78266886408281866</v>
      </c>
      <c r="O107" s="21">
        <f>Iron[[#This Row],[Column3]]/Iron[[#This Row],[Australia Exports by volumn(kt)]]</f>
        <v>0.21372088576565562</v>
      </c>
      <c r="P107" s="10">
        <f>_xlfn.XLOOKUP($A107,'[1]28'!$J$8:$ED$8,'[1]28'!$J$21:$ED$21)</f>
        <v>678.5</v>
      </c>
      <c r="Q107" s="10">
        <f>_xlfn.XLOOKUP($A107,'[1]28'!$J$8:$ED$8,'[1]28'!$J$22:$ED$22)</f>
        <v>147092.52877</v>
      </c>
      <c r="R107" s="10">
        <f>_xlfn.XLOOKUP($A107,'[1]28'!$J$8:$ED$8,'[1]28'!$J$23:$ED$23)</f>
        <v>40166.086810000001</v>
      </c>
    </row>
    <row r="108" spans="1:18" x14ac:dyDescent="0.25">
      <c r="A108" s="6">
        <v>42522</v>
      </c>
      <c r="B108" s="4">
        <f>_xlfn.XLOOKUP($A108,'[1]28'!$J$8:$ED$8,'[1]28'!$J$55:$ED$55)</f>
        <v>67.289415899059307</v>
      </c>
      <c r="C108" s="5">
        <f>_xlfn.XLOOKUP($A108,'[1]28'!$J$8:$ED$8,'[1]28'!$J$54:$ED$54)</f>
        <v>51.113750000000003</v>
      </c>
      <c r="D108" s="10">
        <f>_xlfn.XLOOKUP($A108,'[1]28'!$J$8:$ED$8,'[1]28'!$J$15:$ED$15)</f>
        <v>211001.31365125399</v>
      </c>
      <c r="E108" s="10">
        <f>_xlfn.XLOOKUP($A108,'[1]28'!$J$8:$ED$8,'[1]16'!$H$19:$EB$19)</f>
        <v>201144.2893</v>
      </c>
      <c r="F108" s="10">
        <f>_xlfn.XLOOKUP($A108,'[1]28'!$J$8:$ED$8,'[1]17'!$G$22:$EA$22)</f>
        <v>12859.133443000001</v>
      </c>
      <c r="G108" s="10">
        <f>_xlfn.XLOOKUP($A108,'[1]28'!$J$8:$ED$8,'[1]28'!$J$25:$ED$25)</f>
        <v>164455.4013</v>
      </c>
      <c r="H108" s="10">
        <f>_xlfn.XLOOKUP($A108,'[1]28'!$J$8:$ED$8,'[1]28'!$J$26:$ED$26)</f>
        <v>18414.454000000002</v>
      </c>
      <c r="I108" s="10">
        <f>_xlfn.XLOOKUP($A108,'[1]28'!$J$8:$ED$8,'[1]28'!$J$27:$ED$27)</f>
        <v>12639.117</v>
      </c>
      <c r="J108" s="21">
        <f>Iron[[#This Row],[China Export ]]/Iron[[#This Row],[Australia Exports by volumn(kt)]]</f>
        <v>0.81759915666668637</v>
      </c>
      <c r="K108" s="21">
        <f>Iron[[#This Row],[Japan Export]]/Iron[[#This Row],[Australia Exports by volumn(kt)]]</f>
        <v>9.1548480267990395E-2</v>
      </c>
      <c r="L108" s="21">
        <f>Iron[[#This Row],[South Korea Export]]/Iron[[#This Row],[Australia Exports by volumn(kt)]]</f>
        <v>6.2836071777057412E-2</v>
      </c>
      <c r="M108" s="21">
        <f>Iron[[#This Row],[Column1]]/Iron[[#This Row],[Australia Exports by volumn(kt)]]</f>
        <v>3.7560101886521717E-3</v>
      </c>
      <c r="N108" s="21">
        <f>Iron[[#This Row],[Column2]]/Iron[[#This Row],[Australia Exports by volumn(kt)]]</f>
        <v>0.78203736803777113</v>
      </c>
      <c r="O108" s="21">
        <f>Iron[[#This Row],[Column3]]/Iron[[#This Row],[Australia Exports by volumn(kt)]]</f>
        <v>0.21420662177357674</v>
      </c>
      <c r="P108" s="10">
        <f>_xlfn.XLOOKUP($A108,'[1]28'!$J$8:$ED$8,'[1]28'!$J$21:$ED$21)</f>
        <v>755.5</v>
      </c>
      <c r="Q108" s="10">
        <f>_xlfn.XLOOKUP($A108,'[1]28'!$J$8:$ED$8,'[1]28'!$J$22:$ED$22)</f>
        <v>157302.35060000001</v>
      </c>
      <c r="R108" s="10">
        <f>_xlfn.XLOOKUP($A108,'[1]28'!$J$8:$ED$8,'[1]28'!$J$23:$ED$23)</f>
        <v>43086.438699999999</v>
      </c>
    </row>
    <row r="109" spans="1:18" x14ac:dyDescent="0.25">
      <c r="A109" s="6">
        <v>42614</v>
      </c>
      <c r="B109" s="4">
        <f>_xlfn.XLOOKUP($A109,'[1]28'!$J$8:$ED$8,'[1]28'!$J$55:$ED$55)</f>
        <v>68.545513416550406</v>
      </c>
      <c r="C109" s="5">
        <f>_xlfn.XLOOKUP($A109,'[1]28'!$J$8:$ED$8,'[1]28'!$J$54:$ED$54)</f>
        <v>53.387460317460302</v>
      </c>
      <c r="D109" s="10">
        <f>_xlfn.XLOOKUP($A109,'[1]28'!$J$8:$ED$8,'[1]28'!$J$15:$ED$15)</f>
        <v>218336.35794479199</v>
      </c>
      <c r="E109" s="10">
        <f>_xlfn.XLOOKUP($A109,'[1]28'!$J$8:$ED$8,'[1]16'!$H$19:$EB$19)</f>
        <v>204766.62443</v>
      </c>
      <c r="F109" s="10">
        <f>_xlfn.XLOOKUP($A109,'[1]28'!$J$8:$ED$8,'[1]17'!$G$22:$EA$22)</f>
        <v>13494.930861000001</v>
      </c>
      <c r="G109" s="10">
        <f>_xlfn.XLOOKUP($A109,'[1]28'!$J$8:$ED$8,'[1]28'!$J$25:$ED$25)</f>
        <v>167765.24200999999</v>
      </c>
      <c r="H109" s="10">
        <f>_xlfn.XLOOKUP($A109,'[1]28'!$J$8:$ED$8,'[1]28'!$J$26:$ED$26)</f>
        <v>18378.293000000001</v>
      </c>
      <c r="I109" s="10">
        <f>_xlfn.XLOOKUP($A109,'[1]28'!$J$8:$ED$8,'[1]28'!$J$27:$ED$27)</f>
        <v>13048.409</v>
      </c>
      <c r="J109" s="21">
        <f>Iron[[#This Row],[China Export ]]/Iron[[#This Row],[Australia Exports by volumn(kt)]]</f>
        <v>0.81929973928613042</v>
      </c>
      <c r="K109" s="21">
        <f>Iron[[#This Row],[Japan Export]]/Iron[[#This Row],[Australia Exports by volumn(kt)]]</f>
        <v>8.9752385434681364E-2</v>
      </c>
      <c r="L109" s="21">
        <f>Iron[[#This Row],[South Korea Export]]/Iron[[#This Row],[Australia Exports by volumn(kt)]]</f>
        <v>6.3723319346218124E-2</v>
      </c>
      <c r="M109" s="21">
        <f>Iron[[#This Row],[Column1]]/Iron[[#This Row],[Australia Exports by volumn(kt)]]</f>
        <v>2.9741174944659414E-3</v>
      </c>
      <c r="N109" s="21">
        <f>Iron[[#This Row],[Column2]]/Iron[[#This Row],[Australia Exports by volumn(kt)]]</f>
        <v>0.77375275536742905</v>
      </c>
      <c r="O109" s="21">
        <f>Iron[[#This Row],[Column3]]/Iron[[#This Row],[Australia Exports by volumn(kt)]]</f>
        <v>0.22327312713810507</v>
      </c>
      <c r="P109" s="10">
        <f>_xlfn.XLOOKUP($A109,'[1]28'!$J$8:$ED$8,'[1]28'!$J$21:$ED$21)</f>
        <v>609</v>
      </c>
      <c r="Q109" s="10">
        <f>_xlfn.XLOOKUP($A109,'[1]28'!$J$8:$ED$8,'[1]28'!$J$22:$ED$22)</f>
        <v>158438.73986</v>
      </c>
      <c r="R109" s="10">
        <f>_xlfn.XLOOKUP($A109,'[1]28'!$J$8:$ED$8,'[1]28'!$J$23:$ED$23)</f>
        <v>45718.884570000002</v>
      </c>
    </row>
    <row r="110" spans="1:18" x14ac:dyDescent="0.25">
      <c r="A110" s="6">
        <v>42705</v>
      </c>
      <c r="B110" s="4">
        <f>_xlfn.XLOOKUP($A110,'[1]28'!$J$8:$ED$8,'[1]28'!$J$55:$ED$55)</f>
        <v>88.252187963648893</v>
      </c>
      <c r="C110" s="5">
        <f>_xlfn.XLOOKUP($A110,'[1]28'!$J$8:$ED$8,'[1]28'!$J$54:$ED$54)</f>
        <v>64.508437499999999</v>
      </c>
      <c r="D110" s="10">
        <f>_xlfn.XLOOKUP($A110,'[1]28'!$J$8:$ED$8,'[1]28'!$J$15:$ED$15)</f>
        <v>222017.34067228599</v>
      </c>
      <c r="E110" s="10">
        <f>_xlfn.XLOOKUP($A110,'[1]28'!$J$8:$ED$8,'[1]16'!$H$19:$EB$19)</f>
        <v>214198.19281000001</v>
      </c>
      <c r="F110" s="10">
        <f>_xlfn.XLOOKUP($A110,'[1]28'!$J$8:$ED$8,'[1]17'!$G$22:$EA$22)</f>
        <v>16670.070922999999</v>
      </c>
      <c r="G110" s="10">
        <f>_xlfn.XLOOKUP($A110,'[1]28'!$J$8:$ED$8,'[1]28'!$J$25:$ED$25)</f>
        <v>177280.19281000001</v>
      </c>
      <c r="H110" s="10">
        <f>_xlfn.XLOOKUP($A110,'[1]28'!$J$8:$ED$8,'[1]28'!$J$26:$ED$26)</f>
        <v>17738.608</v>
      </c>
      <c r="I110" s="10">
        <f>_xlfn.XLOOKUP($A110,'[1]28'!$J$8:$ED$8,'[1]28'!$J$27:$ED$27)</f>
        <v>14109.105</v>
      </c>
      <c r="J110" s="21">
        <f>Iron[[#This Row],[China Export ]]/Iron[[#This Row],[Australia Exports by volumn(kt)]]</f>
        <v>0.82764560468188764</v>
      </c>
      <c r="K110" s="21">
        <f>Iron[[#This Row],[Japan Export]]/Iron[[#This Row],[Australia Exports by volumn(kt)]]</f>
        <v>8.2813994680779865E-2</v>
      </c>
      <c r="L110" s="21">
        <f>Iron[[#This Row],[South Korea Export]]/Iron[[#This Row],[Australia Exports by volumn(kt)]]</f>
        <v>6.5869393270349311E-2</v>
      </c>
      <c r="M110" s="21">
        <f>Iron[[#This Row],[Column1]]/Iron[[#This Row],[Australia Exports by volumn(kt)]]</f>
        <v>2.8361583822458765E-3</v>
      </c>
      <c r="N110" s="21">
        <f>Iron[[#This Row],[Column2]]/Iron[[#This Row],[Australia Exports by volumn(kt)]]</f>
        <v>0.77353288483143856</v>
      </c>
      <c r="O110" s="21">
        <f>Iron[[#This Row],[Column3]]/Iron[[#This Row],[Australia Exports by volumn(kt)]]</f>
        <v>0.22363095678631556</v>
      </c>
      <c r="P110" s="10">
        <f>_xlfn.XLOOKUP($A110,'[1]28'!$J$8:$ED$8,'[1]28'!$J$21:$ED$21)</f>
        <v>607.5</v>
      </c>
      <c r="Q110" s="10">
        <f>_xlfn.XLOOKUP($A110,'[1]28'!$J$8:$ED$8,'[1]28'!$J$22:$ED$22)</f>
        <v>165689.34601000001</v>
      </c>
      <c r="R110" s="10">
        <f>_xlfn.XLOOKUP($A110,'[1]28'!$J$8:$ED$8,'[1]28'!$J$23:$ED$23)</f>
        <v>47901.346799999999</v>
      </c>
    </row>
    <row r="111" spans="1:18" x14ac:dyDescent="0.25">
      <c r="A111" s="6">
        <v>42795</v>
      </c>
      <c r="B111" s="4">
        <f>_xlfn.XLOOKUP($A111,'[1]28'!$J$8:$ED$8,'[1]28'!$J$55:$ED$55)</f>
        <v>104.20720988427099</v>
      </c>
      <c r="C111" s="5">
        <f>_xlfn.XLOOKUP($A111,'[1]28'!$J$8:$ED$8,'[1]28'!$J$54:$ED$54)</f>
        <v>79.396825396825406</v>
      </c>
      <c r="D111" s="10">
        <f>_xlfn.XLOOKUP($A111,'[1]28'!$J$8:$ED$8,'[1]28'!$J$15:$ED$15)</f>
        <v>207123.71884170399</v>
      </c>
      <c r="E111" s="10">
        <f>_xlfn.XLOOKUP($A111,'[1]28'!$J$8:$ED$8,'[1]16'!$H$19:$EB$19)</f>
        <v>192028.86348999999</v>
      </c>
      <c r="F111" s="10">
        <f>_xlfn.XLOOKUP($A111,'[1]28'!$J$8:$ED$8,'[1]17'!$G$22:$EA$22)</f>
        <v>17571.449354</v>
      </c>
      <c r="G111" s="10">
        <f>_xlfn.XLOOKUP($A111,'[1]28'!$J$8:$ED$8,'[1]28'!$J$25:$ED$25)</f>
        <v>159891.58976999999</v>
      </c>
      <c r="H111" s="10">
        <f>_xlfn.XLOOKUP($A111,'[1]28'!$J$8:$ED$8,'[1]28'!$J$26:$ED$26)</f>
        <v>15569.189</v>
      </c>
      <c r="I111" s="10">
        <f>_xlfn.XLOOKUP($A111,'[1]28'!$J$8:$ED$8,'[1]28'!$J$27:$ED$27)</f>
        <v>11501.346240000001</v>
      </c>
      <c r="J111" s="21">
        <f>Iron[[#This Row],[China Export ]]/Iron[[#This Row],[Australia Exports by volumn(kt)]]</f>
        <v>0.8326435248538897</v>
      </c>
      <c r="K111" s="21">
        <f>Iron[[#This Row],[Japan Export]]/Iron[[#This Row],[Australia Exports by volumn(kt)]]</f>
        <v>8.1077337630604554E-2</v>
      </c>
      <c r="L111" s="21">
        <f>Iron[[#This Row],[South Korea Export]]/Iron[[#This Row],[Australia Exports by volumn(kt)]]</f>
        <v>5.9893841118311572E-2</v>
      </c>
      <c r="M111" s="21">
        <f>Iron[[#This Row],[Column1]]/Iron[[#This Row],[Australia Exports by volumn(kt)]]</f>
        <v>2.2626806830142324E-3</v>
      </c>
      <c r="N111" s="21">
        <f>Iron[[#This Row],[Column2]]/Iron[[#This Row],[Australia Exports by volumn(kt)]]</f>
        <v>0.77519082790255589</v>
      </c>
      <c r="O111" s="21">
        <f>Iron[[#This Row],[Column3]]/Iron[[#This Row],[Australia Exports by volumn(kt)]]</f>
        <v>0.22254649141442984</v>
      </c>
      <c r="P111" s="10">
        <f>_xlfn.XLOOKUP($A111,'[1]28'!$J$8:$ED$8,'[1]28'!$J$21:$ED$21)</f>
        <v>434.5</v>
      </c>
      <c r="Q111" s="10">
        <f>_xlfn.XLOOKUP($A111,'[1]28'!$J$8:$ED$8,'[1]28'!$J$22:$ED$22)</f>
        <v>148859.01366999999</v>
      </c>
      <c r="R111" s="10">
        <f>_xlfn.XLOOKUP($A111,'[1]28'!$J$8:$ED$8,'[1]28'!$J$23:$ED$23)</f>
        <v>42735.349820000003</v>
      </c>
    </row>
    <row r="112" spans="1:18" x14ac:dyDescent="0.25">
      <c r="A112" s="6">
        <v>42887</v>
      </c>
      <c r="B112" s="4">
        <f>_xlfn.XLOOKUP($A112,'[1]28'!$J$8:$ED$8,'[1]28'!$J$55:$ED$55)</f>
        <v>72.413897888376596</v>
      </c>
      <c r="C112" s="5">
        <f>_xlfn.XLOOKUP($A112,'[1]28'!$J$8:$ED$8,'[1]28'!$J$54:$ED$54)</f>
        <v>56.57</v>
      </c>
      <c r="D112" s="10">
        <f>_xlfn.XLOOKUP($A112,'[1]28'!$J$8:$ED$8,'[1]28'!$J$15:$ED$15)</f>
        <v>225234.920356594</v>
      </c>
      <c r="E112" s="10">
        <f>_xlfn.XLOOKUP($A112,'[1]28'!$J$8:$ED$8,'[1]16'!$H$19:$EB$19)</f>
        <v>206953.03589</v>
      </c>
      <c r="F112" s="10">
        <f>_xlfn.XLOOKUP($A112,'[1]28'!$J$8:$ED$8,'[1]17'!$G$22:$EA$22)</f>
        <v>14880.750203</v>
      </c>
      <c r="G112" s="10">
        <f>_xlfn.XLOOKUP($A112,'[1]28'!$J$8:$ED$8,'[1]28'!$J$25:$ED$25)</f>
        <v>170569.05327</v>
      </c>
      <c r="H112" s="10">
        <f>_xlfn.XLOOKUP($A112,'[1]28'!$J$8:$ED$8,'[1]28'!$J$26:$ED$26)</f>
        <v>17350.997060000002</v>
      </c>
      <c r="I112" s="10">
        <f>_xlfn.XLOOKUP($A112,'[1]28'!$J$8:$ED$8,'[1]28'!$J$27:$ED$27)</f>
        <v>13179.00153</v>
      </c>
      <c r="J112" s="21">
        <f>Iron[[#This Row],[China Export ]]/Iron[[#This Row],[Australia Exports by volumn(kt)]]</f>
        <v>0.82419208076107242</v>
      </c>
      <c r="K112" s="21">
        <f>Iron[[#This Row],[Japan Export]]/Iron[[#This Row],[Australia Exports by volumn(kt)]]</f>
        <v>8.384026349447915E-2</v>
      </c>
      <c r="L112" s="21">
        <f>Iron[[#This Row],[South Korea Export]]/Iron[[#This Row],[Australia Exports by volumn(kt)]]</f>
        <v>6.3681122015551983E-2</v>
      </c>
      <c r="M112" s="21">
        <f>Iron[[#This Row],[Column1]]/Iron[[#This Row],[Australia Exports by volumn(kt)]]</f>
        <v>1.8530774305907671E-3</v>
      </c>
      <c r="N112" s="21">
        <f>Iron[[#This Row],[Column2]]/Iron[[#This Row],[Australia Exports by volumn(kt)]]</f>
        <v>0.76716380070108281</v>
      </c>
      <c r="O112" s="21">
        <f>Iron[[#This Row],[Column3]]/Iron[[#This Row],[Australia Exports by volumn(kt)]]</f>
        <v>0.2309831218683264</v>
      </c>
      <c r="P112" s="10">
        <f>_xlfn.XLOOKUP($A112,'[1]28'!$J$8:$ED$8,'[1]28'!$J$21:$ED$21)</f>
        <v>383.5</v>
      </c>
      <c r="Q112" s="10">
        <f>_xlfn.XLOOKUP($A112,'[1]28'!$J$8:$ED$8,'[1]28'!$J$22:$ED$22)</f>
        <v>158766.87758</v>
      </c>
      <c r="R112" s="10">
        <f>_xlfn.XLOOKUP($A112,'[1]28'!$J$8:$ED$8,'[1]28'!$J$23:$ED$23)</f>
        <v>47802.658309999999</v>
      </c>
    </row>
    <row r="113" spans="1:18" x14ac:dyDescent="0.25">
      <c r="A113" s="6">
        <v>42979</v>
      </c>
      <c r="B113" s="4">
        <f>_xlfn.XLOOKUP($A113,'[1]28'!$J$8:$ED$8,'[1]28'!$J$55:$ED$55)</f>
        <v>81.665336508754194</v>
      </c>
      <c r="C113" s="5">
        <f>_xlfn.XLOOKUP($A113,'[1]28'!$J$8:$ED$8,'[1]28'!$J$54:$ED$54)</f>
        <v>63.709672131147499</v>
      </c>
      <c r="D113" s="10">
        <f>_xlfn.XLOOKUP($A113,'[1]28'!$J$8:$ED$8,'[1]28'!$J$15:$ED$15)</f>
        <v>222763.10067068899</v>
      </c>
      <c r="E113" s="10">
        <f>_xlfn.XLOOKUP($A113,'[1]28'!$J$8:$ED$8,'[1]16'!$H$19:$EB$19)</f>
        <v>210524.30859</v>
      </c>
      <c r="F113" s="10">
        <f>_xlfn.XLOOKUP($A113,'[1]28'!$J$8:$ED$8,'[1]17'!$G$22:$EA$22)</f>
        <v>15802.545776999999</v>
      </c>
      <c r="G113" s="10">
        <f>_xlfn.XLOOKUP($A113,'[1]28'!$J$8:$ED$8,'[1]28'!$J$25:$ED$25)</f>
        <v>174714.38668</v>
      </c>
      <c r="H113" s="10">
        <f>_xlfn.XLOOKUP($A113,'[1]28'!$J$8:$ED$8,'[1]28'!$J$26:$ED$26)</f>
        <v>17067.976910000001</v>
      </c>
      <c r="I113" s="10">
        <f>_xlfn.XLOOKUP($A113,'[1]28'!$J$8:$ED$8,'[1]28'!$J$27:$ED$27)</f>
        <v>12090.10154</v>
      </c>
      <c r="J113" s="21">
        <f>Iron[[#This Row],[China Export ]]/Iron[[#This Row],[Australia Exports by volumn(kt)]]</f>
        <v>0.82990124917241503</v>
      </c>
      <c r="K113" s="21">
        <f>Iron[[#This Row],[Japan Export]]/Iron[[#This Row],[Australia Exports by volumn(kt)]]</f>
        <v>8.107366329481791E-2</v>
      </c>
      <c r="L113" s="21">
        <f>Iron[[#This Row],[South Korea Export]]/Iron[[#This Row],[Australia Exports by volumn(kt)]]</f>
        <v>5.7428529849945724E-2</v>
      </c>
      <c r="M113" s="21">
        <f>Iron[[#This Row],[Column1]]/Iron[[#This Row],[Australia Exports by volumn(kt)]]</f>
        <v>2.0377694284961908E-3</v>
      </c>
      <c r="N113" s="21">
        <f>Iron[[#This Row],[Column2]]/Iron[[#This Row],[Australia Exports by volumn(kt)]]</f>
        <v>0.76838965724874908</v>
      </c>
      <c r="O113" s="21">
        <f>Iron[[#This Row],[Column3]]/Iron[[#This Row],[Australia Exports by volumn(kt)]]</f>
        <v>0.22957257332275463</v>
      </c>
      <c r="P113" s="10">
        <f>_xlfn.XLOOKUP($A113,'[1]28'!$J$8:$ED$8,'[1]28'!$J$21:$ED$21)</f>
        <v>429</v>
      </c>
      <c r="Q113" s="10">
        <f>_xlfn.XLOOKUP($A113,'[1]28'!$J$8:$ED$8,'[1]28'!$J$22:$ED$22)</f>
        <v>161764.70131999999</v>
      </c>
      <c r="R113" s="10">
        <f>_xlfn.XLOOKUP($A113,'[1]28'!$J$8:$ED$8,'[1]28'!$J$23:$ED$23)</f>
        <v>48330.60727</v>
      </c>
    </row>
    <row r="114" spans="1:18" x14ac:dyDescent="0.25">
      <c r="A114" s="6">
        <v>43070</v>
      </c>
      <c r="B114" s="4">
        <f>_xlfn.XLOOKUP($A114,'[1]28'!$J$8:$ED$8,'[1]28'!$J$55:$ED$55)</f>
        <v>71.806777203710396</v>
      </c>
      <c r="C114" s="5">
        <f>_xlfn.XLOOKUP($A114,'[1]28'!$J$8:$ED$8,'[1]28'!$J$54:$ED$54)</f>
        <v>56.432539682539698</v>
      </c>
      <c r="D114" s="10">
        <f>_xlfn.XLOOKUP($A114,'[1]28'!$J$8:$ED$8,'[1]28'!$J$15:$ED$15)</f>
        <v>229745.71518234699</v>
      </c>
      <c r="E114" s="10">
        <f>_xlfn.XLOOKUP($A114,'[1]28'!$J$8:$ED$8,'[1]16'!$H$19:$EB$19)</f>
        <v>217634.37847</v>
      </c>
      <c r="F114" s="10">
        <f>_xlfn.XLOOKUP($A114,'[1]28'!$J$8:$ED$8,'[1]17'!$G$22:$EA$22)</f>
        <v>14849.370249</v>
      </c>
      <c r="G114" s="10">
        <f>_xlfn.XLOOKUP($A114,'[1]28'!$J$8:$ED$8,'[1]28'!$J$25:$ED$25)</f>
        <v>181422.2684</v>
      </c>
      <c r="H114" s="10">
        <f>_xlfn.XLOOKUP($A114,'[1]28'!$J$8:$ED$8,'[1]28'!$J$26:$ED$26)</f>
        <v>16777.085999999999</v>
      </c>
      <c r="I114" s="10">
        <f>_xlfn.XLOOKUP($A114,'[1]28'!$J$8:$ED$8,'[1]28'!$J$27:$ED$27)</f>
        <v>12745.949559999999</v>
      </c>
      <c r="J114" s="21">
        <f>Iron[[#This Row],[China Export ]]/Iron[[#This Row],[Australia Exports by volumn(kt)]]</f>
        <v>0.83361034077163643</v>
      </c>
      <c r="K114" s="21">
        <f>Iron[[#This Row],[Japan Export]]/Iron[[#This Row],[Australia Exports by volumn(kt)]]</f>
        <v>7.7088399902374122E-2</v>
      </c>
      <c r="L114" s="21">
        <f>Iron[[#This Row],[South Korea Export]]/Iron[[#This Row],[Australia Exports by volumn(kt)]]</f>
        <v>5.8565883063171363E-2</v>
      </c>
      <c r="M114" s="21">
        <f>Iron[[#This Row],[Column1]]/Iron[[#This Row],[Australia Exports by volumn(kt)]]</f>
        <v>2.6650201318260507E-3</v>
      </c>
      <c r="N114" s="21">
        <f>Iron[[#This Row],[Column2]]/Iron[[#This Row],[Australia Exports by volumn(kt)]]</f>
        <v>0.76474324217551082</v>
      </c>
      <c r="O114" s="21">
        <f>Iron[[#This Row],[Column3]]/Iron[[#This Row],[Australia Exports by volumn(kt)]]</f>
        <v>0.23259173769266309</v>
      </c>
      <c r="P114" s="10">
        <f>_xlfn.XLOOKUP($A114,'[1]28'!$J$8:$ED$8,'[1]28'!$J$21:$ED$21)</f>
        <v>580</v>
      </c>
      <c r="Q114" s="10">
        <f>_xlfn.XLOOKUP($A114,'[1]28'!$J$8:$ED$8,'[1]28'!$J$22:$ED$22)</f>
        <v>166434.42019999999</v>
      </c>
      <c r="R114" s="10">
        <f>_xlfn.XLOOKUP($A114,'[1]28'!$J$8:$ED$8,'[1]28'!$J$23:$ED$23)</f>
        <v>50619.958270000003</v>
      </c>
    </row>
    <row r="115" spans="1:18" x14ac:dyDescent="0.25">
      <c r="A115" s="6">
        <v>43160</v>
      </c>
      <c r="B115" s="4">
        <f>_xlfn.XLOOKUP($A115,'[1]28'!$J$8:$ED$8,'[1]28'!$J$55:$ED$55)</f>
        <v>81.805819722369193</v>
      </c>
      <c r="C115" s="5">
        <f>_xlfn.XLOOKUP($A115,'[1]28'!$J$8:$ED$8,'[1]28'!$J$54:$ED$54)</f>
        <v>67.334032258064497</v>
      </c>
      <c r="D115" s="10">
        <f>_xlfn.XLOOKUP($A115,'[1]28'!$J$8:$ED$8,'[1]28'!$J$15:$ED$15)</f>
        <v>216527.21833206501</v>
      </c>
      <c r="E115" s="10">
        <f>_xlfn.XLOOKUP($A115,'[1]28'!$J$8:$ED$8,'[1]16'!$H$19:$EB$19)</f>
        <v>197897.16302000001</v>
      </c>
      <c r="F115" s="10">
        <f>_xlfn.XLOOKUP($A115,'[1]28'!$J$8:$ED$8,'[1]17'!$G$22:$EA$22)</f>
        <v>15054.702696</v>
      </c>
      <c r="G115" s="10">
        <f>_xlfn.XLOOKUP($A115,'[1]28'!$J$8:$ED$8,'[1]28'!$J$25:$ED$25)</f>
        <v>161992.27942000001</v>
      </c>
      <c r="H115" s="10">
        <f>_xlfn.XLOOKUP($A115,'[1]28'!$J$8:$ED$8,'[1]28'!$J$26:$ED$26)</f>
        <v>16850.513319999998</v>
      </c>
      <c r="I115" s="10">
        <f>_xlfn.XLOOKUP($A115,'[1]28'!$J$8:$ED$8,'[1]28'!$J$27:$ED$27)</f>
        <v>11761.42823</v>
      </c>
      <c r="J115" s="21">
        <f>Iron[[#This Row],[China Export ]]/Iron[[#This Row],[Australia Exports by volumn(kt)]]</f>
        <v>0.81856797211200361</v>
      </c>
      <c r="K115" s="21">
        <f>Iron[[#This Row],[Japan Export]]/Iron[[#This Row],[Australia Exports by volumn(kt)]]</f>
        <v>8.5147826592628012E-2</v>
      </c>
      <c r="L115" s="21">
        <f>Iron[[#This Row],[South Korea Export]]/Iron[[#This Row],[Australia Exports by volumn(kt)]]</f>
        <v>5.9432020401481746E-2</v>
      </c>
      <c r="M115" s="21">
        <f>Iron[[#This Row],[Column1]]/Iron[[#This Row],[Australia Exports by volumn(kt)]]</f>
        <v>2.8297525414419655E-3</v>
      </c>
      <c r="N115" s="21">
        <f>Iron[[#This Row],[Column2]]/Iron[[#This Row],[Australia Exports by volumn(kt)]]</f>
        <v>0.76571294134563084</v>
      </c>
      <c r="O115" s="21">
        <f>Iron[[#This Row],[Column3]]/Iron[[#This Row],[Australia Exports by volumn(kt)]]</f>
        <v>0.2314573061129272</v>
      </c>
      <c r="P115" s="10">
        <f>_xlfn.XLOOKUP($A115,'[1]28'!$J$8:$ED$8,'[1]28'!$J$21:$ED$21)</f>
        <v>560</v>
      </c>
      <c r="Q115" s="10">
        <f>_xlfn.XLOOKUP($A115,'[1]28'!$J$8:$ED$8,'[1]28'!$J$22:$ED$22)</f>
        <v>151532.41878000001</v>
      </c>
      <c r="R115" s="10">
        <f>_xlfn.XLOOKUP($A115,'[1]28'!$J$8:$ED$8,'[1]28'!$J$23:$ED$23)</f>
        <v>45804.74424</v>
      </c>
    </row>
    <row r="116" spans="1:18" x14ac:dyDescent="0.25">
      <c r="A116" s="6">
        <v>43252</v>
      </c>
      <c r="B116" s="4">
        <f>_xlfn.XLOOKUP($A116,'[1]28'!$J$8:$ED$8,'[1]28'!$J$55:$ED$55)</f>
        <v>72.220498927148199</v>
      </c>
      <c r="C116" s="5">
        <f>_xlfn.XLOOKUP($A116,'[1]28'!$J$8:$ED$8,'[1]28'!$J$54:$ED$54)</f>
        <v>57.519677419354799</v>
      </c>
      <c r="D116" s="10">
        <f>_xlfn.XLOOKUP($A116,'[1]28'!$J$8:$ED$8,'[1]28'!$J$15:$ED$15)</f>
        <v>230741.49356625701</v>
      </c>
      <c r="E116" s="10">
        <f>_xlfn.XLOOKUP($A116,'[1]28'!$J$8:$ED$8,'[1]16'!$H$19:$EB$19)</f>
        <v>222201.70250000001</v>
      </c>
      <c r="F116" s="10">
        <f>_xlfn.XLOOKUP($A116,'[1]28'!$J$8:$ED$8,'[1]17'!$G$22:$EA$22)</f>
        <v>15685.387386</v>
      </c>
      <c r="G116" s="10">
        <f>_xlfn.XLOOKUP($A116,'[1]28'!$J$8:$ED$8,'[1]28'!$J$25:$ED$25)</f>
        <v>182007.31281999999</v>
      </c>
      <c r="H116" s="10">
        <f>_xlfn.XLOOKUP($A116,'[1]28'!$J$8:$ED$8,'[1]28'!$J$26:$ED$26)</f>
        <v>16431.327000000001</v>
      </c>
      <c r="I116" s="10">
        <f>_xlfn.XLOOKUP($A116,'[1]28'!$J$8:$ED$8,'[1]28'!$J$27:$ED$27)</f>
        <v>13078.322840000001</v>
      </c>
      <c r="J116" s="21">
        <f>Iron[[#This Row],[China Export ]]/Iron[[#This Row],[Australia Exports by volumn(kt)]]</f>
        <v>0.81910854314898862</v>
      </c>
      <c r="K116" s="21">
        <f>Iron[[#This Row],[Japan Export]]/Iron[[#This Row],[Australia Exports by volumn(kt)]]</f>
        <v>7.3947799747393919E-2</v>
      </c>
      <c r="L116" s="21">
        <f>Iron[[#This Row],[South Korea Export]]/Iron[[#This Row],[Australia Exports by volumn(kt)]]</f>
        <v>5.8857887643772665E-2</v>
      </c>
      <c r="M116" s="21">
        <f>Iron[[#This Row],[Column1]]/Iron[[#This Row],[Australia Exports by volumn(kt)]]</f>
        <v>3.1790620506159262E-3</v>
      </c>
      <c r="N116" s="21">
        <f>Iron[[#This Row],[Column2]]/Iron[[#This Row],[Australia Exports by volumn(kt)]]</f>
        <v>0.77138945215777543</v>
      </c>
      <c r="O116" s="21">
        <f>Iron[[#This Row],[Column3]]/Iron[[#This Row],[Australia Exports by volumn(kt)]]</f>
        <v>0.22543148579160865</v>
      </c>
      <c r="P116" s="10">
        <f>_xlfn.XLOOKUP($A116,'[1]28'!$J$8:$ED$8,'[1]28'!$J$21:$ED$21)</f>
        <v>706.39300000000003</v>
      </c>
      <c r="Q116" s="10">
        <f>_xlfn.XLOOKUP($A116,'[1]28'!$J$8:$ED$8,'[1]28'!$J$22:$ED$22)</f>
        <v>171404.04956000001</v>
      </c>
      <c r="R116" s="10">
        <f>_xlfn.XLOOKUP($A116,'[1]28'!$J$8:$ED$8,'[1]28'!$J$23:$ED$23)</f>
        <v>50091.259940000004</v>
      </c>
    </row>
    <row r="117" spans="1:18" x14ac:dyDescent="0.25">
      <c r="A117" s="6">
        <v>43344</v>
      </c>
      <c r="B117" s="4">
        <f>_xlfn.XLOOKUP($A117,'[1]28'!$J$8:$ED$8,'[1]28'!$J$55:$ED$55)</f>
        <v>71.571740153181295</v>
      </c>
      <c r="C117" s="5">
        <f>_xlfn.XLOOKUP($A117,'[1]28'!$J$8:$ED$8,'[1]28'!$J$54:$ED$54)</f>
        <v>57.167460317460304</v>
      </c>
      <c r="D117" s="10">
        <f>_xlfn.XLOOKUP($A117,'[1]28'!$J$8:$ED$8,'[1]28'!$J$15:$ED$15)</f>
        <v>226178.741412123</v>
      </c>
      <c r="E117" s="10">
        <f>_xlfn.XLOOKUP($A117,'[1]28'!$J$8:$ED$8,'[1]16'!$H$19:$EB$19)</f>
        <v>206172.59262000001</v>
      </c>
      <c r="F117" s="10">
        <f>_xlfn.XLOOKUP($A117,'[1]28'!$J$8:$ED$8,'[1]17'!$G$22:$EA$22)</f>
        <v>15508.018754999999</v>
      </c>
      <c r="G117" s="10">
        <f>_xlfn.XLOOKUP($A117,'[1]28'!$J$8:$ED$8,'[1]28'!$J$25:$ED$25)</f>
        <v>166963.27419</v>
      </c>
      <c r="H117" s="10">
        <f>_xlfn.XLOOKUP($A117,'[1]28'!$J$8:$ED$8,'[1]28'!$J$26:$ED$26)</f>
        <v>16349.677449999999</v>
      </c>
      <c r="I117" s="10">
        <f>_xlfn.XLOOKUP($A117,'[1]28'!$J$8:$ED$8,'[1]28'!$J$27:$ED$27)</f>
        <v>12941.778190000001</v>
      </c>
      <c r="J117" s="21">
        <f>Iron[[#This Row],[China Export ]]/Iron[[#This Row],[Australia Exports by volumn(kt)]]</f>
        <v>0.80982283856580617</v>
      </c>
      <c r="K117" s="21">
        <f>Iron[[#This Row],[Japan Export]]/Iron[[#This Row],[Australia Exports by volumn(kt)]]</f>
        <v>7.9300925706135686E-2</v>
      </c>
      <c r="L117" s="21">
        <f>Iron[[#This Row],[South Korea Export]]/Iron[[#This Row],[Australia Exports by volumn(kt)]]</f>
        <v>6.2771574172582667E-2</v>
      </c>
      <c r="M117" s="21">
        <f>Iron[[#This Row],[Column1]]/Iron[[#This Row],[Australia Exports by volumn(kt)]]</f>
        <v>2.4398199276037215E-3</v>
      </c>
      <c r="N117" s="21">
        <f>Iron[[#This Row],[Column2]]/Iron[[#This Row],[Australia Exports by volumn(kt)]]</f>
        <v>0.76563086826453075</v>
      </c>
      <c r="O117" s="21">
        <f>Iron[[#This Row],[Column3]]/Iron[[#This Row],[Australia Exports by volumn(kt)]]</f>
        <v>0.23192931180786544</v>
      </c>
      <c r="P117" s="10">
        <f>_xlfn.XLOOKUP($A117,'[1]28'!$J$8:$ED$8,'[1]28'!$J$21:$ED$21)</f>
        <v>503.024</v>
      </c>
      <c r="Q117" s="10">
        <f>_xlfn.XLOOKUP($A117,'[1]28'!$J$8:$ED$8,'[1]28'!$J$22:$ED$22)</f>
        <v>157852.1011</v>
      </c>
      <c r="R117" s="10">
        <f>_xlfn.XLOOKUP($A117,'[1]28'!$J$8:$ED$8,'[1]28'!$J$23:$ED$23)</f>
        <v>47817.467519999998</v>
      </c>
    </row>
    <row r="118" spans="1:18" x14ac:dyDescent="0.25">
      <c r="A118" s="6">
        <v>43435</v>
      </c>
      <c r="B118" s="4">
        <f>_xlfn.XLOOKUP($A118,'[1]28'!$J$8:$ED$8,'[1]28'!$J$55:$ED$55)</f>
        <v>86.991420294597802</v>
      </c>
      <c r="C118" s="5">
        <f>_xlfn.XLOOKUP($A118,'[1]28'!$J$8:$ED$8,'[1]28'!$J$54:$ED$54)</f>
        <v>62.807833333333399</v>
      </c>
      <c r="D118" s="10">
        <f>_xlfn.XLOOKUP($A118,'[1]28'!$J$8:$ED$8,'[1]28'!$J$15:$ED$15)</f>
        <v>230403.040238716</v>
      </c>
      <c r="E118" s="10">
        <f>_xlfn.XLOOKUP($A118,'[1]28'!$J$8:$ED$8,'[1]16'!$H$19:$EB$19)</f>
        <v>208282.03297999999</v>
      </c>
      <c r="F118" s="10">
        <f>_xlfn.XLOOKUP($A118,'[1]28'!$J$8:$ED$8,'[1]17'!$G$22:$EA$22)</f>
        <v>17090.657910000002</v>
      </c>
      <c r="G118" s="10">
        <f>_xlfn.XLOOKUP($A118,'[1]28'!$J$8:$ED$8,'[1]28'!$J$25:$ED$25)</f>
        <v>167416.8885</v>
      </c>
      <c r="H118" s="10">
        <f>_xlfn.XLOOKUP($A118,'[1]28'!$J$8:$ED$8,'[1]28'!$J$26:$ED$26)</f>
        <v>15789.576800000001</v>
      </c>
      <c r="I118" s="10">
        <f>_xlfn.XLOOKUP($A118,'[1]28'!$J$8:$ED$8,'[1]28'!$J$27:$ED$27)</f>
        <v>14168.646430000001</v>
      </c>
      <c r="J118" s="21">
        <f>Iron[[#This Row],[China Export ]]/Iron[[#This Row],[Australia Exports by volumn(kt)]]</f>
        <v>0.80379899362743401</v>
      </c>
      <c r="K118" s="21">
        <f>Iron[[#This Row],[Japan Export]]/Iron[[#This Row],[Australia Exports by volumn(kt)]]</f>
        <v>7.580863588707229E-2</v>
      </c>
      <c r="L118" s="21">
        <f>Iron[[#This Row],[South Korea Export]]/Iron[[#This Row],[Australia Exports by volumn(kt)]]</f>
        <v>6.8026253764099404E-2</v>
      </c>
      <c r="M118" s="21">
        <f>Iron[[#This Row],[Column1]]/Iron[[#This Row],[Australia Exports by volumn(kt)]]</f>
        <v>1.8860194246218078E-3</v>
      </c>
      <c r="N118" s="21">
        <f>Iron[[#This Row],[Column2]]/Iron[[#This Row],[Australia Exports by volumn(kt)]]</f>
        <v>0.7621906365070088</v>
      </c>
      <c r="O118" s="21">
        <f>Iron[[#This Row],[Column3]]/Iron[[#This Row],[Australia Exports by volumn(kt)]]</f>
        <v>0.2359233440683694</v>
      </c>
      <c r="P118" s="10">
        <f>_xlfn.XLOOKUP($A118,'[1]28'!$J$8:$ED$8,'[1]28'!$J$21:$ED$21)</f>
        <v>392.82396</v>
      </c>
      <c r="Q118" s="10">
        <f>_xlfn.XLOOKUP($A118,'[1]28'!$J$8:$ED$8,'[1]28'!$J$22:$ED$22)</f>
        <v>158750.61528999999</v>
      </c>
      <c r="R118" s="10">
        <f>_xlfn.XLOOKUP($A118,'[1]28'!$J$8:$ED$8,'[1]28'!$J$23:$ED$23)</f>
        <v>49138.593730000001</v>
      </c>
    </row>
    <row r="119" spans="1:18" x14ac:dyDescent="0.25">
      <c r="A119" s="6">
        <v>43525</v>
      </c>
      <c r="B119" s="4">
        <f>_xlfn.XLOOKUP($A119,'[1]28'!$J$8:$ED$8,'[1]28'!$J$55:$ED$55)</f>
        <v>102.868698982312</v>
      </c>
      <c r="C119" s="5">
        <f>_xlfn.XLOOKUP($A119,'[1]28'!$J$8:$ED$8,'[1]28'!$J$54:$ED$54)</f>
        <v>71.802289999999999</v>
      </c>
      <c r="D119" s="10">
        <f>_xlfn.XLOOKUP($A119,'[1]28'!$J$8:$ED$8,'[1]28'!$J$15:$ED$15)</f>
        <v>218328.29851382499</v>
      </c>
      <c r="E119" s="10">
        <f>_xlfn.XLOOKUP($A119,'[1]28'!$J$8:$ED$8,'[1]16'!$H$19:$EB$19)</f>
        <v>186013.14970000001</v>
      </c>
      <c r="F119" s="10">
        <f>_xlfn.XLOOKUP($A119,'[1]28'!$J$8:$ED$8,'[1]17'!$G$22:$EA$22)</f>
        <v>18383.052618000002</v>
      </c>
      <c r="G119" s="10">
        <f>_xlfn.XLOOKUP($A119,'[1]28'!$J$8:$ED$8,'[1]28'!$J$25:$ED$25)</f>
        <v>153988.97602</v>
      </c>
      <c r="H119" s="10">
        <f>_xlfn.XLOOKUP($A119,'[1]28'!$J$8:$ED$8,'[1]28'!$J$26:$ED$26)</f>
        <v>13634.51406</v>
      </c>
      <c r="I119" s="10">
        <f>_xlfn.XLOOKUP($A119,'[1]28'!$J$8:$ED$8,'[1]28'!$J$27:$ED$27)</f>
        <v>11175.641680000001</v>
      </c>
      <c r="J119" s="21">
        <f>Iron[[#This Row],[China Export ]]/Iron[[#This Row],[Australia Exports by volumn(kt)]]</f>
        <v>0.8278391945319552</v>
      </c>
      <c r="K119" s="21">
        <f>Iron[[#This Row],[Japan Export]]/Iron[[#This Row],[Australia Exports by volumn(kt)]]</f>
        <v>7.3298657014246552E-2</v>
      </c>
      <c r="L119" s="21">
        <f>Iron[[#This Row],[South Korea Export]]/Iron[[#This Row],[Australia Exports by volumn(kt)]]</f>
        <v>6.0079847570045204E-2</v>
      </c>
      <c r="M119" s="21">
        <f>Iron[[#This Row],[Column1]]/Iron[[#This Row],[Australia Exports by volumn(kt)]]</f>
        <v>2.5804628370313543E-3</v>
      </c>
      <c r="N119" s="21">
        <f>Iron[[#This Row],[Column2]]/Iron[[#This Row],[Australia Exports by volumn(kt)]]</f>
        <v>0.76523613319580275</v>
      </c>
      <c r="O119" s="21">
        <f>Iron[[#This Row],[Column3]]/Iron[[#This Row],[Australia Exports by volumn(kt)]]</f>
        <v>0.23218340396716586</v>
      </c>
      <c r="P119" s="10">
        <f>_xlfn.XLOOKUP($A119,'[1]28'!$J$8:$ED$8,'[1]28'!$J$21:$ED$21)</f>
        <v>480.00002000000001</v>
      </c>
      <c r="Q119" s="10">
        <f>_xlfn.XLOOKUP($A119,'[1]28'!$J$8:$ED$8,'[1]28'!$J$22:$ED$22)</f>
        <v>142343.9834</v>
      </c>
      <c r="R119" s="10">
        <f>_xlfn.XLOOKUP($A119,'[1]28'!$J$8:$ED$8,'[1]28'!$J$23:$ED$23)</f>
        <v>43189.166279999998</v>
      </c>
    </row>
    <row r="120" spans="1:18" x14ac:dyDescent="0.25">
      <c r="A120" s="6">
        <v>43617</v>
      </c>
      <c r="B120" s="4">
        <f>_xlfn.XLOOKUP($A120,'[1]28'!$J$8:$ED$8,'[1]28'!$J$55:$ED$55)</f>
        <v>125.082806106948</v>
      </c>
      <c r="C120" s="5">
        <f>_xlfn.XLOOKUP($A120,'[1]28'!$J$8:$ED$8,'[1]28'!$J$54:$ED$54)</f>
        <v>85.432496475409806</v>
      </c>
      <c r="D120" s="10">
        <f>_xlfn.XLOOKUP($A120,'[1]28'!$J$8:$ED$8,'[1]28'!$J$15:$ED$15)</f>
        <v>241632.22709234801</v>
      </c>
      <c r="E120" s="10">
        <f>_xlfn.XLOOKUP($A120,'[1]28'!$J$8:$ED$8,'[1]16'!$H$19:$EB$19)</f>
        <v>217500.91002000001</v>
      </c>
      <c r="F120" s="10">
        <f>_xlfn.XLOOKUP($A120,'[1]28'!$J$8:$ED$8,'[1]17'!$G$22:$EA$22)</f>
        <v>26571.502536</v>
      </c>
      <c r="G120" s="10">
        <f>_xlfn.XLOOKUP($A120,'[1]28'!$J$8:$ED$8,'[1]28'!$J$25:$ED$25)</f>
        <v>176181.75396999999</v>
      </c>
      <c r="H120" s="10">
        <f>_xlfn.XLOOKUP($A120,'[1]28'!$J$8:$ED$8,'[1]28'!$J$26:$ED$26)</f>
        <v>17164.034930000002</v>
      </c>
      <c r="I120" s="10">
        <f>_xlfn.XLOOKUP($A120,'[1]28'!$J$8:$ED$8,'[1]28'!$J$27:$ED$27)</f>
        <v>14738.75099</v>
      </c>
      <c r="J120" s="21">
        <f>Iron[[#This Row],[China Export ]]/Iron[[#This Row],[Australia Exports by volumn(kt)]]</f>
        <v>0.81002766357988765</v>
      </c>
      <c r="K120" s="21">
        <f>Iron[[#This Row],[Japan Export]]/Iron[[#This Row],[Australia Exports by volumn(kt)]]</f>
        <v>7.8914772947026771E-2</v>
      </c>
      <c r="L120" s="21">
        <f>Iron[[#This Row],[South Korea Export]]/Iron[[#This Row],[Australia Exports by volumn(kt)]]</f>
        <v>6.7764088842868372E-2</v>
      </c>
      <c r="M120" s="21">
        <f>Iron[[#This Row],[Column1]]/Iron[[#This Row],[Australia Exports by volumn(kt)]]</f>
        <v>1.848268128915114E-3</v>
      </c>
      <c r="N120" s="21">
        <f>Iron[[#This Row],[Column2]]/Iron[[#This Row],[Australia Exports by volumn(kt)]]</f>
        <v>0.76409472482077467</v>
      </c>
      <c r="O120" s="21">
        <f>Iron[[#This Row],[Column3]]/Iron[[#This Row],[Australia Exports by volumn(kt)]]</f>
        <v>0.23405700705031007</v>
      </c>
      <c r="P120" s="10">
        <f>_xlfn.XLOOKUP($A120,'[1]28'!$J$8:$ED$8,'[1]28'!$J$21:$ED$21)</f>
        <v>402</v>
      </c>
      <c r="Q120" s="10">
        <f>_xlfn.XLOOKUP($A120,'[1]28'!$J$8:$ED$8,'[1]28'!$J$22:$ED$22)</f>
        <v>166191.29798999999</v>
      </c>
      <c r="R120" s="10">
        <f>_xlfn.XLOOKUP($A120,'[1]28'!$J$8:$ED$8,'[1]28'!$J$23:$ED$23)</f>
        <v>50907.612029999997</v>
      </c>
    </row>
    <row r="121" spans="1:18" x14ac:dyDescent="0.25">
      <c r="A121" s="6">
        <v>43709</v>
      </c>
      <c r="B121" s="4">
        <f>_xlfn.XLOOKUP($A121,'[1]28'!$J$8:$ED$8,'[1]28'!$J$55:$ED$55)</f>
        <v>132.484831640446</v>
      </c>
      <c r="C121" s="5">
        <f>_xlfn.XLOOKUP($A121,'[1]28'!$J$8:$ED$8,'[1]28'!$J$54:$ED$54)</f>
        <v>92.577586249999996</v>
      </c>
      <c r="D121" s="10">
        <f>_xlfn.XLOOKUP($A121,'[1]28'!$J$8:$ED$8,'[1]28'!$J$15:$ED$15)</f>
        <v>231606.26562154901</v>
      </c>
      <c r="E121" s="10">
        <f>_xlfn.XLOOKUP($A121,'[1]28'!$J$8:$ED$8,'[1]16'!$H$19:$EB$19)</f>
        <v>213074.89803000001</v>
      </c>
      <c r="F121" s="10">
        <f>_xlfn.XLOOKUP($A121,'[1]28'!$J$8:$ED$8,'[1]17'!$G$22:$EA$22)</f>
        <v>26983.557786000001</v>
      </c>
      <c r="G121" s="10">
        <f>_xlfn.XLOOKUP($A121,'[1]28'!$J$8:$ED$8,'[1]28'!$J$25:$ED$25)</f>
        <v>176376.06877000001</v>
      </c>
      <c r="H121" s="10">
        <f>_xlfn.XLOOKUP($A121,'[1]28'!$J$8:$ED$8,'[1]28'!$J$26:$ED$26)</f>
        <v>15965.31402</v>
      </c>
      <c r="I121" s="10">
        <f>_xlfn.XLOOKUP($A121,'[1]28'!$J$8:$ED$8,'[1]28'!$J$27:$ED$27)</f>
        <v>13278.94175</v>
      </c>
      <c r="J121" s="21">
        <f>Iron[[#This Row],[China Export ]]/Iron[[#This Row],[Australia Exports by volumn(kt)]]</f>
        <v>0.82776559041303421</v>
      </c>
      <c r="K121" s="21">
        <f>Iron[[#This Row],[Japan Export]]/Iron[[#This Row],[Australia Exports by volumn(kt)]]</f>
        <v>7.4928178624551797E-2</v>
      </c>
      <c r="L121" s="21">
        <f>Iron[[#This Row],[South Korea Export]]/Iron[[#This Row],[Australia Exports by volumn(kt)]]</f>
        <v>6.2320535514842221E-2</v>
      </c>
      <c r="M121" s="21">
        <f>Iron[[#This Row],[Column1]]/Iron[[#This Row],[Australia Exports by volumn(kt)]]</f>
        <v>2.5867664614458571E-3</v>
      </c>
      <c r="N121" s="21">
        <f>Iron[[#This Row],[Column2]]/Iron[[#This Row],[Australia Exports by volumn(kt)]]</f>
        <v>0.76877525182218676</v>
      </c>
      <c r="O121" s="21">
        <f>Iron[[#This Row],[Column3]]/Iron[[#This Row],[Australia Exports by volumn(kt)]]</f>
        <v>0.22863798171636746</v>
      </c>
      <c r="P121" s="10">
        <f>_xlfn.XLOOKUP($A121,'[1]28'!$J$8:$ED$8,'[1]28'!$J$21:$ED$21)</f>
        <v>551.17499999999995</v>
      </c>
      <c r="Q121" s="10">
        <f>_xlfn.XLOOKUP($A121,'[1]28'!$J$8:$ED$8,'[1]28'!$J$22:$ED$22)</f>
        <v>163806.70839000001</v>
      </c>
      <c r="R121" s="10">
        <f>_xlfn.XLOOKUP($A121,'[1]28'!$J$8:$ED$8,'[1]28'!$J$23:$ED$23)</f>
        <v>48717.014640000001</v>
      </c>
    </row>
    <row r="122" spans="1:18" x14ac:dyDescent="0.25">
      <c r="A122" s="6">
        <v>43800</v>
      </c>
      <c r="B122" s="4">
        <f>_xlfn.XLOOKUP($A122,'[1]28'!$J$8:$ED$8,'[1]28'!$J$55:$ED$55)</f>
        <v>111.456605891668</v>
      </c>
      <c r="C122" s="5">
        <f>_xlfn.XLOOKUP($A122,'[1]28'!$J$8:$ED$8,'[1]28'!$J$54:$ED$54)</f>
        <v>76.240961171875</v>
      </c>
      <c r="D122" s="10">
        <f>_xlfn.XLOOKUP($A122,'[1]28'!$J$8:$ED$8,'[1]28'!$J$15:$ED$15)</f>
        <v>226256.187400731</v>
      </c>
      <c r="E122" s="10">
        <f>_xlfn.XLOOKUP($A122,'[1]28'!$J$8:$ED$8,'[1]16'!$H$19:$EB$19)</f>
        <v>218956.63506</v>
      </c>
      <c r="F122" s="10">
        <f>_xlfn.XLOOKUP($A122,'[1]28'!$J$8:$ED$8,'[1]17'!$G$22:$EA$22)</f>
        <v>24244.807347000002</v>
      </c>
      <c r="G122" s="10">
        <f>_xlfn.XLOOKUP($A122,'[1]28'!$J$8:$ED$8,'[1]28'!$J$25:$ED$25)</f>
        <v>180775.17131999999</v>
      </c>
      <c r="H122" s="10">
        <f>_xlfn.XLOOKUP($A122,'[1]28'!$J$8:$ED$8,'[1]28'!$J$26:$ED$26)</f>
        <v>15659.386339999999</v>
      </c>
      <c r="I122" s="10">
        <f>_xlfn.XLOOKUP($A122,'[1]28'!$J$8:$ED$8,'[1]28'!$J$27:$ED$27)</f>
        <v>14868.06745</v>
      </c>
      <c r="J122" s="21">
        <f>Iron[[#This Row],[China Export ]]/Iron[[#This Row],[Australia Exports by volumn(kt)]]</f>
        <v>0.82562088730703564</v>
      </c>
      <c r="K122" s="21">
        <f>Iron[[#This Row],[Japan Export]]/Iron[[#This Row],[Australia Exports by volumn(kt)]]</f>
        <v>7.1518208780057782E-2</v>
      </c>
      <c r="L122" s="21">
        <f>Iron[[#This Row],[South Korea Export]]/Iron[[#This Row],[Australia Exports by volumn(kt)]]</f>
        <v>6.7904164886009283E-2</v>
      </c>
      <c r="M122" s="21">
        <f>Iron[[#This Row],[Column1]]/Iron[[#This Row],[Australia Exports by volumn(kt)]]</f>
        <v>3.5269495249065324E-3</v>
      </c>
      <c r="N122" s="21">
        <f>Iron[[#This Row],[Column2]]/Iron[[#This Row],[Australia Exports by volumn(kt)]]</f>
        <v>0.76365795201492981</v>
      </c>
      <c r="O122" s="21">
        <f>Iron[[#This Row],[Column3]]/Iron[[#This Row],[Australia Exports by volumn(kt)]]</f>
        <v>0.23281509846016357</v>
      </c>
      <c r="P122" s="10">
        <f>_xlfn.XLOOKUP($A122,'[1]28'!$J$8:$ED$8,'[1]28'!$J$21:$ED$21)</f>
        <v>772.24900000000002</v>
      </c>
      <c r="Q122" s="10">
        <f>_xlfn.XLOOKUP($A122,'[1]28'!$J$8:$ED$8,'[1]28'!$J$22:$ED$22)</f>
        <v>167207.97550999999</v>
      </c>
      <c r="R122" s="10">
        <f>_xlfn.XLOOKUP($A122,'[1]28'!$J$8:$ED$8,'[1]28'!$J$23:$ED$23)</f>
        <v>50976.410550000001</v>
      </c>
    </row>
    <row r="123" spans="1:18" x14ac:dyDescent="0.25">
      <c r="A123" s="6">
        <v>43891</v>
      </c>
      <c r="B123" s="4">
        <f>_xlfn.XLOOKUP($A123,'[1]28'!$J$8:$ED$8,'[1]28'!$J$55:$ED$55)</f>
        <v>118.984845364658</v>
      </c>
      <c r="C123" s="5">
        <f>_xlfn.XLOOKUP($A123,'[1]28'!$J$8:$ED$8,'[1]28'!$J$54:$ED$54)</f>
        <v>77.611565158730102</v>
      </c>
      <c r="D123" s="10">
        <f>_xlfn.XLOOKUP($A123,'[1]28'!$J$8:$ED$8,'[1]28'!$J$15:$ED$15)</f>
        <v>219099.16736642999</v>
      </c>
      <c r="E123" s="10">
        <f>_xlfn.XLOOKUP($A123,'[1]28'!$J$8:$ED$8,'[1]16'!$H$19:$EB$19)</f>
        <v>196585.52549</v>
      </c>
      <c r="F123" s="10">
        <f>_xlfn.XLOOKUP($A123,'[1]28'!$J$8:$ED$8,'[1]17'!$G$22:$EA$22)</f>
        <v>23106.076000000001</v>
      </c>
      <c r="G123" s="10">
        <f>_xlfn.XLOOKUP($A123,'[1]28'!$J$8:$ED$8,'[1]28'!$J$25:$ED$25)</f>
        <v>162895.07423</v>
      </c>
      <c r="H123" s="10">
        <f>_xlfn.XLOOKUP($A123,'[1]28'!$J$8:$ED$8,'[1]28'!$J$26:$ED$26)</f>
        <v>13653.078380000001</v>
      </c>
      <c r="I123" s="10">
        <f>_xlfn.XLOOKUP($A123,'[1]28'!$J$8:$ED$8,'[1]28'!$J$27:$ED$27)</f>
        <v>12117.03435</v>
      </c>
      <c r="J123" s="21">
        <f>Iron[[#This Row],[China Export ]]/Iron[[#This Row],[Australia Exports by volumn(kt)]]</f>
        <v>0.82862191315446676</v>
      </c>
      <c r="K123" s="21">
        <f>Iron[[#This Row],[Japan Export]]/Iron[[#This Row],[Australia Exports by volumn(kt)]]</f>
        <v>6.945108672659886E-2</v>
      </c>
      <c r="L123" s="21">
        <f>Iron[[#This Row],[South Korea Export]]/Iron[[#This Row],[Australia Exports by volumn(kt)]]</f>
        <v>6.1637469593947163E-2</v>
      </c>
      <c r="M123" s="21">
        <f>Iron[[#This Row],[Column1]]/Iron[[#This Row],[Australia Exports by volumn(kt)]]</f>
        <v>3.4869962999125792E-3</v>
      </c>
      <c r="N123" s="21">
        <f>Iron[[#This Row],[Column2]]/Iron[[#This Row],[Australia Exports by volumn(kt)]]</f>
        <v>0.75996653333258579</v>
      </c>
      <c r="O123" s="21">
        <f>Iron[[#This Row],[Column3]]/Iron[[#This Row],[Australia Exports by volumn(kt)]]</f>
        <v>0.23654647036750151</v>
      </c>
      <c r="P123" s="10">
        <f>_xlfn.XLOOKUP($A123,'[1]28'!$J$8:$ED$8,'[1]28'!$J$21:$ED$21)</f>
        <v>685.49300000000005</v>
      </c>
      <c r="Q123" s="10">
        <f>_xlfn.XLOOKUP($A123,'[1]28'!$J$8:$ED$8,'[1]28'!$J$22:$ED$22)</f>
        <v>149398.42030999999</v>
      </c>
      <c r="R123" s="10">
        <f>_xlfn.XLOOKUP($A123,'[1]28'!$J$8:$ED$8,'[1]28'!$J$23:$ED$23)</f>
        <v>46501.612179999996</v>
      </c>
    </row>
    <row r="124" spans="1:18" x14ac:dyDescent="0.25">
      <c r="A124" s="6">
        <v>43983</v>
      </c>
      <c r="B124" s="4">
        <f>_xlfn.XLOOKUP($A124,'[1]28'!$J$8:$ED$8,'[1]28'!$J$55:$ED$55)</f>
        <v>126.716475090085</v>
      </c>
      <c r="C124" s="5">
        <f>_xlfn.XLOOKUP($A124,'[1]28'!$J$8:$ED$8,'[1]28'!$J$54:$ED$54)</f>
        <v>80.220388249999999</v>
      </c>
      <c r="D124" s="10">
        <f>_xlfn.XLOOKUP($A124,'[1]28'!$J$8:$ED$8,'[1]28'!$J$15:$ED$15)</f>
        <v>238978.099761283</v>
      </c>
      <c r="E124" s="10">
        <f>_xlfn.XLOOKUP($A124,'[1]28'!$J$8:$ED$8,'[1]16'!$H$19:$EB$19)</f>
        <v>229475.19532</v>
      </c>
      <c r="F124" s="10">
        <f>_xlfn.XLOOKUP($A124,'[1]28'!$J$8:$ED$8,'[1]17'!$G$22:$EA$22)</f>
        <v>28526.84764</v>
      </c>
      <c r="G124" s="10">
        <f>_xlfn.XLOOKUP($A124,'[1]28'!$J$8:$ED$8,'[1]28'!$J$25:$ED$25)</f>
        <v>191063.31964999999</v>
      </c>
      <c r="H124" s="10">
        <f>_xlfn.XLOOKUP($A124,'[1]28'!$J$8:$ED$8,'[1]28'!$J$26:$ED$26)</f>
        <v>11552.765520000001</v>
      </c>
      <c r="I124" s="10">
        <f>_xlfn.XLOOKUP($A124,'[1]28'!$J$8:$ED$8,'[1]28'!$J$27:$ED$27)</f>
        <v>12726.730680000001</v>
      </c>
      <c r="J124" s="21">
        <f>Iron[[#This Row],[China Export ]]/Iron[[#This Row],[Australia Exports by volumn(kt)]]</f>
        <v>0.83260990096801013</v>
      </c>
      <c r="K124" s="21">
        <f>Iron[[#This Row],[Japan Export]]/Iron[[#This Row],[Australia Exports by volumn(kt)]]</f>
        <v>5.0344288862636456E-2</v>
      </c>
      <c r="L124" s="21">
        <f>Iron[[#This Row],[South Korea Export]]/Iron[[#This Row],[Australia Exports by volumn(kt)]]</f>
        <v>5.546015839425586E-2</v>
      </c>
      <c r="M124" s="21">
        <f>Iron[[#This Row],[Column1]]/Iron[[#This Row],[Australia Exports by volumn(kt)]]</f>
        <v>3.1130031243849208E-3</v>
      </c>
      <c r="N124" s="21">
        <f>Iron[[#This Row],[Column2]]/Iron[[#This Row],[Australia Exports by volumn(kt)]]</f>
        <v>0.76412166184445807</v>
      </c>
      <c r="O124" s="21">
        <f>Iron[[#This Row],[Column3]]/Iron[[#This Row],[Australia Exports by volumn(kt)]]</f>
        <v>0.23276533503115704</v>
      </c>
      <c r="P124" s="10">
        <f>_xlfn.XLOOKUP($A124,'[1]28'!$J$8:$ED$8,'[1]28'!$J$21:$ED$21)</f>
        <v>714.35699999999997</v>
      </c>
      <c r="Q124" s="10">
        <f>_xlfn.XLOOKUP($A124,'[1]28'!$J$8:$ED$8,'[1]28'!$J$22:$ED$22)</f>
        <v>175346.9676</v>
      </c>
      <c r="R124" s="10">
        <f>_xlfn.XLOOKUP($A124,'[1]28'!$J$8:$ED$8,'[1]28'!$J$23:$ED$23)</f>
        <v>53413.870719999999</v>
      </c>
    </row>
    <row r="125" spans="1:18" x14ac:dyDescent="0.25">
      <c r="A125" s="6">
        <v>44075</v>
      </c>
      <c r="B125" s="4">
        <f>_xlfn.XLOOKUP($A125,'[1]28'!$J$8:$ED$8,'[1]28'!$J$55:$ED$55)</f>
        <v>150.04099637338999</v>
      </c>
      <c r="C125" s="5">
        <f>_xlfn.XLOOKUP($A125,'[1]28'!$J$8:$ED$8,'[1]28'!$J$54:$ED$54)</f>
        <v>107.388763507463</v>
      </c>
      <c r="D125" s="10">
        <f>_xlfn.XLOOKUP($A125,'[1]28'!$J$8:$ED$8,'[1]28'!$J$15:$ED$15)</f>
        <v>229835.13486334</v>
      </c>
      <c r="E125" s="10">
        <f>_xlfn.XLOOKUP($A125,'[1]28'!$J$8:$ED$8,'[1]16'!$H$19:$EB$19)</f>
        <v>217911.95804999999</v>
      </c>
      <c r="F125" s="10">
        <f>_xlfn.XLOOKUP($A125,'[1]28'!$J$8:$ED$8,'[1]17'!$G$22:$EA$22)</f>
        <v>30039.875348000001</v>
      </c>
      <c r="G125" s="10">
        <f>_xlfn.XLOOKUP($A125,'[1]28'!$J$8:$ED$8,'[1]28'!$J$25:$ED$25)</f>
        <v>171479.07642999999</v>
      </c>
      <c r="H125" s="10">
        <f>_xlfn.XLOOKUP($A125,'[1]28'!$J$8:$ED$8,'[1]28'!$J$26:$ED$26)</f>
        <v>11215.692800000001</v>
      </c>
      <c r="I125" s="10">
        <f>_xlfn.XLOOKUP($A125,'[1]28'!$J$8:$ED$8,'[1]28'!$J$27:$ED$27)</f>
        <v>13262.48661</v>
      </c>
      <c r="J125" s="21">
        <f>Iron[[#This Row],[China Export ]]/Iron[[#This Row],[Australia Exports by volumn(kt)]]</f>
        <v>0.78691907486166524</v>
      </c>
      <c r="K125" s="21">
        <f>Iron[[#This Row],[Japan Export]]/Iron[[#This Row],[Australia Exports by volumn(kt)]]</f>
        <v>5.1468918458465483E-2</v>
      </c>
      <c r="L125" s="21">
        <f>Iron[[#This Row],[South Korea Export]]/Iron[[#This Row],[Australia Exports by volumn(kt)]]</f>
        <v>6.0861674268269925E-2</v>
      </c>
      <c r="M125" s="21">
        <f>Iron[[#This Row],[Column1]]/Iron[[#This Row],[Australia Exports by volumn(kt)]]</f>
        <v>1.9458787566981805E-3</v>
      </c>
      <c r="N125" s="21">
        <f>Iron[[#This Row],[Column2]]/Iron[[#This Row],[Australia Exports by volumn(kt)]]</f>
        <v>0.76269725441990266</v>
      </c>
      <c r="O125" s="21">
        <f>Iron[[#This Row],[Column3]]/Iron[[#This Row],[Australia Exports by volumn(kt)]]</f>
        <v>0.23535686682339918</v>
      </c>
      <c r="P125" s="10">
        <f>_xlfn.XLOOKUP($A125,'[1]28'!$J$8:$ED$8,'[1]28'!$J$21:$ED$21)</f>
        <v>424.03025000000002</v>
      </c>
      <c r="Q125" s="10">
        <f>_xlfn.XLOOKUP($A125,'[1]28'!$J$8:$ED$8,'[1]28'!$J$22:$ED$22)</f>
        <v>166200.85211000001</v>
      </c>
      <c r="R125" s="10">
        <f>_xlfn.XLOOKUP($A125,'[1]28'!$J$8:$ED$8,'[1]28'!$J$23:$ED$23)</f>
        <v>51287.075689999998</v>
      </c>
    </row>
    <row r="126" spans="1:18" x14ac:dyDescent="0.25">
      <c r="A126" s="6">
        <v>44166</v>
      </c>
      <c r="B126" s="4">
        <f>_xlfn.XLOOKUP($A126,'[1]28'!$J$8:$ED$8,'[1]28'!$J$55:$ED$55)</f>
        <v>165.04570611172201</v>
      </c>
      <c r="C126" s="5">
        <f>_xlfn.XLOOKUP($A126,'[1]28'!$J$8:$ED$8,'[1]28'!$J$54:$ED$54)</f>
        <v>120.269564672131</v>
      </c>
      <c r="D126" s="10">
        <f>_xlfn.XLOOKUP($A126,'[1]28'!$J$8:$ED$8,'[1]28'!$J$15:$ED$15)</f>
        <v>234557.45921395699</v>
      </c>
      <c r="E126" s="10">
        <f>_xlfn.XLOOKUP($A126,'[1]28'!$J$8:$ED$8,'[1]16'!$H$19:$EB$19)</f>
        <v>223173.63975</v>
      </c>
      <c r="F126" s="10">
        <f>_xlfn.XLOOKUP($A126,'[1]28'!$J$8:$ED$8,'[1]17'!$G$22:$EA$22)</f>
        <v>35092.380287</v>
      </c>
      <c r="G126" s="10">
        <f>_xlfn.XLOOKUP($A126,'[1]28'!$J$8:$ED$8,'[1]28'!$J$25:$ED$25)</f>
        <v>167799.63276000001</v>
      </c>
      <c r="H126" s="10">
        <f>_xlfn.XLOOKUP($A126,'[1]28'!$J$8:$ED$8,'[1]28'!$J$26:$ED$26)</f>
        <v>15828.463530000001</v>
      </c>
      <c r="I126" s="10">
        <f>_xlfn.XLOOKUP($A126,'[1]28'!$J$8:$ED$8,'[1]28'!$J$27:$ED$27)</f>
        <v>14926.369049999999</v>
      </c>
      <c r="J126" s="21">
        <f>Iron[[#This Row],[China Export ]]/Iron[[#This Row],[Australia Exports by volumn(kt)]]</f>
        <v>0.75187926740796907</v>
      </c>
      <c r="K126" s="21">
        <f>Iron[[#This Row],[Japan Export]]/Iron[[#This Row],[Australia Exports by volumn(kt)]]</f>
        <v>7.0924431522159645E-2</v>
      </c>
      <c r="L126" s="21">
        <f>Iron[[#This Row],[South Korea Export]]/Iron[[#This Row],[Australia Exports by volumn(kt)]]</f>
        <v>6.688231220640832E-2</v>
      </c>
      <c r="M126" s="21">
        <f>Iron[[#This Row],[Column1]]/Iron[[#This Row],[Australia Exports by volumn(kt)]]</f>
        <v>3.7726453757852469E-3</v>
      </c>
      <c r="N126" s="21">
        <f>Iron[[#This Row],[Column2]]/Iron[[#This Row],[Australia Exports by volumn(kt)]]</f>
        <v>0.75960792645539132</v>
      </c>
      <c r="O126" s="21">
        <f>Iron[[#This Row],[Column3]]/Iron[[#This Row],[Australia Exports by volumn(kt)]]</f>
        <v>0.23661942816882339</v>
      </c>
      <c r="P126" s="10">
        <f>_xlfn.XLOOKUP($A126,'[1]28'!$J$8:$ED$8,'[1]28'!$J$21:$ED$21)</f>
        <v>841.95500000000004</v>
      </c>
      <c r="Q126" s="10">
        <f>_xlfn.XLOOKUP($A126,'[1]28'!$J$8:$ED$8,'[1]28'!$J$22:$ED$22)</f>
        <v>169524.46573</v>
      </c>
      <c r="R126" s="10">
        <f>_xlfn.XLOOKUP($A126,'[1]28'!$J$8:$ED$8,'[1]28'!$J$23:$ED$23)</f>
        <v>52807.219019999997</v>
      </c>
    </row>
    <row r="127" spans="1:18" x14ac:dyDescent="0.25">
      <c r="A127" s="6">
        <v>44256</v>
      </c>
      <c r="B127" s="4">
        <f>_xlfn.XLOOKUP($A127,'[1]28'!$J$8:$ED$8,'[1]28'!$J$55:$ED$55)</f>
        <v>195.607755783469</v>
      </c>
      <c r="C127" s="5">
        <f>_xlfn.XLOOKUP($A127,'[1]28'!$J$8:$ED$8,'[1]28'!$J$54:$ED$54)</f>
        <v>151.195158166667</v>
      </c>
      <c r="D127" s="10">
        <f>_xlfn.XLOOKUP($A127,'[1]28'!$J$8:$ED$8,'[1]28'!$J$15:$ED$15)</f>
        <v>222516.35815371701</v>
      </c>
      <c r="E127" s="10">
        <f>_xlfn.XLOOKUP($A127,'[1]28'!$J$8:$ED$8,'[1]16'!$H$19:$EB$19)</f>
        <v>205268.52797</v>
      </c>
      <c r="F127" s="10">
        <f>_xlfn.XLOOKUP($A127,'[1]28'!$J$8:$ED$8,'[1]17'!$G$22:$EA$22)</f>
        <v>38148.348190999997</v>
      </c>
      <c r="G127" s="10">
        <f>_xlfn.XLOOKUP($A127,'[1]28'!$J$8:$ED$8,'[1]28'!$J$25:$ED$25)</f>
        <v>152181.01559</v>
      </c>
      <c r="H127" s="10">
        <f>_xlfn.XLOOKUP($A127,'[1]28'!$J$8:$ED$8,'[1]28'!$J$26:$ED$26)</f>
        <v>14107.39149</v>
      </c>
      <c r="I127" s="10">
        <f>_xlfn.XLOOKUP($A127,'[1]28'!$J$8:$ED$8,'[1]28'!$J$27:$ED$27)</f>
        <v>14107.559960000001</v>
      </c>
      <c r="J127" s="21">
        <f>Iron[[#This Row],[China Export ]]/Iron[[#This Row],[Australia Exports by volumn(kt)]]</f>
        <v>0.74137529554575099</v>
      </c>
      <c r="K127" s="21">
        <f>Iron[[#This Row],[Japan Export]]/Iron[[#This Row],[Australia Exports by volumn(kt)]]</f>
        <v>6.8726519498701705E-2</v>
      </c>
      <c r="L127" s="21">
        <f>Iron[[#This Row],[South Korea Export]]/Iron[[#This Row],[Australia Exports by volumn(kt)]]</f>
        <v>6.8727340228511902E-2</v>
      </c>
      <c r="M127" s="21">
        <f>Iron[[#This Row],[Column1]]/Iron[[#This Row],[Australia Exports by volumn(kt)]]</f>
        <v>4.2375127283376113E-3</v>
      </c>
      <c r="N127" s="21">
        <f>Iron[[#This Row],[Column2]]/Iron[[#This Row],[Australia Exports by volumn(kt)]]</f>
        <v>0.76487482071750545</v>
      </c>
      <c r="O127" s="21">
        <f>Iron[[#This Row],[Column3]]/Iron[[#This Row],[Australia Exports by volumn(kt)]]</f>
        <v>0.23088766655415696</v>
      </c>
      <c r="P127" s="10">
        <f>_xlfn.XLOOKUP($A127,'[1]28'!$J$8:$ED$8,'[1]28'!$J$21:$ED$21)</f>
        <v>869.82799999999997</v>
      </c>
      <c r="Q127" s="10">
        <f>_xlfn.XLOOKUP($A127,'[1]28'!$J$8:$ED$8,'[1]28'!$J$22:$ED$22)</f>
        <v>157004.72852999999</v>
      </c>
      <c r="R127" s="10">
        <f>_xlfn.XLOOKUP($A127,'[1]28'!$J$8:$ED$8,'[1]28'!$J$23:$ED$23)</f>
        <v>47393.971440000001</v>
      </c>
    </row>
  </sheetData>
  <mergeCells count="1">
    <mergeCell ref="E1:F1"/>
  </mergeCells>
  <phoneticPr fontId="14" type="noConversion"/>
  <hyperlinks>
    <hyperlink ref="B1" location="Index!A1" display="Back to table contents" xr:uid="{A409520A-516F-4838-A664-BD8F5A359B75}"/>
  </hyperlink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F693D-21E0-4BB9-B8EB-5788C5DB0046}">
  <dimension ref="A1:G37"/>
  <sheetViews>
    <sheetView showGridLines="0" workbookViewId="0">
      <selection activeCell="E15" sqref="E15"/>
    </sheetView>
  </sheetViews>
  <sheetFormatPr defaultRowHeight="13.8" x14ac:dyDescent="0.25"/>
  <cols>
    <col min="1" max="1" width="13.33203125" style="2" bestFit="1" customWidth="1"/>
    <col min="2" max="2" width="25.21875" style="2" bestFit="1" customWidth="1"/>
    <col min="3" max="3" width="25.44140625" style="2" bestFit="1" customWidth="1"/>
    <col min="4" max="4" width="31.33203125" style="2" bestFit="1" customWidth="1"/>
    <col min="5" max="16384" width="8.88671875" style="2"/>
  </cols>
  <sheetData>
    <row r="1" spans="1:7" ht="14.4" x14ac:dyDescent="0.3">
      <c r="B1" s="73" t="s">
        <v>225</v>
      </c>
    </row>
    <row r="2" spans="1:7" ht="17.399999999999999" x14ac:dyDescent="0.3">
      <c r="A2" s="32" t="s">
        <v>137</v>
      </c>
      <c r="C2" s="32" t="s">
        <v>235</v>
      </c>
    </row>
    <row r="4" spans="1:7" ht="15.6" x14ac:dyDescent="0.3">
      <c r="A4" s="36" t="s">
        <v>2</v>
      </c>
      <c r="B4" s="4" t="s">
        <v>256</v>
      </c>
      <c r="C4" s="4" t="s">
        <v>257</v>
      </c>
      <c r="D4" s="4" t="s">
        <v>258</v>
      </c>
      <c r="F4" s="29" t="s">
        <v>135</v>
      </c>
      <c r="G4" s="29" t="s">
        <v>136</v>
      </c>
    </row>
    <row r="5" spans="1:7" x14ac:dyDescent="0.25">
      <c r="A5" s="4" t="s">
        <v>4</v>
      </c>
      <c r="B5" s="110">
        <v>5.3081452244250753E-2</v>
      </c>
      <c r="C5" s="110">
        <v>0.52990506172898233</v>
      </c>
      <c r="D5" s="110">
        <v>4.9840098401305891E-2</v>
      </c>
    </row>
    <row r="6" spans="1:7" x14ac:dyDescent="0.25">
      <c r="A6" s="4" t="s">
        <v>9</v>
      </c>
      <c r="B6" s="110">
        <v>0.12149335503800895</v>
      </c>
      <c r="C6" s="110">
        <v>0.51096745881857419</v>
      </c>
      <c r="D6" s="110">
        <v>0.10787907211942289</v>
      </c>
    </row>
    <row r="7" spans="1:7" x14ac:dyDescent="0.25">
      <c r="A7" s="4" t="s">
        <v>10</v>
      </c>
      <c r="B7" s="110">
        <v>0.13398793511309015</v>
      </c>
      <c r="C7" s="110">
        <v>0.4859766977494997</v>
      </c>
      <c r="D7" s="110">
        <v>0.13469446582645483</v>
      </c>
    </row>
    <row r="8" spans="1:7" x14ac:dyDescent="0.25">
      <c r="A8" s="4" t="s">
        <v>11</v>
      </c>
      <c r="B8" s="110">
        <v>0.15265585572410029</v>
      </c>
      <c r="C8" s="110">
        <v>0.46738896896356252</v>
      </c>
      <c r="D8" s="110">
        <v>0.15212472581452344</v>
      </c>
    </row>
    <row r="9" spans="1:7" x14ac:dyDescent="0.25">
      <c r="A9" s="4" t="s">
        <v>12</v>
      </c>
      <c r="B9" s="110">
        <v>0.14380369106811269</v>
      </c>
      <c r="C9" s="110">
        <v>0.45999596525575343</v>
      </c>
      <c r="D9" s="110">
        <v>0.14003859408845729</v>
      </c>
    </row>
    <row r="10" spans="1:7" x14ac:dyDescent="0.25">
      <c r="A10" s="4" t="s">
        <v>13</v>
      </c>
      <c r="B10" s="110">
        <v>0.17611026810424701</v>
      </c>
      <c r="C10" s="110">
        <v>0.44162980138646785</v>
      </c>
      <c r="D10" s="110">
        <v>0.13416135539873911</v>
      </c>
    </row>
    <row r="11" spans="1:7" x14ac:dyDescent="0.25">
      <c r="A11" s="4" t="s">
        <v>14</v>
      </c>
      <c r="B11" s="110">
        <v>0.18075806965643476</v>
      </c>
      <c r="C11" s="110">
        <v>0.45102954475608575</v>
      </c>
      <c r="D11" s="110">
        <v>0.13038800068475176</v>
      </c>
    </row>
    <row r="12" spans="1:7" x14ac:dyDescent="0.25">
      <c r="A12" s="4" t="s">
        <v>15</v>
      </c>
      <c r="B12" s="110">
        <v>0.21415093638787575</v>
      </c>
      <c r="C12" s="110">
        <v>0.43816734449585576</v>
      </c>
      <c r="D12" s="110">
        <v>0.11520432638641862</v>
      </c>
    </row>
    <row r="13" spans="1:7" x14ac:dyDescent="0.25">
      <c r="A13" s="4" t="s">
        <v>16</v>
      </c>
      <c r="B13" s="110">
        <v>0.19696914431458787</v>
      </c>
      <c r="C13" s="110">
        <v>0.44399094477318862</v>
      </c>
      <c r="D13" s="110">
        <v>0.1301979518663797</v>
      </c>
    </row>
    <row r="14" spans="1:7" x14ac:dyDescent="0.25">
      <c r="A14" s="4" t="s">
        <v>17</v>
      </c>
      <c r="B14" s="110">
        <v>0.18684775298481221</v>
      </c>
      <c r="C14" s="110">
        <v>0.46628793626094428</v>
      </c>
      <c r="D14" s="110">
        <v>0.13800153830385573</v>
      </c>
    </row>
    <row r="15" spans="1:7" x14ac:dyDescent="0.25">
      <c r="A15" s="4" t="s">
        <v>18</v>
      </c>
      <c r="B15" s="110">
        <v>0.21045253550982315</v>
      </c>
      <c r="C15" s="110">
        <v>0.44066263240326486</v>
      </c>
      <c r="D15" s="110">
        <v>0.13513892474094283</v>
      </c>
    </row>
    <row r="16" spans="1:7" x14ac:dyDescent="0.25">
      <c r="A16" s="4" t="s">
        <v>19</v>
      </c>
      <c r="B16" s="110">
        <v>0.24201457367238416</v>
      </c>
      <c r="C16" s="110">
        <v>0.42591172648500192</v>
      </c>
      <c r="D16" s="110">
        <v>0.15233854871754102</v>
      </c>
    </row>
    <row r="17" spans="1:6" x14ac:dyDescent="0.25">
      <c r="A17" s="4" t="s">
        <v>20</v>
      </c>
      <c r="B17" s="110">
        <v>0.26303728976765539</v>
      </c>
      <c r="C17" s="110">
        <v>0.42446536033168158</v>
      </c>
      <c r="D17" s="110">
        <v>0.15263932586182535</v>
      </c>
    </row>
    <row r="18" spans="1:6" x14ac:dyDescent="0.25">
      <c r="A18" s="4" t="s">
        <v>21</v>
      </c>
      <c r="B18" s="110">
        <v>0.31885134123095954</v>
      </c>
      <c r="C18" s="110">
        <v>0.40174462926551746</v>
      </c>
      <c r="D18" s="110">
        <v>0.13818426003716766</v>
      </c>
    </row>
    <row r="19" spans="1:6" x14ac:dyDescent="0.25">
      <c r="A19" s="4" t="s">
        <v>22</v>
      </c>
      <c r="B19" s="110">
        <v>0.37932732626188381</v>
      </c>
      <c r="C19" s="110">
        <v>0.38447001744552045</v>
      </c>
      <c r="D19" s="110">
        <v>0.12665834085757466</v>
      </c>
    </row>
    <row r="20" spans="1:6" x14ac:dyDescent="0.25">
      <c r="A20" s="4" t="s">
        <v>23</v>
      </c>
      <c r="B20" s="110">
        <v>0.48964398381275342</v>
      </c>
      <c r="C20" s="110">
        <v>0.31916931570421736</v>
      </c>
      <c r="D20" s="110">
        <v>0.10451969757351845</v>
      </c>
    </row>
    <row r="21" spans="1:6" x14ac:dyDescent="0.25">
      <c r="A21" s="4" t="s">
        <v>24</v>
      </c>
      <c r="B21" s="110">
        <v>0.51904489807185472</v>
      </c>
      <c r="C21" s="110">
        <v>0.2985798934405427</v>
      </c>
      <c r="D21" s="110">
        <v>0.10622434806437525</v>
      </c>
    </row>
    <row r="22" spans="1:6" x14ac:dyDescent="0.25">
      <c r="A22" s="4" t="s">
        <v>25</v>
      </c>
      <c r="B22" s="110">
        <v>0.53304725633445937</v>
      </c>
      <c r="C22" s="110">
        <v>0.28973563283098314</v>
      </c>
      <c r="D22" s="110">
        <v>0.11437470967935318</v>
      </c>
    </row>
    <row r="23" spans="1:6" ht="15.6" x14ac:dyDescent="0.3">
      <c r="A23" s="4" t="s">
        <v>26</v>
      </c>
      <c r="B23" s="110">
        <v>0.59096348316953051</v>
      </c>
      <c r="C23" s="110">
        <v>0.2494798698545016</v>
      </c>
      <c r="D23" s="110">
        <v>0.10793543404040291</v>
      </c>
      <c r="F23" s="29"/>
    </row>
    <row r="24" spans="1:6" x14ac:dyDescent="0.25">
      <c r="A24" s="4" t="s">
        <v>27</v>
      </c>
      <c r="B24" s="110">
        <v>0.73835547885095243</v>
      </c>
      <c r="C24" s="110">
        <v>0.16074402710121832</v>
      </c>
      <c r="D24" s="110">
        <v>7.5784950386961772E-2</v>
      </c>
    </row>
    <row r="25" spans="1:6" x14ac:dyDescent="0.25">
      <c r="A25" s="4" t="s">
        <v>28</v>
      </c>
      <c r="B25" s="110">
        <v>0.68031209911226986</v>
      </c>
      <c r="C25" s="110">
        <v>0.18865843976354735</v>
      </c>
      <c r="D25" s="110">
        <v>9.6219820656570657E-2</v>
      </c>
    </row>
    <row r="26" spans="1:6" x14ac:dyDescent="0.25">
      <c r="A26" s="4" t="s">
        <v>29</v>
      </c>
      <c r="B26" s="110">
        <v>0.69517237114811881</v>
      </c>
      <c r="C26" s="110">
        <v>0.17160392756476439</v>
      </c>
      <c r="D26" s="110">
        <v>0.10308771373658049</v>
      </c>
    </row>
    <row r="27" spans="1:6" x14ac:dyDescent="0.25">
      <c r="A27" s="4" t="s">
        <v>30</v>
      </c>
      <c r="B27" s="110">
        <v>0.72519367214440489</v>
      </c>
      <c r="C27" s="110">
        <v>0.15287631902501772</v>
      </c>
      <c r="D27" s="110">
        <v>9.4287278722730433E-2</v>
      </c>
    </row>
    <row r="28" spans="1:6" x14ac:dyDescent="0.25">
      <c r="A28" s="4" t="s">
        <v>31</v>
      </c>
      <c r="B28" s="110">
        <v>0.76098273925077331</v>
      </c>
      <c r="C28" s="110">
        <v>0.13681424437023418</v>
      </c>
      <c r="D28" s="110">
        <v>7.7841321210037839E-2</v>
      </c>
    </row>
    <row r="29" spans="1:6" x14ac:dyDescent="0.25">
      <c r="A29" s="4" t="s">
        <v>32</v>
      </c>
      <c r="B29" s="110">
        <v>0.79407845052719772</v>
      </c>
      <c r="C29" s="110">
        <v>0.1068612634969376</v>
      </c>
      <c r="D29" s="110">
        <v>7.2445835390562166E-2</v>
      </c>
    </row>
    <row r="30" spans="1:6" x14ac:dyDescent="0.25">
      <c r="A30" s="4" t="s">
        <v>33</v>
      </c>
      <c r="B30" s="110">
        <v>0.81357425515155612</v>
      </c>
      <c r="C30" s="110">
        <v>9.2594563979397193E-2</v>
      </c>
      <c r="D30" s="110">
        <v>6.8591892180797712E-2</v>
      </c>
    </row>
    <row r="31" spans="1:6" x14ac:dyDescent="0.25">
      <c r="A31" s="4" t="s">
        <v>34</v>
      </c>
      <c r="B31" s="110">
        <v>0.81871940429170786</v>
      </c>
      <c r="C31" s="110">
        <v>9.0617052720066427E-2</v>
      </c>
      <c r="D31" s="110">
        <v>6.3673648956701162E-2</v>
      </c>
    </row>
    <row r="32" spans="1:6" x14ac:dyDescent="0.25">
      <c r="A32" s="4" t="s">
        <v>35</v>
      </c>
      <c r="B32" s="110">
        <v>0.83008679888975345</v>
      </c>
      <c r="C32" s="110">
        <v>8.0769916080568938E-2</v>
      </c>
      <c r="D32" s="110">
        <v>5.9892344011745161E-2</v>
      </c>
    </row>
    <row r="33" spans="1:4" x14ac:dyDescent="0.25">
      <c r="A33" s="4" t="s">
        <v>36</v>
      </c>
      <c r="B33" s="110">
        <v>0.81282458686355819</v>
      </c>
      <c r="C33" s="110">
        <v>7.8551296983307484E-2</v>
      </c>
      <c r="D33" s="110">
        <v>6.227193399548412E-2</v>
      </c>
    </row>
    <row r="34" spans="1:4" x14ac:dyDescent="0.25">
      <c r="A34" s="4" t="s">
        <v>37</v>
      </c>
      <c r="B34" s="110">
        <v>0.82281333395797818</v>
      </c>
      <c r="C34" s="110">
        <v>7.4664954341470718E-2</v>
      </c>
      <c r="D34" s="110">
        <v>6.4517159203441282E-2</v>
      </c>
    </row>
    <row r="35" spans="1:4" x14ac:dyDescent="0.25">
      <c r="A35" s="4" t="s">
        <v>38</v>
      </c>
      <c r="B35" s="110">
        <v>0.80000753909802791</v>
      </c>
      <c r="C35" s="110">
        <v>6.0547181392465108E-2</v>
      </c>
      <c r="D35" s="110">
        <v>6.1210403615720319E-2</v>
      </c>
    </row>
    <row r="36" spans="1:4" x14ac:dyDescent="0.25">
      <c r="A36" s="4" t="s">
        <v>39</v>
      </c>
      <c r="B36" s="110">
        <v>0.74137529554575099</v>
      </c>
      <c r="C36" s="110">
        <v>6.8726519498701705E-2</v>
      </c>
      <c r="D36" s="110">
        <v>6.8727340228511902E-2</v>
      </c>
    </row>
    <row r="37" spans="1:4" x14ac:dyDescent="0.25">
      <c r="A37" s="4" t="s">
        <v>3</v>
      </c>
      <c r="B37" s="110">
        <v>0.46667858245246596</v>
      </c>
      <c r="C37" s="110">
        <v>0.29894539579660201</v>
      </c>
      <c r="D37" s="110">
        <v>0.10520159537879907</v>
      </c>
    </row>
  </sheetData>
  <hyperlinks>
    <hyperlink ref="B1" location="Index!A1" display="Back to table content" xr:uid="{6637D7B2-3B93-4F78-87BF-25D88BC389F9}"/>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6A164-414B-4FF4-9AB6-63C3D5DD4991}">
  <dimension ref="A1:G37"/>
  <sheetViews>
    <sheetView showGridLines="0" workbookViewId="0">
      <selection activeCell="I25" sqref="I25"/>
    </sheetView>
  </sheetViews>
  <sheetFormatPr defaultRowHeight="13.8" x14ac:dyDescent="0.25"/>
  <cols>
    <col min="1" max="1" width="15.5546875" style="2" bestFit="1" customWidth="1"/>
    <col min="2" max="2" width="36.5546875" style="2" bestFit="1" customWidth="1"/>
    <col min="3" max="3" width="15.33203125" style="2" bestFit="1" customWidth="1"/>
    <col min="4" max="4" width="31" style="2" bestFit="1" customWidth="1"/>
    <col min="5" max="16384" width="8.88671875" style="2"/>
  </cols>
  <sheetData>
    <row r="1" spans="1:7" ht="14.4" x14ac:dyDescent="0.3">
      <c r="B1" s="73" t="s">
        <v>225</v>
      </c>
    </row>
    <row r="2" spans="1:7" ht="17.399999999999999" x14ac:dyDescent="0.3">
      <c r="A2" s="25" t="s">
        <v>138</v>
      </c>
      <c r="B2" s="26"/>
      <c r="C2" s="27" t="s">
        <v>139</v>
      </c>
    </row>
    <row r="4" spans="1:7" ht="15.6" x14ac:dyDescent="0.3">
      <c r="A4" s="36" t="s">
        <v>2</v>
      </c>
      <c r="B4" s="4" t="s">
        <v>259</v>
      </c>
      <c r="C4" s="4" t="s">
        <v>260</v>
      </c>
      <c r="D4" s="4" t="s">
        <v>261</v>
      </c>
      <c r="F4" s="29" t="s">
        <v>140</v>
      </c>
      <c r="G4" s="29" t="s">
        <v>141</v>
      </c>
    </row>
    <row r="5" spans="1:7" x14ac:dyDescent="0.25">
      <c r="A5" s="4" t="s">
        <v>4</v>
      </c>
      <c r="B5" s="21">
        <v>1.6731222219741271E-2</v>
      </c>
      <c r="C5" s="21">
        <v>0.58615564522580055</v>
      </c>
      <c r="D5" s="21">
        <v>0.39711313255445824</v>
      </c>
    </row>
    <row r="6" spans="1:7" x14ac:dyDescent="0.25">
      <c r="A6" s="4" t="s">
        <v>9</v>
      </c>
      <c r="B6" s="21">
        <v>6.3329512783760105E-3</v>
      </c>
      <c r="C6" s="21">
        <v>0.60074276137933114</v>
      </c>
      <c r="D6" s="21">
        <v>0.39292428734229284</v>
      </c>
    </row>
    <row r="7" spans="1:7" x14ac:dyDescent="0.25">
      <c r="A7" s="4" t="s">
        <v>10</v>
      </c>
      <c r="B7" s="21">
        <v>3.4712670737918391E-3</v>
      </c>
      <c r="C7" s="21">
        <v>0.5911799388583665</v>
      </c>
      <c r="D7" s="21">
        <v>0.40534879406784158</v>
      </c>
    </row>
    <row r="8" spans="1:7" x14ac:dyDescent="0.25">
      <c r="A8" s="4" t="s">
        <v>11</v>
      </c>
      <c r="B8" s="21">
        <v>4.7647224505983649E-3</v>
      </c>
      <c r="C8" s="21">
        <v>0.62184634529225025</v>
      </c>
      <c r="D8" s="21">
        <v>0.37338893225715136</v>
      </c>
    </row>
    <row r="9" spans="1:7" x14ac:dyDescent="0.25">
      <c r="A9" s="4" t="s">
        <v>12</v>
      </c>
      <c r="B9" s="21">
        <v>2.9335675302562614E-3</v>
      </c>
      <c r="C9" s="21">
        <v>0.64866282040603118</v>
      </c>
      <c r="D9" s="21">
        <v>0.34840361206371256</v>
      </c>
    </row>
    <row r="10" spans="1:7" x14ac:dyDescent="0.25">
      <c r="A10" s="4" t="s">
        <v>13</v>
      </c>
      <c r="B10" s="21">
        <v>3.7544276269680268E-3</v>
      </c>
      <c r="C10" s="21">
        <v>0.64642085042301078</v>
      </c>
      <c r="D10" s="21">
        <v>0.34982472195002118</v>
      </c>
    </row>
    <row r="11" spans="1:7" x14ac:dyDescent="0.25">
      <c r="A11" s="4" t="s">
        <v>14</v>
      </c>
      <c r="B11" s="21">
        <v>3.1408654145312518E-3</v>
      </c>
      <c r="C11" s="21">
        <v>0.66295497321468944</v>
      </c>
      <c r="D11" s="21">
        <v>0.33390416137077927</v>
      </c>
    </row>
    <row r="12" spans="1:7" x14ac:dyDescent="0.25">
      <c r="A12" s="4" t="s">
        <v>15</v>
      </c>
      <c r="B12" s="21">
        <v>9.8652154045570511E-4</v>
      </c>
      <c r="C12" s="21">
        <v>0.64915616155139011</v>
      </c>
      <c r="D12" s="21">
        <v>0.34985731690815414</v>
      </c>
    </row>
    <row r="13" spans="1:7" x14ac:dyDescent="0.25">
      <c r="A13" s="4" t="s">
        <v>16</v>
      </c>
      <c r="B13" s="21">
        <v>6.223994317585857E-3</v>
      </c>
      <c r="C13" s="21">
        <v>0.69083939588173549</v>
      </c>
      <c r="D13" s="21">
        <v>0.30293660980067871</v>
      </c>
    </row>
    <row r="14" spans="1:7" x14ac:dyDescent="0.25">
      <c r="A14" s="4" t="s">
        <v>17</v>
      </c>
      <c r="B14" s="21">
        <v>8.6082062199778833E-3</v>
      </c>
      <c r="C14" s="21">
        <v>0.68340960571414211</v>
      </c>
      <c r="D14" s="21">
        <v>0.30798218806588012</v>
      </c>
    </row>
    <row r="15" spans="1:7" x14ac:dyDescent="0.25">
      <c r="A15" s="4" t="s">
        <v>18</v>
      </c>
      <c r="B15" s="21">
        <v>7.7790810047449676E-3</v>
      </c>
      <c r="C15" s="21">
        <v>0.68816060663668799</v>
      </c>
      <c r="D15" s="21">
        <v>0.30406031235856701</v>
      </c>
    </row>
    <row r="16" spans="1:7" x14ac:dyDescent="0.25">
      <c r="A16" s="4" t="s">
        <v>19</v>
      </c>
      <c r="B16" s="21">
        <v>5.3808405812318071E-3</v>
      </c>
      <c r="C16" s="21">
        <v>0.70689147219366744</v>
      </c>
      <c r="D16" s="21">
        <v>0.28772768722510073</v>
      </c>
    </row>
    <row r="17" spans="1:6" x14ac:dyDescent="0.25">
      <c r="A17" s="4" t="s">
        <v>20</v>
      </c>
      <c r="B17" s="21">
        <v>6.2220396378813055E-3</v>
      </c>
      <c r="C17" s="21">
        <v>0.70223888362068809</v>
      </c>
      <c r="D17" s="21">
        <v>0.29153907674143054</v>
      </c>
    </row>
    <row r="18" spans="1:6" x14ac:dyDescent="0.25">
      <c r="A18" s="4" t="s">
        <v>21</v>
      </c>
      <c r="B18" s="21">
        <v>6.6636066135582006E-3</v>
      </c>
      <c r="C18" s="21">
        <v>0.67928684049133992</v>
      </c>
      <c r="D18" s="21">
        <v>0.31404955289510195</v>
      </c>
    </row>
    <row r="19" spans="1:6" x14ac:dyDescent="0.25">
      <c r="A19" s="4" t="s">
        <v>22</v>
      </c>
      <c r="B19" s="21">
        <v>6.4333717531864605E-3</v>
      </c>
      <c r="C19" s="21">
        <v>0.68297711331254862</v>
      </c>
      <c r="D19" s="21">
        <v>0.31058951493426484</v>
      </c>
    </row>
    <row r="20" spans="1:6" x14ac:dyDescent="0.25">
      <c r="A20" s="4" t="s">
        <v>23</v>
      </c>
      <c r="B20" s="21">
        <v>4.6202634744565707E-3</v>
      </c>
      <c r="C20" s="21">
        <v>0.69554487437310808</v>
      </c>
      <c r="D20" s="21">
        <v>0.29983486215243543</v>
      </c>
    </row>
    <row r="21" spans="1:6" x14ac:dyDescent="0.25">
      <c r="A21" s="4" t="s">
        <v>24</v>
      </c>
      <c r="B21" s="21">
        <v>3.137710142081581E-3</v>
      </c>
      <c r="C21" s="21">
        <v>0.71101542065956047</v>
      </c>
      <c r="D21" s="21">
        <v>0.285846869198358</v>
      </c>
    </row>
    <row r="22" spans="1:6" x14ac:dyDescent="0.25">
      <c r="A22" s="4" t="s">
        <v>25</v>
      </c>
      <c r="B22" s="21">
        <v>4.4307669590436024E-3</v>
      </c>
      <c r="C22" s="21">
        <v>0.70853183815897203</v>
      </c>
      <c r="D22" s="21">
        <v>0.28703739488198449</v>
      </c>
    </row>
    <row r="23" spans="1:6" x14ac:dyDescent="0.25">
      <c r="A23" s="4" t="s">
        <v>26</v>
      </c>
      <c r="B23" s="21">
        <v>3.4384380576936175E-3</v>
      </c>
      <c r="C23" s="21">
        <v>0.70140930499112808</v>
      </c>
      <c r="D23" s="21">
        <v>0.29515226024947733</v>
      </c>
    </row>
    <row r="24" spans="1:6" ht="15.6" x14ac:dyDescent="0.3">
      <c r="A24" s="4" t="s">
        <v>27</v>
      </c>
      <c r="B24" s="21">
        <v>4.7182397091727491E-3</v>
      </c>
      <c r="C24" s="21">
        <v>0.71496407745598844</v>
      </c>
      <c r="D24" s="21">
        <v>0.28031768499466436</v>
      </c>
      <c r="F24" s="29"/>
    </row>
    <row r="25" spans="1:6" x14ac:dyDescent="0.25">
      <c r="A25" s="4" t="s">
        <v>28</v>
      </c>
      <c r="B25" s="21">
        <v>5.7924782245380411E-3</v>
      </c>
      <c r="C25" s="21">
        <v>0.73333213446324941</v>
      </c>
      <c r="D25" s="21">
        <v>0.26086540818004789</v>
      </c>
    </row>
    <row r="26" spans="1:6" x14ac:dyDescent="0.25">
      <c r="A26" s="4" t="s">
        <v>29</v>
      </c>
      <c r="B26" s="21">
        <v>3.107226645603374E-3</v>
      </c>
      <c r="C26" s="21">
        <v>0.74950060825505482</v>
      </c>
      <c r="D26" s="21">
        <v>0.24739216680345238</v>
      </c>
    </row>
    <row r="27" spans="1:6" x14ac:dyDescent="0.25">
      <c r="A27" s="4" t="s">
        <v>30</v>
      </c>
      <c r="B27" s="21">
        <v>5.2835622157955883E-3</v>
      </c>
      <c r="C27" s="21">
        <v>0.75481088458308232</v>
      </c>
      <c r="D27" s="21">
        <v>0.23990555320112203</v>
      </c>
    </row>
    <row r="28" spans="1:6" x14ac:dyDescent="0.25">
      <c r="A28" s="4" t="s">
        <v>31</v>
      </c>
      <c r="B28" s="21">
        <v>3.7184818621602044E-3</v>
      </c>
      <c r="C28" s="21">
        <v>0.76289358402271423</v>
      </c>
      <c r="D28" s="21">
        <v>0.23338793411512557</v>
      </c>
    </row>
    <row r="29" spans="1:6" x14ac:dyDescent="0.25">
      <c r="A29" s="4" t="s">
        <v>32</v>
      </c>
      <c r="B29" s="21">
        <v>3.600789972831509E-3</v>
      </c>
      <c r="C29" s="21">
        <v>0.79136924219089289</v>
      </c>
      <c r="D29" s="21">
        <v>0.20502996783627561</v>
      </c>
    </row>
    <row r="30" spans="1:6" x14ac:dyDescent="0.25">
      <c r="A30" s="4" t="s">
        <v>33</v>
      </c>
      <c r="B30" s="21">
        <v>2.9081402133798546E-3</v>
      </c>
      <c r="C30" s="21">
        <v>0.78660627474487899</v>
      </c>
      <c r="D30" s="21">
        <v>0.2104855850417412</v>
      </c>
    </row>
    <row r="31" spans="1:6" x14ac:dyDescent="0.25">
      <c r="A31" s="4" t="s">
        <v>34</v>
      </c>
      <c r="B31" s="21">
        <v>3.2941340542224249E-3</v>
      </c>
      <c r="C31" s="21">
        <v>0.77799796807986432</v>
      </c>
      <c r="D31" s="21">
        <v>0.21870789786591327</v>
      </c>
    </row>
    <row r="32" spans="1:6" x14ac:dyDescent="0.25">
      <c r="A32" s="4" t="s">
        <v>35</v>
      </c>
      <c r="B32" s="21">
        <v>2.20463691848181E-3</v>
      </c>
      <c r="C32" s="21">
        <v>0.76887188200697465</v>
      </c>
      <c r="D32" s="21">
        <v>0.22892348107454347</v>
      </c>
    </row>
    <row r="33" spans="1:4" x14ac:dyDescent="0.25">
      <c r="A33" s="4" t="s">
        <v>36</v>
      </c>
      <c r="B33" s="21">
        <v>2.5836634860708549E-3</v>
      </c>
      <c r="C33" s="21">
        <v>0.76623097456873646</v>
      </c>
      <c r="D33" s="21">
        <v>0.23118536194519268</v>
      </c>
    </row>
    <row r="34" spans="1:4" x14ac:dyDescent="0.25">
      <c r="A34" s="4" t="s">
        <v>37</v>
      </c>
      <c r="B34" s="21">
        <v>2.6356117380747146E-3</v>
      </c>
      <c r="C34" s="21">
        <v>0.76544101546342347</v>
      </c>
      <c r="D34" s="21">
        <v>0.23192337279850173</v>
      </c>
    </row>
    <row r="35" spans="1:4" x14ac:dyDescent="0.25">
      <c r="A35" s="4" t="s">
        <v>38</v>
      </c>
      <c r="B35" s="21">
        <v>3.0796308891952316E-3</v>
      </c>
      <c r="C35" s="21">
        <v>0.76159834401308446</v>
      </c>
      <c r="D35" s="21">
        <v>0.23532202509772029</v>
      </c>
    </row>
    <row r="36" spans="1:4" x14ac:dyDescent="0.25">
      <c r="A36" s="4" t="s">
        <v>39</v>
      </c>
      <c r="B36" s="21">
        <v>4.2375127283376113E-3</v>
      </c>
      <c r="C36" s="21">
        <v>0.76487482071750545</v>
      </c>
      <c r="D36" s="21">
        <v>0.23088766655415696</v>
      </c>
    </row>
    <row r="37" spans="1:4" x14ac:dyDescent="0.25">
      <c r="A37" s="4" t="s">
        <v>3</v>
      </c>
      <c r="B37" s="21">
        <v>4.7692748162486828E-3</v>
      </c>
      <c r="C37" s="21">
        <v>0.70343233751717704</v>
      </c>
      <c r="D37" s="21">
        <v>0.29179806856353702</v>
      </c>
    </row>
  </sheetData>
  <hyperlinks>
    <hyperlink ref="B1" location="Index!A1" display="Back to table content" xr:uid="{AF8DBE85-0D7F-4F76-8F2D-196231F76EE0}"/>
  </hyperlinks>
  <pageMargins left="0.7" right="0.7" top="0.75" bottom="0.75" header="0.3" footer="0.3"/>
  <pageSetup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A13F2-BE2D-43A2-A4D5-A8D27B804710}">
  <dimension ref="A1:G127"/>
  <sheetViews>
    <sheetView showGridLines="0" zoomScale="88" zoomScaleNormal="265" workbookViewId="0">
      <selection activeCell="D1" sqref="D1"/>
    </sheetView>
  </sheetViews>
  <sheetFormatPr defaultRowHeight="13.8" x14ac:dyDescent="0.25"/>
  <cols>
    <col min="1" max="1" width="9" style="4" customWidth="1"/>
    <col min="2" max="2" width="28.6640625" style="4" customWidth="1"/>
    <col min="3" max="3" width="29.5546875" style="4" customWidth="1"/>
    <col min="4" max="4" width="25.44140625" style="4" customWidth="1"/>
    <col min="5" max="5" width="47.5546875" style="4" customWidth="1"/>
    <col min="6" max="6" width="42.77734375" style="4" customWidth="1"/>
    <col min="7" max="7" width="33.77734375" style="4" customWidth="1"/>
    <col min="8" max="16384" width="8.88671875" style="4"/>
  </cols>
  <sheetData>
    <row r="1" spans="1:7" ht="20.399999999999999" x14ac:dyDescent="0.35">
      <c r="B1" s="97" t="s">
        <v>224</v>
      </c>
      <c r="E1" s="55" t="s">
        <v>164</v>
      </c>
    </row>
    <row r="2" spans="1:7" s="19" customFormat="1" x14ac:dyDescent="0.25">
      <c r="A2" s="19" t="s">
        <v>1</v>
      </c>
      <c r="B2" s="19" t="s">
        <v>88</v>
      </c>
      <c r="C2" s="19" t="s">
        <v>89</v>
      </c>
      <c r="D2" s="19" t="s">
        <v>90</v>
      </c>
      <c r="E2" s="19" t="s">
        <v>56</v>
      </c>
      <c r="F2" s="19" t="s">
        <v>57</v>
      </c>
      <c r="G2" s="19" t="s">
        <v>58</v>
      </c>
    </row>
    <row r="3" spans="1:7" x14ac:dyDescent="0.25">
      <c r="A3" s="6">
        <v>32933</v>
      </c>
      <c r="B3" s="5">
        <f>_xlfn.XLOOKUP($A3,'[1]18'!$G$7:$EA$7,'[1]18'!$G$8:$EA$8)</f>
        <v>22.149437108735299</v>
      </c>
      <c r="C3" s="5">
        <f>_xlfn.XLOOKUP($A3,'[1]18'!$G$7:$EA$7,'[1]18'!$G$9:$EA$9)</f>
        <v>34.360017659417899</v>
      </c>
      <c r="D3" s="5">
        <f>_xlfn.XLOOKUP($A3,'[1]18'!$G$7:$EA$7,'[1]18'!$G$10:$EA$10)</f>
        <v>25.848119264834502</v>
      </c>
      <c r="E3" s="5">
        <f>_xlfn.XLOOKUP($A3,'[1]18'!$G$7:$EA$7,'[1]20'!$H$16:$EB$16)</f>
        <v>178.2</v>
      </c>
      <c r="F3" s="5">
        <f>_xlfn.XLOOKUP($A3,'[1]18'!$G$7:$EA$7,'[1]20'!$H$26:$EB$26)</f>
        <v>119.6</v>
      </c>
      <c r="G3" s="5">
        <f>_xlfn.XLOOKUP($A3,'[1]18'!$G$7:$EA$7,'[1]20'!$H$27:$EB$27)</f>
        <v>297.8</v>
      </c>
    </row>
    <row r="4" spans="1:7" x14ac:dyDescent="0.25">
      <c r="A4" s="6">
        <v>33025</v>
      </c>
      <c r="B4" s="5">
        <f>_xlfn.XLOOKUP($A4,'[1]18'!$G$7:$EA$7,'[1]18'!$G$8:$EA$8)</f>
        <v>22.4311823971595</v>
      </c>
      <c r="C4" s="5">
        <f>_xlfn.XLOOKUP($A4,'[1]18'!$G$7:$EA$7,'[1]18'!$G$9:$EA$9)</f>
        <v>33.873960612361302</v>
      </c>
      <c r="D4" s="5">
        <f>_xlfn.XLOOKUP($A4,'[1]18'!$G$7:$EA$7,'[1]18'!$G$10:$EA$10)</f>
        <v>25.849648946206301</v>
      </c>
      <c r="E4" s="5">
        <f>_xlfn.XLOOKUP($A4,'[1]18'!$G$7:$EA$7,'[1]20'!$H$16:$EB$16)</f>
        <v>145.4</v>
      </c>
      <c r="F4" s="5">
        <f>_xlfn.XLOOKUP($A4,'[1]18'!$G$7:$EA$7,'[1]20'!$H$26:$EB$26)</f>
        <v>150.6</v>
      </c>
      <c r="G4" s="5">
        <f>_xlfn.XLOOKUP($A4,'[1]18'!$G$7:$EA$7,'[1]20'!$H$27:$EB$27)</f>
        <v>296</v>
      </c>
    </row>
    <row r="5" spans="1:7" x14ac:dyDescent="0.25">
      <c r="A5" s="6">
        <v>33117</v>
      </c>
      <c r="B5" s="5">
        <f>_xlfn.XLOOKUP($A5,'[1]18'!$G$7:$EA$7,'[1]18'!$G$8:$EA$8)</f>
        <v>21.748147609378901</v>
      </c>
      <c r="C5" s="5">
        <f>_xlfn.XLOOKUP($A5,'[1]18'!$G$7:$EA$7,'[1]18'!$G$9:$EA$9)</f>
        <v>34.795212843279401</v>
      </c>
      <c r="D5" s="5">
        <f>_xlfn.XLOOKUP($A5,'[1]18'!$G$7:$EA$7,'[1]18'!$G$10:$EA$10)</f>
        <v>25.659691658322899</v>
      </c>
      <c r="E5" s="5">
        <f>_xlfn.XLOOKUP($A5,'[1]18'!$G$7:$EA$7,'[1]20'!$H$16:$EB$16)</f>
        <v>180.8</v>
      </c>
      <c r="F5" s="5">
        <f>_xlfn.XLOOKUP($A5,'[1]18'!$G$7:$EA$7,'[1]20'!$H$26:$EB$26)</f>
        <v>131.30000000000001</v>
      </c>
      <c r="G5" s="5">
        <f>_xlfn.XLOOKUP($A5,'[1]18'!$G$7:$EA$7,'[1]20'!$H$27:$EB$27)</f>
        <v>312.10000000000002</v>
      </c>
    </row>
    <row r="6" spans="1:7" x14ac:dyDescent="0.25">
      <c r="A6" s="6">
        <v>33208</v>
      </c>
      <c r="B6" s="5">
        <f>_xlfn.XLOOKUP($A6,'[1]18'!$G$7:$EA$7,'[1]18'!$G$8:$EA$8)</f>
        <v>21.989123699784798</v>
      </c>
      <c r="C6" s="5">
        <f>_xlfn.XLOOKUP($A6,'[1]18'!$G$7:$EA$7,'[1]18'!$G$9:$EA$9)</f>
        <v>41.004188276660201</v>
      </c>
      <c r="D6" s="5">
        <f>_xlfn.XLOOKUP($A6,'[1]18'!$G$7:$EA$7,'[1]18'!$G$10:$EA$10)</f>
        <v>27.552014441459601</v>
      </c>
      <c r="E6" s="5">
        <f>_xlfn.XLOOKUP($A6,'[1]18'!$G$7:$EA$7,'[1]20'!$H$16:$EB$16)</f>
        <v>156.69999999999999</v>
      </c>
      <c r="F6" s="5">
        <f>_xlfn.XLOOKUP($A6,'[1]18'!$G$7:$EA$7,'[1]20'!$H$26:$EB$26)</f>
        <v>157.30000000000001</v>
      </c>
      <c r="G6" s="5">
        <f>_xlfn.XLOOKUP($A6,'[1]18'!$G$7:$EA$7,'[1]20'!$H$27:$EB$27)</f>
        <v>314</v>
      </c>
    </row>
    <row r="7" spans="1:7" x14ac:dyDescent="0.25">
      <c r="A7" s="6">
        <v>33298</v>
      </c>
      <c r="B7" s="5">
        <f>_xlfn.XLOOKUP($A7,'[1]18'!$G$7:$EA$7,'[1]18'!$G$8:$EA$8)</f>
        <v>21.034941947481101</v>
      </c>
      <c r="C7" s="5">
        <f>_xlfn.XLOOKUP($A7,'[1]18'!$G$7:$EA$7,'[1]18'!$G$9:$EA$9)</f>
        <v>40.499033991104398</v>
      </c>
      <c r="D7" s="5">
        <f>_xlfn.XLOOKUP($A7,'[1]18'!$G$7:$EA$7,'[1]18'!$G$10:$EA$10)</f>
        <v>26.782372936468299</v>
      </c>
      <c r="E7" s="5">
        <f>_xlfn.XLOOKUP($A7,'[1]18'!$G$7:$EA$7,'[1]20'!$H$16:$EB$16)</f>
        <v>134.80000000000001</v>
      </c>
      <c r="F7" s="5">
        <f>_xlfn.XLOOKUP($A7,'[1]18'!$G$7:$EA$7,'[1]20'!$H$26:$EB$26)</f>
        <v>120.4</v>
      </c>
      <c r="G7" s="5">
        <f>_xlfn.XLOOKUP($A7,'[1]18'!$G$7:$EA$7,'[1]20'!$H$27:$EB$27)</f>
        <v>255.2</v>
      </c>
    </row>
    <row r="8" spans="1:7" x14ac:dyDescent="0.25">
      <c r="A8" s="6">
        <v>33390</v>
      </c>
      <c r="B8" s="5">
        <f>_xlfn.XLOOKUP($A8,'[1]18'!$G$7:$EA$7,'[1]18'!$G$8:$EA$8)</f>
        <v>20.780638347845201</v>
      </c>
      <c r="C8" s="5">
        <f>_xlfn.XLOOKUP($A8,'[1]18'!$G$7:$EA$7,'[1]18'!$G$9:$EA$9)</f>
        <v>37.295200206530403</v>
      </c>
      <c r="D8" s="5">
        <f>_xlfn.XLOOKUP($A8,'[1]18'!$G$7:$EA$7,'[1]18'!$G$10:$EA$10)</f>
        <v>25.670128280608999</v>
      </c>
      <c r="E8" s="5">
        <f>_xlfn.XLOOKUP($A8,'[1]18'!$G$7:$EA$7,'[1]20'!$H$16:$EB$16)</f>
        <v>146</v>
      </c>
      <c r="F8" s="5">
        <f>_xlfn.XLOOKUP($A8,'[1]18'!$G$7:$EA$7,'[1]20'!$H$26:$EB$26)</f>
        <v>156.80000000000001</v>
      </c>
      <c r="G8" s="5">
        <f>_xlfn.XLOOKUP($A8,'[1]18'!$G$7:$EA$7,'[1]20'!$H$27:$EB$27)</f>
        <v>302.8</v>
      </c>
    </row>
    <row r="9" spans="1:7" x14ac:dyDescent="0.25">
      <c r="A9" s="6">
        <v>33482</v>
      </c>
      <c r="B9" s="5">
        <f>_xlfn.XLOOKUP($A9,'[1]18'!$G$7:$EA$7,'[1]18'!$G$8:$EA$8)</f>
        <v>19.9788353252824</v>
      </c>
      <c r="C9" s="5">
        <f>_xlfn.XLOOKUP($A9,'[1]18'!$G$7:$EA$7,'[1]18'!$G$9:$EA$9)</f>
        <v>35.526785791379503</v>
      </c>
      <c r="D9" s="5">
        <f>_xlfn.XLOOKUP($A9,'[1]18'!$G$7:$EA$7,'[1]18'!$G$10:$EA$10)</f>
        <v>24.538210800084599</v>
      </c>
      <c r="E9" s="5">
        <f>_xlfn.XLOOKUP($A9,'[1]18'!$G$7:$EA$7,'[1]20'!$H$16:$EB$16)</f>
        <v>109.8</v>
      </c>
      <c r="F9" s="5">
        <f>_xlfn.XLOOKUP($A9,'[1]18'!$G$7:$EA$7,'[1]20'!$H$26:$EB$26)</f>
        <v>144.6</v>
      </c>
      <c r="G9" s="5">
        <f>_xlfn.XLOOKUP($A9,'[1]18'!$G$7:$EA$7,'[1]20'!$H$27:$EB$27)</f>
        <v>254.4</v>
      </c>
    </row>
    <row r="10" spans="1:7" x14ac:dyDescent="0.25">
      <c r="A10" s="6">
        <v>33573</v>
      </c>
      <c r="B10" s="5">
        <f>_xlfn.XLOOKUP($A10,'[1]18'!$G$7:$EA$7,'[1]18'!$G$8:$EA$8)</f>
        <v>19.928447907532199</v>
      </c>
      <c r="C10" s="5">
        <f>_xlfn.XLOOKUP($A10,'[1]18'!$G$7:$EA$7,'[1]18'!$G$9:$EA$9)</f>
        <v>35.861342052325497</v>
      </c>
      <c r="D10" s="5">
        <f>_xlfn.XLOOKUP($A10,'[1]18'!$G$7:$EA$7,'[1]18'!$G$10:$EA$10)</f>
        <v>24.608136110528999</v>
      </c>
      <c r="E10" s="5">
        <f>_xlfn.XLOOKUP($A10,'[1]18'!$G$7:$EA$7,'[1]20'!$H$16:$EB$16)</f>
        <v>183.7</v>
      </c>
      <c r="F10" s="5">
        <f>_xlfn.XLOOKUP($A10,'[1]18'!$G$7:$EA$7,'[1]20'!$H$26:$EB$26)</f>
        <v>153.80000000000001</v>
      </c>
      <c r="G10" s="5">
        <f>_xlfn.XLOOKUP($A10,'[1]18'!$G$7:$EA$7,'[1]20'!$H$27:$EB$27)</f>
        <v>337.5</v>
      </c>
    </row>
    <row r="11" spans="1:7" x14ac:dyDescent="0.25">
      <c r="A11" s="6">
        <v>33664</v>
      </c>
      <c r="B11" s="5">
        <f>_xlfn.XLOOKUP($A11,'[1]18'!$G$7:$EA$7,'[1]18'!$G$8:$EA$8)</f>
        <v>20.4217824381948</v>
      </c>
      <c r="C11" s="5">
        <f>_xlfn.XLOOKUP($A11,'[1]18'!$G$7:$EA$7,'[1]18'!$G$9:$EA$9)</f>
        <v>36.016866779960203</v>
      </c>
      <c r="D11" s="5">
        <f>_xlfn.XLOOKUP($A11,'[1]18'!$G$7:$EA$7,'[1]18'!$G$10:$EA$10)</f>
        <v>25.008530599034401</v>
      </c>
      <c r="E11" s="5">
        <f>_xlfn.XLOOKUP($A11,'[1]18'!$G$7:$EA$7,'[1]20'!$H$16:$EB$16)</f>
        <v>107.7</v>
      </c>
      <c r="F11" s="5">
        <f>_xlfn.XLOOKUP($A11,'[1]18'!$G$7:$EA$7,'[1]20'!$H$26:$EB$26)</f>
        <v>114.9</v>
      </c>
      <c r="G11" s="5">
        <f>_xlfn.XLOOKUP($A11,'[1]18'!$G$7:$EA$7,'[1]20'!$H$27:$EB$27)</f>
        <v>222.6</v>
      </c>
    </row>
    <row r="12" spans="1:7" x14ac:dyDescent="0.25">
      <c r="A12" s="6">
        <v>33756</v>
      </c>
      <c r="B12" s="5">
        <f>_xlfn.XLOOKUP($A12,'[1]18'!$G$7:$EA$7,'[1]18'!$G$8:$EA$8)</f>
        <v>19.700151931350099</v>
      </c>
      <c r="C12" s="5">
        <f>_xlfn.XLOOKUP($A12,'[1]18'!$G$7:$EA$7,'[1]18'!$G$9:$EA$9)</f>
        <v>35.703610164856798</v>
      </c>
      <c r="D12" s="5">
        <f>_xlfn.XLOOKUP($A12,'[1]18'!$G$7:$EA$7,'[1]18'!$G$10:$EA$10)</f>
        <v>24.3596876295213</v>
      </c>
      <c r="E12" s="5">
        <f>_xlfn.XLOOKUP($A12,'[1]18'!$G$7:$EA$7,'[1]20'!$H$16:$EB$16)</f>
        <v>113.2</v>
      </c>
      <c r="F12" s="5">
        <f>_xlfn.XLOOKUP($A12,'[1]18'!$G$7:$EA$7,'[1]20'!$H$26:$EB$26)</f>
        <v>150.30000000000001</v>
      </c>
      <c r="G12" s="5">
        <f>_xlfn.XLOOKUP($A12,'[1]18'!$G$7:$EA$7,'[1]20'!$H$27:$EB$27)</f>
        <v>263.5</v>
      </c>
    </row>
    <row r="13" spans="1:7" x14ac:dyDescent="0.25">
      <c r="A13" s="6">
        <v>33848</v>
      </c>
      <c r="B13" s="5">
        <f>_xlfn.XLOOKUP($A13,'[1]18'!$G$7:$EA$7,'[1]18'!$G$8:$EA$8)</f>
        <v>20.949067862081701</v>
      </c>
      <c r="C13" s="5">
        <f>_xlfn.XLOOKUP($A13,'[1]18'!$G$7:$EA$7,'[1]18'!$G$9:$EA$9)</f>
        <v>37.512655355835001</v>
      </c>
      <c r="D13" s="5">
        <f>_xlfn.XLOOKUP($A13,'[1]18'!$G$7:$EA$7,'[1]18'!$G$10:$EA$10)</f>
        <v>25.8321819979212</v>
      </c>
      <c r="E13" s="5">
        <f>_xlfn.XLOOKUP($A13,'[1]18'!$G$7:$EA$7,'[1]20'!$H$16:$EB$16)</f>
        <v>150.4</v>
      </c>
      <c r="F13" s="5">
        <f>_xlfn.XLOOKUP($A13,'[1]18'!$G$7:$EA$7,'[1]20'!$H$26:$EB$26)</f>
        <v>150.69999999999999</v>
      </c>
      <c r="G13" s="5">
        <f>_xlfn.XLOOKUP($A13,'[1]18'!$G$7:$EA$7,'[1]20'!$H$27:$EB$27)</f>
        <v>301.10000000000002</v>
      </c>
    </row>
    <row r="14" spans="1:7" x14ac:dyDescent="0.25">
      <c r="A14" s="6">
        <v>33939</v>
      </c>
      <c r="B14" s="5">
        <f>_xlfn.XLOOKUP($A14,'[1]18'!$G$7:$EA$7,'[1]18'!$G$8:$EA$8)</f>
        <v>20.892789369252501</v>
      </c>
      <c r="C14" s="5">
        <f>_xlfn.XLOOKUP($A14,'[1]18'!$G$7:$EA$7,'[1]18'!$G$9:$EA$9)</f>
        <v>38.885884530331602</v>
      </c>
      <c r="D14" s="5">
        <f>_xlfn.XLOOKUP($A14,'[1]18'!$G$7:$EA$7,'[1]18'!$G$10:$EA$10)</f>
        <v>26.135941408314199</v>
      </c>
      <c r="E14" s="5">
        <f>_xlfn.XLOOKUP($A14,'[1]18'!$G$7:$EA$7,'[1]20'!$H$16:$EB$16)</f>
        <v>196.2</v>
      </c>
      <c r="F14" s="5">
        <f>_xlfn.XLOOKUP($A14,'[1]18'!$G$7:$EA$7,'[1]20'!$H$26:$EB$26)</f>
        <v>165</v>
      </c>
      <c r="G14" s="5">
        <f>_xlfn.XLOOKUP($A14,'[1]18'!$G$7:$EA$7,'[1]20'!$H$27:$EB$27)</f>
        <v>361.2</v>
      </c>
    </row>
    <row r="15" spans="1:7" x14ac:dyDescent="0.25">
      <c r="A15" s="6">
        <v>34029</v>
      </c>
      <c r="B15" s="5">
        <f>_xlfn.XLOOKUP($A15,'[1]18'!$G$7:$EA$7,'[1]18'!$G$8:$EA$8)</f>
        <v>20.558717117022201</v>
      </c>
      <c r="C15" s="5">
        <f>_xlfn.XLOOKUP($A15,'[1]18'!$G$7:$EA$7,'[1]18'!$G$9:$EA$9)</f>
        <v>38.208899893284702</v>
      </c>
      <c r="D15" s="5">
        <f>_xlfn.XLOOKUP($A15,'[1]18'!$G$7:$EA$7,'[1]18'!$G$10:$EA$10)</f>
        <v>25.715778443835301</v>
      </c>
      <c r="E15" s="5">
        <f>_xlfn.XLOOKUP($A15,'[1]18'!$G$7:$EA$7,'[1]20'!$H$16:$EB$16)</f>
        <v>135.6</v>
      </c>
      <c r="F15" s="5">
        <f>_xlfn.XLOOKUP($A15,'[1]18'!$G$7:$EA$7,'[1]20'!$H$26:$EB$26)</f>
        <v>117.9</v>
      </c>
      <c r="G15" s="5">
        <f>_xlfn.XLOOKUP($A15,'[1]18'!$G$7:$EA$7,'[1]20'!$H$27:$EB$27)</f>
        <v>253.5</v>
      </c>
    </row>
    <row r="16" spans="1:7" x14ac:dyDescent="0.25">
      <c r="A16" s="6">
        <v>34121</v>
      </c>
      <c r="B16" s="5">
        <f>_xlfn.XLOOKUP($A16,'[1]18'!$G$7:$EA$7,'[1]18'!$G$8:$EA$8)</f>
        <v>19.748985655579599</v>
      </c>
      <c r="C16" s="5">
        <f>_xlfn.XLOOKUP($A16,'[1]18'!$G$7:$EA$7,'[1]18'!$G$9:$EA$9)</f>
        <v>36.8556644846133</v>
      </c>
      <c r="D16" s="5">
        <f>_xlfn.XLOOKUP($A16,'[1]18'!$G$7:$EA$7,'[1]18'!$G$10:$EA$10)</f>
        <v>24.7821115447782</v>
      </c>
      <c r="E16" s="5">
        <f>_xlfn.XLOOKUP($A16,'[1]18'!$G$7:$EA$7,'[1]20'!$H$16:$EB$16)</f>
        <v>162.69999999999999</v>
      </c>
      <c r="F16" s="5">
        <f>_xlfn.XLOOKUP($A16,'[1]18'!$G$7:$EA$7,'[1]20'!$H$26:$EB$26)</f>
        <v>165.2</v>
      </c>
      <c r="G16" s="5">
        <f>_xlfn.XLOOKUP($A16,'[1]18'!$G$7:$EA$7,'[1]20'!$H$27:$EB$27)</f>
        <v>327.9</v>
      </c>
    </row>
    <row r="17" spans="1:7" x14ac:dyDescent="0.25">
      <c r="A17" s="6">
        <v>34213</v>
      </c>
      <c r="B17" s="5">
        <f>_xlfn.XLOOKUP($A17,'[1]18'!$G$7:$EA$7,'[1]18'!$G$8:$EA$8)</f>
        <v>20.693394044494099</v>
      </c>
      <c r="C17" s="5">
        <f>_xlfn.XLOOKUP($A17,'[1]18'!$G$7:$EA$7,'[1]18'!$G$9:$EA$9)</f>
        <v>36.572998125866903</v>
      </c>
      <c r="D17" s="5">
        <f>_xlfn.XLOOKUP($A17,'[1]18'!$G$7:$EA$7,'[1]18'!$G$10:$EA$10)</f>
        <v>25.3816283632082</v>
      </c>
      <c r="E17" s="5">
        <f>_xlfn.XLOOKUP($A17,'[1]18'!$G$7:$EA$7,'[1]20'!$H$16:$EB$16)</f>
        <v>147.5</v>
      </c>
      <c r="F17" s="5">
        <f>_xlfn.XLOOKUP($A17,'[1]18'!$G$7:$EA$7,'[1]20'!$H$26:$EB$26)</f>
        <v>178.5</v>
      </c>
      <c r="G17" s="5">
        <f>_xlfn.XLOOKUP($A17,'[1]18'!$G$7:$EA$7,'[1]20'!$H$27:$EB$27)</f>
        <v>326</v>
      </c>
    </row>
    <row r="18" spans="1:7" x14ac:dyDescent="0.25">
      <c r="A18" s="6">
        <v>34304</v>
      </c>
      <c r="B18" s="5">
        <f>_xlfn.XLOOKUP($A18,'[1]18'!$G$7:$EA$7,'[1]18'!$G$8:$EA$8)</f>
        <v>19.382952117653701</v>
      </c>
      <c r="C18" s="5">
        <f>_xlfn.XLOOKUP($A18,'[1]18'!$G$7:$EA$7,'[1]18'!$G$9:$EA$9)</f>
        <v>35.508338318579902</v>
      </c>
      <c r="D18" s="5">
        <f>_xlfn.XLOOKUP($A18,'[1]18'!$G$7:$EA$7,'[1]18'!$G$10:$EA$10)</f>
        <v>24.1425359460804</v>
      </c>
      <c r="E18" s="5">
        <f>_xlfn.XLOOKUP($A18,'[1]18'!$G$7:$EA$7,'[1]20'!$H$16:$EB$16)</f>
        <v>140.4</v>
      </c>
      <c r="F18" s="5">
        <f>_xlfn.XLOOKUP($A18,'[1]18'!$G$7:$EA$7,'[1]20'!$H$26:$EB$26)</f>
        <v>199.7</v>
      </c>
      <c r="G18" s="5">
        <f>_xlfn.XLOOKUP($A18,'[1]18'!$G$7:$EA$7,'[1]20'!$H$27:$EB$27)</f>
        <v>340.1</v>
      </c>
    </row>
    <row r="19" spans="1:7" x14ac:dyDescent="0.25">
      <c r="A19" s="6">
        <v>34394</v>
      </c>
      <c r="B19" s="5">
        <f>_xlfn.XLOOKUP($A19,'[1]18'!$G$7:$EA$7,'[1]18'!$G$8:$EA$8)</f>
        <v>18.503207288854799</v>
      </c>
      <c r="C19" s="5">
        <f>_xlfn.XLOOKUP($A19,'[1]18'!$G$7:$EA$7,'[1]18'!$G$9:$EA$9)</f>
        <v>33.1675107240182</v>
      </c>
      <c r="D19" s="5">
        <f>_xlfn.XLOOKUP($A19,'[1]18'!$G$7:$EA$7,'[1]18'!$G$10:$EA$10)</f>
        <v>22.821486762401701</v>
      </c>
      <c r="E19" s="5">
        <f>_xlfn.XLOOKUP($A19,'[1]18'!$G$7:$EA$7,'[1]20'!$H$16:$EB$16)</f>
        <v>120.9</v>
      </c>
      <c r="F19" s="5">
        <f>_xlfn.XLOOKUP($A19,'[1]18'!$G$7:$EA$7,'[1]20'!$H$26:$EB$26)</f>
        <v>167.4</v>
      </c>
      <c r="G19" s="5">
        <f>_xlfn.XLOOKUP($A19,'[1]18'!$G$7:$EA$7,'[1]20'!$H$27:$EB$27)</f>
        <v>288.3</v>
      </c>
    </row>
    <row r="20" spans="1:7" x14ac:dyDescent="0.25">
      <c r="A20" s="6">
        <v>34486</v>
      </c>
      <c r="B20" s="5">
        <f>_xlfn.XLOOKUP($A20,'[1]18'!$G$7:$EA$7,'[1]18'!$G$8:$EA$8)</f>
        <v>18.183874346345998</v>
      </c>
      <c r="C20" s="5">
        <f>_xlfn.XLOOKUP($A20,'[1]18'!$G$7:$EA$7,'[1]18'!$G$9:$EA$9)</f>
        <v>32.494749292294998</v>
      </c>
      <c r="D20" s="5">
        <f>_xlfn.XLOOKUP($A20,'[1]18'!$G$7:$EA$7,'[1]18'!$G$10:$EA$10)</f>
        <v>22.3796895583523</v>
      </c>
      <c r="E20" s="5">
        <f>_xlfn.XLOOKUP($A20,'[1]18'!$G$7:$EA$7,'[1]20'!$H$16:$EB$16)</f>
        <v>133</v>
      </c>
      <c r="F20" s="5">
        <f>_xlfn.XLOOKUP($A20,'[1]18'!$G$7:$EA$7,'[1]20'!$H$26:$EB$26)</f>
        <v>211.8</v>
      </c>
      <c r="G20" s="5">
        <f>_xlfn.XLOOKUP($A20,'[1]18'!$G$7:$EA$7,'[1]20'!$H$27:$EB$27)</f>
        <v>344.8</v>
      </c>
    </row>
    <row r="21" spans="1:7" x14ac:dyDescent="0.25">
      <c r="A21" s="6">
        <v>34578</v>
      </c>
      <c r="B21" s="5">
        <f>_xlfn.XLOOKUP($A21,'[1]18'!$G$7:$EA$7,'[1]18'!$G$8:$EA$8)</f>
        <v>18.765431476791299</v>
      </c>
      <c r="C21" s="5">
        <f>_xlfn.XLOOKUP($A21,'[1]18'!$G$7:$EA$7,'[1]18'!$G$9:$EA$9)</f>
        <v>32.128065716523501</v>
      </c>
      <c r="D21" s="5">
        <f>_xlfn.XLOOKUP($A21,'[1]18'!$G$7:$EA$7,'[1]18'!$G$10:$EA$10)</f>
        <v>22.7021776042792</v>
      </c>
      <c r="E21" s="5">
        <f>_xlfn.XLOOKUP($A21,'[1]18'!$G$7:$EA$7,'[1]20'!$H$16:$EB$16)</f>
        <v>193.3</v>
      </c>
      <c r="F21" s="5">
        <f>_xlfn.XLOOKUP($A21,'[1]18'!$G$7:$EA$7,'[1]20'!$H$26:$EB$26)</f>
        <v>213.3</v>
      </c>
      <c r="G21" s="5">
        <f>_xlfn.XLOOKUP($A21,'[1]18'!$G$7:$EA$7,'[1]20'!$H$27:$EB$27)</f>
        <v>406.6</v>
      </c>
    </row>
    <row r="22" spans="1:7" x14ac:dyDescent="0.25">
      <c r="A22" s="6">
        <v>34669</v>
      </c>
      <c r="B22" s="5">
        <f>_xlfn.XLOOKUP($A22,'[1]18'!$G$7:$EA$7,'[1]18'!$G$8:$EA$8)</f>
        <v>19.3550706950234</v>
      </c>
      <c r="C22" s="5">
        <f>_xlfn.XLOOKUP($A22,'[1]18'!$G$7:$EA$7,'[1]18'!$G$9:$EA$9)</f>
        <v>31.545148628546201</v>
      </c>
      <c r="D22" s="5">
        <f>_xlfn.XLOOKUP($A22,'[1]18'!$G$7:$EA$7,'[1]18'!$G$10:$EA$10)</f>
        <v>22.946993902500299</v>
      </c>
      <c r="E22" s="5">
        <f>_xlfn.XLOOKUP($A22,'[1]18'!$G$7:$EA$7,'[1]20'!$H$16:$EB$16)</f>
        <v>189.7</v>
      </c>
      <c r="F22" s="5">
        <f>_xlfn.XLOOKUP($A22,'[1]18'!$G$7:$EA$7,'[1]20'!$H$26:$EB$26)</f>
        <v>219.9</v>
      </c>
      <c r="G22" s="5">
        <f>_xlfn.XLOOKUP($A22,'[1]18'!$G$7:$EA$7,'[1]20'!$H$27:$EB$27)</f>
        <v>409.6</v>
      </c>
    </row>
    <row r="23" spans="1:7" x14ac:dyDescent="0.25">
      <c r="A23" s="6">
        <v>34759</v>
      </c>
      <c r="B23" s="5">
        <f>_xlfn.XLOOKUP($A23,'[1]18'!$G$7:$EA$7,'[1]18'!$G$8:$EA$8)</f>
        <v>20.748116925675099</v>
      </c>
      <c r="C23" s="5">
        <f>_xlfn.XLOOKUP($A23,'[1]18'!$G$7:$EA$7,'[1]18'!$G$9:$EA$9)</f>
        <v>32.201902475037102</v>
      </c>
      <c r="D23" s="5">
        <f>_xlfn.XLOOKUP($A23,'[1]18'!$G$7:$EA$7,'[1]18'!$G$10:$EA$10)</f>
        <v>24.089020183545799</v>
      </c>
      <c r="E23" s="5">
        <f>_xlfn.XLOOKUP($A23,'[1]18'!$G$7:$EA$7,'[1]20'!$H$16:$EB$16)</f>
        <v>128.6</v>
      </c>
      <c r="F23" s="5">
        <f>_xlfn.XLOOKUP($A23,'[1]18'!$G$7:$EA$7,'[1]20'!$H$26:$EB$26)</f>
        <v>181.1</v>
      </c>
      <c r="G23" s="5">
        <f>_xlfn.XLOOKUP($A23,'[1]18'!$G$7:$EA$7,'[1]20'!$H$27:$EB$27)</f>
        <v>309.7</v>
      </c>
    </row>
    <row r="24" spans="1:7" x14ac:dyDescent="0.25">
      <c r="A24" s="6">
        <v>34851</v>
      </c>
      <c r="B24" s="5">
        <f>_xlfn.XLOOKUP($A24,'[1]18'!$G$7:$EA$7,'[1]18'!$G$8:$EA$8)</f>
        <v>21.8351899847735</v>
      </c>
      <c r="C24" s="5">
        <f>_xlfn.XLOOKUP($A24,'[1]18'!$G$7:$EA$7,'[1]18'!$G$9:$EA$9)</f>
        <v>33.991214363994501</v>
      </c>
      <c r="D24" s="5">
        <f>_xlfn.XLOOKUP($A24,'[1]18'!$G$7:$EA$7,'[1]18'!$G$10:$EA$10)</f>
        <v>25.389807173872601</v>
      </c>
      <c r="E24" s="5">
        <f>_xlfn.XLOOKUP($A24,'[1]18'!$G$7:$EA$7,'[1]20'!$H$16:$EB$16)</f>
        <v>206.9</v>
      </c>
      <c r="F24" s="5">
        <f>_xlfn.XLOOKUP($A24,'[1]18'!$G$7:$EA$7,'[1]20'!$H$26:$EB$26)</f>
        <v>233.1</v>
      </c>
      <c r="G24" s="5">
        <f>_xlfn.XLOOKUP($A24,'[1]18'!$G$7:$EA$7,'[1]20'!$H$27:$EB$27)</f>
        <v>440</v>
      </c>
    </row>
    <row r="25" spans="1:7" x14ac:dyDescent="0.25">
      <c r="A25" s="6">
        <v>34943</v>
      </c>
      <c r="B25" s="5">
        <f>_xlfn.XLOOKUP($A25,'[1]18'!$G$7:$EA$7,'[1]18'!$G$8:$EA$8)</f>
        <v>21.607546173473398</v>
      </c>
      <c r="C25" s="5">
        <f>_xlfn.XLOOKUP($A25,'[1]18'!$G$7:$EA$7,'[1]18'!$G$9:$EA$9)</f>
        <v>35.099091795423298</v>
      </c>
      <c r="D25" s="5">
        <f>_xlfn.XLOOKUP($A25,'[1]18'!$G$7:$EA$7,'[1]18'!$G$10:$EA$10)</f>
        <v>25.5620412748486</v>
      </c>
      <c r="E25" s="5">
        <f>_xlfn.XLOOKUP($A25,'[1]18'!$G$7:$EA$7,'[1]20'!$H$16:$EB$16)</f>
        <v>207.9</v>
      </c>
      <c r="F25" s="5">
        <f>_xlfn.XLOOKUP($A25,'[1]18'!$G$7:$EA$7,'[1]20'!$H$26:$EB$26)</f>
        <v>212.3</v>
      </c>
      <c r="G25" s="5">
        <f>_xlfn.XLOOKUP($A25,'[1]18'!$G$7:$EA$7,'[1]20'!$H$27:$EB$27)</f>
        <v>420.2</v>
      </c>
    </row>
    <row r="26" spans="1:7" x14ac:dyDescent="0.25">
      <c r="A26" s="6">
        <v>35034</v>
      </c>
      <c r="B26" s="5">
        <f>_xlfn.XLOOKUP($A26,'[1]18'!$G$7:$EA$7,'[1]18'!$G$8:$EA$8)</f>
        <v>21.378896275136601</v>
      </c>
      <c r="C26" s="5">
        <f>_xlfn.XLOOKUP($A26,'[1]18'!$G$7:$EA$7,'[1]18'!$G$9:$EA$9)</f>
        <v>34.871356074664298</v>
      </c>
      <c r="D26" s="5">
        <f>_xlfn.XLOOKUP($A26,'[1]18'!$G$7:$EA$7,'[1]18'!$G$10:$EA$10)</f>
        <v>25.332289080336299</v>
      </c>
      <c r="E26" s="5">
        <f>_xlfn.XLOOKUP($A26,'[1]18'!$G$7:$EA$7,'[1]20'!$H$16:$EB$16)</f>
        <v>206</v>
      </c>
      <c r="F26" s="5">
        <f>_xlfn.XLOOKUP($A26,'[1]18'!$G$7:$EA$7,'[1]20'!$H$26:$EB$26)</f>
        <v>214.9</v>
      </c>
      <c r="G26" s="5">
        <f>_xlfn.XLOOKUP($A26,'[1]18'!$G$7:$EA$7,'[1]20'!$H$27:$EB$27)</f>
        <v>420.9</v>
      </c>
    </row>
    <row r="27" spans="1:7" x14ac:dyDescent="0.25">
      <c r="A27" s="6">
        <v>35125</v>
      </c>
      <c r="B27" s="5">
        <f>_xlfn.XLOOKUP($A27,'[1]18'!$G$7:$EA$7,'[1]18'!$G$8:$EA$8)</f>
        <v>20.870324710597199</v>
      </c>
      <c r="C27" s="5">
        <f>_xlfn.XLOOKUP($A27,'[1]18'!$G$7:$EA$7,'[1]18'!$G$9:$EA$9)</f>
        <v>35.5000834474531</v>
      </c>
      <c r="D27" s="5">
        <f>_xlfn.XLOOKUP($A27,'[1]18'!$G$7:$EA$7,'[1]18'!$G$10:$EA$10)</f>
        <v>25.1759097446906</v>
      </c>
      <c r="E27" s="5">
        <f>_xlfn.XLOOKUP($A27,'[1]18'!$G$7:$EA$7,'[1]20'!$H$16:$EB$16)</f>
        <v>151.5</v>
      </c>
      <c r="F27" s="5">
        <f>_xlfn.XLOOKUP($A27,'[1]18'!$G$7:$EA$7,'[1]20'!$H$26:$EB$26)</f>
        <v>206.6</v>
      </c>
      <c r="G27" s="5">
        <f>_xlfn.XLOOKUP($A27,'[1]18'!$G$7:$EA$7,'[1]20'!$H$27:$EB$27)</f>
        <v>358.1</v>
      </c>
    </row>
    <row r="28" spans="1:7" x14ac:dyDescent="0.25">
      <c r="A28" s="6">
        <v>35217</v>
      </c>
      <c r="B28" s="5">
        <f>_xlfn.XLOOKUP($A28,'[1]18'!$G$7:$EA$7,'[1]18'!$G$8:$EA$8)</f>
        <v>20.214552887956</v>
      </c>
      <c r="C28" s="5">
        <f>_xlfn.XLOOKUP($A28,'[1]18'!$G$7:$EA$7,'[1]18'!$G$9:$EA$9)</f>
        <v>34.198617220585298</v>
      </c>
      <c r="D28" s="5">
        <f>_xlfn.XLOOKUP($A28,'[1]18'!$G$7:$EA$7,'[1]18'!$G$10:$EA$10)</f>
        <v>24.343452725006699</v>
      </c>
      <c r="E28" s="5">
        <f>_xlfn.XLOOKUP($A28,'[1]18'!$G$7:$EA$7,'[1]20'!$H$16:$EB$16)</f>
        <v>183.2</v>
      </c>
      <c r="F28" s="5">
        <f>_xlfn.XLOOKUP($A28,'[1]18'!$G$7:$EA$7,'[1]20'!$H$26:$EB$26)</f>
        <v>266.60000000000002</v>
      </c>
      <c r="G28" s="5">
        <f>_xlfn.XLOOKUP($A28,'[1]18'!$G$7:$EA$7,'[1]20'!$H$27:$EB$27)</f>
        <v>449.8</v>
      </c>
    </row>
    <row r="29" spans="1:7" x14ac:dyDescent="0.25">
      <c r="A29" s="6">
        <v>35309</v>
      </c>
      <c r="B29" s="5">
        <f>_xlfn.XLOOKUP($A29,'[1]18'!$G$7:$EA$7,'[1]18'!$G$8:$EA$8)</f>
        <v>19.4302810802428</v>
      </c>
      <c r="C29" s="5">
        <f>_xlfn.XLOOKUP($A29,'[1]18'!$G$7:$EA$7,'[1]18'!$G$9:$EA$9)</f>
        <v>34.546665365908702</v>
      </c>
      <c r="D29" s="5">
        <f>_xlfn.XLOOKUP($A29,'[1]18'!$G$7:$EA$7,'[1]18'!$G$10:$EA$10)</f>
        <v>23.910711891405398</v>
      </c>
      <c r="E29" s="5">
        <f>_xlfn.XLOOKUP($A29,'[1]18'!$G$7:$EA$7,'[1]20'!$H$16:$EB$16)</f>
        <v>222.1</v>
      </c>
      <c r="F29" s="5">
        <f>_xlfn.XLOOKUP($A29,'[1]18'!$G$7:$EA$7,'[1]20'!$H$26:$EB$26)</f>
        <v>255</v>
      </c>
      <c r="G29" s="5">
        <f>_xlfn.XLOOKUP($A29,'[1]18'!$G$7:$EA$7,'[1]20'!$H$27:$EB$27)</f>
        <v>477.1</v>
      </c>
    </row>
    <row r="30" spans="1:7" x14ac:dyDescent="0.25">
      <c r="A30" s="6">
        <v>35400</v>
      </c>
      <c r="B30" s="5">
        <f>_xlfn.XLOOKUP($A30,'[1]18'!$G$7:$EA$7,'[1]18'!$G$8:$EA$8)</f>
        <v>19.048052206095502</v>
      </c>
      <c r="C30" s="5">
        <f>_xlfn.XLOOKUP($A30,'[1]18'!$G$7:$EA$7,'[1]18'!$G$9:$EA$9)</f>
        <v>35.786562755742999</v>
      </c>
      <c r="D30" s="5">
        <f>_xlfn.XLOOKUP($A30,'[1]18'!$G$7:$EA$7,'[1]18'!$G$10:$EA$10)</f>
        <v>23.9529140659638</v>
      </c>
      <c r="E30" s="5">
        <f>_xlfn.XLOOKUP($A30,'[1]18'!$G$7:$EA$7,'[1]20'!$H$16:$EB$16)</f>
        <v>260</v>
      </c>
      <c r="F30" s="5">
        <f>_xlfn.XLOOKUP($A30,'[1]18'!$G$7:$EA$7,'[1]20'!$H$26:$EB$26)</f>
        <v>272.8</v>
      </c>
      <c r="G30" s="5">
        <f>_xlfn.XLOOKUP($A30,'[1]18'!$G$7:$EA$7,'[1]20'!$H$27:$EB$27)</f>
        <v>532.79999999999995</v>
      </c>
    </row>
    <row r="31" spans="1:7" x14ac:dyDescent="0.25">
      <c r="A31" s="6">
        <v>35490</v>
      </c>
      <c r="B31" s="5">
        <f>_xlfn.XLOOKUP($A31,'[1]18'!$G$7:$EA$7,'[1]18'!$G$8:$EA$8)</f>
        <v>19.4128931275947</v>
      </c>
      <c r="C31" s="5">
        <f>_xlfn.XLOOKUP($A31,'[1]18'!$G$7:$EA$7,'[1]18'!$G$9:$EA$9)</f>
        <v>36.8887124657467</v>
      </c>
      <c r="D31" s="5">
        <f>_xlfn.XLOOKUP($A31,'[1]18'!$G$7:$EA$7,'[1]18'!$G$10:$EA$10)</f>
        <v>24.578770285295001</v>
      </c>
      <c r="E31" s="5">
        <f>_xlfn.XLOOKUP($A31,'[1]18'!$G$7:$EA$7,'[1]20'!$H$16:$EB$16)</f>
        <v>180.1</v>
      </c>
      <c r="F31" s="5">
        <f>_xlfn.XLOOKUP($A31,'[1]18'!$G$7:$EA$7,'[1]20'!$H$26:$EB$26)</f>
        <v>217.7</v>
      </c>
      <c r="G31" s="5">
        <f>_xlfn.XLOOKUP($A31,'[1]18'!$G$7:$EA$7,'[1]20'!$H$27:$EB$27)</f>
        <v>397.8</v>
      </c>
    </row>
    <row r="32" spans="1:7" x14ac:dyDescent="0.25">
      <c r="A32" s="6">
        <v>35582</v>
      </c>
      <c r="B32" s="5">
        <f>_xlfn.XLOOKUP($A32,'[1]18'!$G$7:$EA$7,'[1]18'!$G$8:$EA$8)</f>
        <v>19.618825167701001</v>
      </c>
      <c r="C32" s="5">
        <f>_xlfn.XLOOKUP($A32,'[1]18'!$G$7:$EA$7,'[1]18'!$G$9:$EA$9)</f>
        <v>34.9942104317659</v>
      </c>
      <c r="D32" s="5">
        <f>_xlfn.XLOOKUP($A32,'[1]18'!$G$7:$EA$7,'[1]18'!$G$10:$EA$10)</f>
        <v>24.152227381538101</v>
      </c>
      <c r="E32" s="5">
        <f>_xlfn.XLOOKUP($A32,'[1]18'!$G$7:$EA$7,'[1]20'!$H$16:$EB$16)</f>
        <v>230.1</v>
      </c>
      <c r="F32" s="5">
        <f>_xlfn.XLOOKUP($A32,'[1]18'!$G$7:$EA$7,'[1]20'!$H$26:$EB$26)</f>
        <v>319.60000000000002</v>
      </c>
      <c r="G32" s="5">
        <f>_xlfn.XLOOKUP($A32,'[1]18'!$G$7:$EA$7,'[1]20'!$H$27:$EB$27)</f>
        <v>549.70000000000005</v>
      </c>
    </row>
    <row r="33" spans="1:7" x14ac:dyDescent="0.25">
      <c r="A33" s="6">
        <v>35674</v>
      </c>
      <c r="B33" s="5">
        <f>_xlfn.XLOOKUP($A33,'[1]18'!$G$7:$EA$7,'[1]18'!$G$8:$EA$8)</f>
        <v>20.405075279322901</v>
      </c>
      <c r="C33" s="5">
        <f>_xlfn.XLOOKUP($A33,'[1]18'!$G$7:$EA$7,'[1]18'!$G$9:$EA$9)</f>
        <v>35.492988318555</v>
      </c>
      <c r="D33" s="5">
        <f>_xlfn.XLOOKUP($A33,'[1]18'!$G$7:$EA$7,'[1]18'!$G$10:$EA$10)</f>
        <v>24.859816922841102</v>
      </c>
      <c r="E33" s="5">
        <f>_xlfn.XLOOKUP($A33,'[1]18'!$G$7:$EA$7,'[1]20'!$H$16:$EB$16)</f>
        <v>148.19999999999999</v>
      </c>
      <c r="F33" s="5">
        <f>_xlfn.XLOOKUP($A33,'[1]18'!$G$7:$EA$7,'[1]20'!$H$26:$EB$26)</f>
        <v>277.8</v>
      </c>
      <c r="G33" s="5">
        <f>_xlfn.XLOOKUP($A33,'[1]18'!$G$7:$EA$7,'[1]20'!$H$27:$EB$27)</f>
        <v>426</v>
      </c>
    </row>
    <row r="34" spans="1:7" x14ac:dyDescent="0.25">
      <c r="A34" s="6">
        <v>35765</v>
      </c>
      <c r="B34" s="5">
        <f>_xlfn.XLOOKUP($A34,'[1]18'!$G$7:$EA$7,'[1]18'!$G$8:$EA$8)</f>
        <v>20.951459987390599</v>
      </c>
      <c r="C34" s="5">
        <f>_xlfn.XLOOKUP($A34,'[1]18'!$G$7:$EA$7,'[1]18'!$G$9:$EA$9)</f>
        <v>37.6183949115049</v>
      </c>
      <c r="D34" s="5">
        <f>_xlfn.XLOOKUP($A34,'[1]18'!$G$7:$EA$7,'[1]18'!$G$10:$EA$10)</f>
        <v>25.852878480986</v>
      </c>
      <c r="E34" s="5">
        <f>_xlfn.XLOOKUP($A34,'[1]18'!$G$7:$EA$7,'[1]20'!$H$16:$EB$16)</f>
        <v>243.1</v>
      </c>
      <c r="F34" s="5">
        <f>_xlfn.XLOOKUP($A34,'[1]18'!$G$7:$EA$7,'[1]20'!$H$26:$EB$26)</f>
        <v>254.5</v>
      </c>
      <c r="G34" s="5">
        <f>_xlfn.XLOOKUP($A34,'[1]18'!$G$7:$EA$7,'[1]20'!$H$27:$EB$27)</f>
        <v>497.6</v>
      </c>
    </row>
    <row r="35" spans="1:7" x14ac:dyDescent="0.25">
      <c r="A35" s="6">
        <v>35855</v>
      </c>
      <c r="B35" s="5">
        <f>_xlfn.XLOOKUP($A35,'[1]18'!$G$7:$EA$7,'[1]18'!$G$8:$EA$8)</f>
        <v>20.965293381652</v>
      </c>
      <c r="C35" s="5">
        <f>_xlfn.XLOOKUP($A35,'[1]18'!$G$7:$EA$7,'[1]18'!$G$9:$EA$9)</f>
        <v>36.974504696570001</v>
      </c>
      <c r="D35" s="5">
        <f>_xlfn.XLOOKUP($A35,'[1]18'!$G$7:$EA$7,'[1]18'!$G$10:$EA$10)</f>
        <v>25.7355331182026</v>
      </c>
      <c r="E35" s="5">
        <f>_xlfn.XLOOKUP($A35,'[1]18'!$G$7:$EA$7,'[1]20'!$H$16:$EB$16)</f>
        <v>273.7</v>
      </c>
      <c r="F35" s="5">
        <f>_xlfn.XLOOKUP($A35,'[1]18'!$G$7:$EA$7,'[1]20'!$H$26:$EB$26)</f>
        <v>202.8</v>
      </c>
      <c r="G35" s="5">
        <f>_xlfn.XLOOKUP($A35,'[1]18'!$G$7:$EA$7,'[1]20'!$H$27:$EB$27)</f>
        <v>476.5</v>
      </c>
    </row>
    <row r="36" spans="1:7" x14ac:dyDescent="0.25">
      <c r="A36" s="6">
        <v>35947</v>
      </c>
      <c r="B36" s="5">
        <f>_xlfn.XLOOKUP($A36,'[1]18'!$G$7:$EA$7,'[1]18'!$G$8:$EA$8)</f>
        <v>21.746952098007799</v>
      </c>
      <c r="C36" s="5">
        <f>_xlfn.XLOOKUP($A36,'[1]18'!$G$7:$EA$7,'[1]18'!$G$9:$EA$9)</f>
        <v>36.108925066713901</v>
      </c>
      <c r="D36" s="5">
        <f>_xlfn.XLOOKUP($A36,'[1]18'!$G$7:$EA$7,'[1]18'!$G$10:$EA$10)</f>
        <v>26.042583458931901</v>
      </c>
      <c r="E36" s="5">
        <f>_xlfn.XLOOKUP($A36,'[1]18'!$G$7:$EA$7,'[1]20'!$H$16:$EB$16)</f>
        <v>340.2</v>
      </c>
      <c r="F36" s="5">
        <f>_xlfn.XLOOKUP($A36,'[1]18'!$G$7:$EA$7,'[1]20'!$H$26:$EB$26)</f>
        <v>244.7</v>
      </c>
      <c r="G36" s="5">
        <f>_xlfn.XLOOKUP($A36,'[1]18'!$G$7:$EA$7,'[1]20'!$H$27:$EB$27)</f>
        <v>584.9</v>
      </c>
    </row>
    <row r="37" spans="1:7" x14ac:dyDescent="0.25">
      <c r="A37" s="6">
        <v>36039</v>
      </c>
      <c r="B37" s="5">
        <f>_xlfn.XLOOKUP($A37,'[1]18'!$G$7:$EA$7,'[1]18'!$G$8:$EA$8)</f>
        <v>21.849105067824901</v>
      </c>
      <c r="C37" s="5">
        <f>_xlfn.XLOOKUP($A37,'[1]18'!$G$7:$EA$7,'[1]18'!$G$9:$EA$9)</f>
        <v>35.522284650304698</v>
      </c>
      <c r="D37" s="5">
        <f>_xlfn.XLOOKUP($A37,'[1]18'!$G$7:$EA$7,'[1]18'!$G$10:$EA$10)</f>
        <v>25.949820630481501</v>
      </c>
      <c r="E37" s="5">
        <f>_xlfn.XLOOKUP($A37,'[1]18'!$G$7:$EA$7,'[1]20'!$H$16:$EB$16)</f>
        <v>202.8</v>
      </c>
      <c r="F37" s="5">
        <f>_xlfn.XLOOKUP($A37,'[1]18'!$G$7:$EA$7,'[1]20'!$H$26:$EB$26)</f>
        <v>218.9</v>
      </c>
      <c r="G37" s="5">
        <f>_xlfn.XLOOKUP($A37,'[1]18'!$G$7:$EA$7,'[1]20'!$H$27:$EB$27)</f>
        <v>421.7</v>
      </c>
    </row>
    <row r="38" spans="1:7" x14ac:dyDescent="0.25">
      <c r="A38" s="6">
        <v>36130</v>
      </c>
      <c r="B38" s="5">
        <f>_xlfn.XLOOKUP($A38,'[1]18'!$G$7:$EA$7,'[1]18'!$G$8:$EA$8)</f>
        <v>20.972448743483898</v>
      </c>
      <c r="C38" s="5">
        <f>_xlfn.XLOOKUP($A38,'[1]18'!$G$7:$EA$7,'[1]18'!$G$9:$EA$9)</f>
        <v>33.928216865297102</v>
      </c>
      <c r="D38" s="5">
        <f>_xlfn.XLOOKUP($A38,'[1]18'!$G$7:$EA$7,'[1]18'!$G$10:$EA$10)</f>
        <v>24.8637951193971</v>
      </c>
      <c r="E38" s="5">
        <f>_xlfn.XLOOKUP($A38,'[1]18'!$G$7:$EA$7,'[1]20'!$H$16:$EB$16)</f>
        <v>261.8</v>
      </c>
      <c r="F38" s="5">
        <f>_xlfn.XLOOKUP($A38,'[1]18'!$G$7:$EA$7,'[1]20'!$H$26:$EB$26)</f>
        <v>226.6</v>
      </c>
      <c r="G38" s="5">
        <f>_xlfn.XLOOKUP($A38,'[1]18'!$G$7:$EA$7,'[1]20'!$H$27:$EB$27)</f>
        <v>488.4</v>
      </c>
    </row>
    <row r="39" spans="1:7" x14ac:dyDescent="0.25">
      <c r="A39" s="6">
        <v>36220</v>
      </c>
      <c r="B39" s="5">
        <f>_xlfn.XLOOKUP($A39,'[1]18'!$G$7:$EA$7,'[1]18'!$G$8:$EA$8)</f>
        <v>20.150837947482199</v>
      </c>
      <c r="C39" s="5">
        <f>_xlfn.XLOOKUP($A39,'[1]18'!$G$7:$EA$7,'[1]18'!$G$9:$EA$9)</f>
        <v>32.3645407773598</v>
      </c>
      <c r="D39" s="5">
        <f>_xlfn.XLOOKUP($A39,'[1]18'!$G$7:$EA$7,'[1]18'!$G$10:$EA$10)</f>
        <v>23.818015264671399</v>
      </c>
      <c r="E39" s="5">
        <f>_xlfn.XLOOKUP($A39,'[1]18'!$G$7:$EA$7,'[1]20'!$H$16:$EB$16)</f>
        <v>237.6</v>
      </c>
      <c r="F39" s="5">
        <f>_xlfn.XLOOKUP($A39,'[1]18'!$G$7:$EA$7,'[1]20'!$H$26:$EB$26)</f>
        <v>156.1</v>
      </c>
      <c r="G39" s="5">
        <f>_xlfn.XLOOKUP($A39,'[1]18'!$G$7:$EA$7,'[1]20'!$H$27:$EB$27)</f>
        <v>393.7</v>
      </c>
    </row>
    <row r="40" spans="1:7" x14ac:dyDescent="0.25">
      <c r="A40" s="6">
        <v>36312</v>
      </c>
      <c r="B40" s="5">
        <f>_xlfn.XLOOKUP($A40,'[1]18'!$G$7:$EA$7,'[1]18'!$G$8:$EA$8)</f>
        <v>19.022913954136001</v>
      </c>
      <c r="C40" s="5">
        <f>_xlfn.XLOOKUP($A40,'[1]18'!$G$7:$EA$7,'[1]18'!$G$9:$EA$9)</f>
        <v>30.9230503914754</v>
      </c>
      <c r="D40" s="5">
        <f>_xlfn.XLOOKUP($A40,'[1]18'!$G$7:$EA$7,'[1]18'!$G$10:$EA$10)</f>
        <v>22.607322109680599</v>
      </c>
      <c r="E40" s="5">
        <f>_xlfn.XLOOKUP($A40,'[1]18'!$G$7:$EA$7,'[1]20'!$H$16:$EB$16)</f>
        <v>205</v>
      </c>
      <c r="F40" s="5">
        <f>_xlfn.XLOOKUP($A40,'[1]18'!$G$7:$EA$7,'[1]20'!$H$26:$EB$26)</f>
        <v>180.8</v>
      </c>
      <c r="G40" s="5">
        <f>_xlfn.XLOOKUP($A40,'[1]18'!$G$7:$EA$7,'[1]20'!$H$27:$EB$27)</f>
        <v>385.8</v>
      </c>
    </row>
    <row r="41" spans="1:7" x14ac:dyDescent="0.25">
      <c r="A41" s="6">
        <v>36404</v>
      </c>
      <c r="B41" s="5">
        <f>_xlfn.XLOOKUP($A41,'[1]18'!$G$7:$EA$7,'[1]18'!$G$8:$EA$8)</f>
        <v>19.717688359396401</v>
      </c>
      <c r="C41" s="5">
        <f>_xlfn.XLOOKUP($A41,'[1]18'!$G$7:$EA$7,'[1]18'!$G$9:$EA$9)</f>
        <v>33.228230139011501</v>
      </c>
      <c r="D41" s="5">
        <f>_xlfn.XLOOKUP($A41,'[1]18'!$G$7:$EA$7,'[1]18'!$G$10:$EA$10)</f>
        <v>23.758795977418199</v>
      </c>
      <c r="E41" s="5">
        <f>_xlfn.XLOOKUP($A41,'[1]18'!$G$7:$EA$7,'[1]20'!$H$16:$EB$16)</f>
        <v>211.5</v>
      </c>
      <c r="F41" s="5">
        <f>_xlfn.XLOOKUP($A41,'[1]18'!$G$7:$EA$7,'[1]20'!$H$26:$EB$26)</f>
        <v>165.8</v>
      </c>
      <c r="G41" s="5">
        <f>_xlfn.XLOOKUP($A41,'[1]18'!$G$7:$EA$7,'[1]20'!$H$27:$EB$27)</f>
        <v>377.3</v>
      </c>
    </row>
    <row r="42" spans="1:7" x14ac:dyDescent="0.25">
      <c r="A42" s="6">
        <v>36495</v>
      </c>
      <c r="B42" s="5">
        <f>_xlfn.XLOOKUP($A42,'[1]18'!$G$7:$EA$7,'[1]18'!$G$8:$EA$8)</f>
        <v>21.936838889620098</v>
      </c>
      <c r="C42" s="5">
        <f>_xlfn.XLOOKUP($A42,'[1]18'!$G$7:$EA$7,'[1]18'!$G$9:$EA$9)</f>
        <v>35.479848475356498</v>
      </c>
      <c r="D42" s="5">
        <f>_xlfn.XLOOKUP($A42,'[1]18'!$G$7:$EA$7,'[1]18'!$G$10:$EA$10)</f>
        <v>25.9396302255027</v>
      </c>
      <c r="E42" s="5">
        <f>_xlfn.XLOOKUP($A42,'[1]18'!$G$7:$EA$7,'[1]20'!$H$16:$EB$16)</f>
        <v>192.1</v>
      </c>
      <c r="F42" s="5">
        <f>_xlfn.XLOOKUP($A42,'[1]18'!$G$7:$EA$7,'[1]20'!$H$26:$EB$26)</f>
        <v>164</v>
      </c>
      <c r="G42" s="5">
        <f>_xlfn.XLOOKUP($A42,'[1]18'!$G$7:$EA$7,'[1]20'!$H$27:$EB$27)</f>
        <v>356.1</v>
      </c>
    </row>
    <row r="43" spans="1:7" x14ac:dyDescent="0.25">
      <c r="A43" s="6">
        <v>36586</v>
      </c>
      <c r="B43" s="5">
        <f>_xlfn.XLOOKUP($A43,'[1]18'!$G$7:$EA$7,'[1]18'!$G$8:$EA$8)</f>
        <v>23.0846303754141</v>
      </c>
      <c r="C43" s="5">
        <f>_xlfn.XLOOKUP($A43,'[1]18'!$G$7:$EA$7,'[1]18'!$G$9:$EA$9)</f>
        <v>38.505870237884501</v>
      </c>
      <c r="D43" s="5">
        <f>_xlfn.XLOOKUP($A43,'[1]18'!$G$7:$EA$7,'[1]18'!$G$10:$EA$10)</f>
        <v>27.7212551828108</v>
      </c>
      <c r="E43" s="5">
        <f>_xlfn.XLOOKUP($A43,'[1]18'!$G$7:$EA$7,'[1]20'!$H$16:$EB$16)</f>
        <v>167.9</v>
      </c>
      <c r="F43" s="5">
        <f>_xlfn.XLOOKUP($A43,'[1]18'!$G$7:$EA$7,'[1]20'!$H$26:$EB$26)</f>
        <v>128.80000000000001</v>
      </c>
      <c r="G43" s="5">
        <f>_xlfn.XLOOKUP($A43,'[1]18'!$G$7:$EA$7,'[1]20'!$H$27:$EB$27)</f>
        <v>296.7</v>
      </c>
    </row>
    <row r="44" spans="1:7" x14ac:dyDescent="0.25">
      <c r="A44" s="6">
        <v>36678</v>
      </c>
      <c r="B44" s="5">
        <f>_xlfn.XLOOKUP($A44,'[1]18'!$G$7:$EA$7,'[1]18'!$G$8:$EA$8)</f>
        <v>24.841785690224601</v>
      </c>
      <c r="C44" s="5">
        <f>_xlfn.XLOOKUP($A44,'[1]18'!$G$7:$EA$7,'[1]18'!$G$9:$EA$9)</f>
        <v>41.576439501552599</v>
      </c>
      <c r="D44" s="5">
        <f>_xlfn.XLOOKUP($A44,'[1]18'!$G$7:$EA$7,'[1]18'!$G$10:$EA$10)</f>
        <v>29.850724949079499</v>
      </c>
      <c r="E44" s="5">
        <f>_xlfn.XLOOKUP($A44,'[1]18'!$G$7:$EA$7,'[1]20'!$H$16:$EB$16)</f>
        <v>173</v>
      </c>
      <c r="F44" s="5">
        <f>_xlfn.XLOOKUP($A44,'[1]18'!$G$7:$EA$7,'[1]20'!$H$26:$EB$26)</f>
        <v>174</v>
      </c>
      <c r="G44" s="5">
        <f>_xlfn.XLOOKUP($A44,'[1]18'!$G$7:$EA$7,'[1]20'!$H$27:$EB$27)</f>
        <v>347</v>
      </c>
    </row>
    <row r="45" spans="1:7" x14ac:dyDescent="0.25">
      <c r="A45" s="6">
        <v>36770</v>
      </c>
      <c r="B45" s="5">
        <f>_xlfn.XLOOKUP($A45,'[1]18'!$G$7:$EA$7,'[1]18'!$G$8:$EA$8)</f>
        <v>24.917958526708201</v>
      </c>
      <c r="C45" s="5">
        <f>_xlfn.XLOOKUP($A45,'[1]18'!$G$7:$EA$7,'[1]18'!$G$9:$EA$9)</f>
        <v>45.134810197748003</v>
      </c>
      <c r="D45" s="5">
        <f>_xlfn.XLOOKUP($A45,'[1]18'!$G$7:$EA$7,'[1]18'!$G$10:$EA$10)</f>
        <v>31.1262235660461</v>
      </c>
      <c r="E45" s="5">
        <f>_xlfn.XLOOKUP($A45,'[1]18'!$G$7:$EA$7,'[1]20'!$H$16:$EB$16)</f>
        <v>227.5</v>
      </c>
      <c r="F45" s="5">
        <f>_xlfn.XLOOKUP($A45,'[1]18'!$G$7:$EA$7,'[1]20'!$H$26:$EB$26)</f>
        <v>160.6</v>
      </c>
      <c r="G45" s="5">
        <f>_xlfn.XLOOKUP($A45,'[1]18'!$G$7:$EA$7,'[1]20'!$H$27:$EB$27)</f>
        <v>388.1</v>
      </c>
    </row>
    <row r="46" spans="1:7" x14ac:dyDescent="0.25">
      <c r="A46" s="6">
        <v>36861</v>
      </c>
      <c r="B46" s="5">
        <f>_xlfn.XLOOKUP($A46,'[1]18'!$G$7:$EA$7,'[1]18'!$G$8:$EA$8)</f>
        <v>26.968353776991201</v>
      </c>
      <c r="C46" s="5">
        <f>_xlfn.XLOOKUP($A46,'[1]18'!$G$7:$EA$7,'[1]18'!$G$9:$EA$9)</f>
        <v>49.313017490368502</v>
      </c>
      <c r="D46" s="5">
        <f>_xlfn.XLOOKUP($A46,'[1]18'!$G$7:$EA$7,'[1]18'!$G$10:$EA$10)</f>
        <v>33.8263129506635</v>
      </c>
      <c r="E46" s="5">
        <f>_xlfn.XLOOKUP($A46,'[1]18'!$G$7:$EA$7,'[1]20'!$H$16:$EB$16)</f>
        <v>253.9</v>
      </c>
      <c r="F46" s="5">
        <f>_xlfn.XLOOKUP($A46,'[1]18'!$G$7:$EA$7,'[1]20'!$H$26:$EB$26)</f>
        <v>175</v>
      </c>
      <c r="G46" s="5">
        <f>_xlfn.XLOOKUP($A46,'[1]18'!$G$7:$EA$7,'[1]20'!$H$27:$EB$27)</f>
        <v>428.9</v>
      </c>
    </row>
    <row r="47" spans="1:7" x14ac:dyDescent="0.25">
      <c r="A47" s="6">
        <v>36951</v>
      </c>
      <c r="B47" s="5">
        <f>_xlfn.XLOOKUP($A47,'[1]18'!$G$7:$EA$7,'[1]18'!$G$8:$EA$8)</f>
        <v>26.5988919462105</v>
      </c>
      <c r="C47" s="5">
        <f>_xlfn.XLOOKUP($A47,'[1]18'!$G$7:$EA$7,'[1]18'!$G$9:$EA$9)</f>
        <v>46.535299719186803</v>
      </c>
      <c r="D47" s="5">
        <f>_xlfn.XLOOKUP($A47,'[1]18'!$G$7:$EA$7,'[1]18'!$G$10:$EA$10)</f>
        <v>32.690583834388299</v>
      </c>
      <c r="E47" s="5">
        <f>_xlfn.XLOOKUP($A47,'[1]18'!$G$7:$EA$7,'[1]20'!$H$16:$EB$16)</f>
        <v>307.5</v>
      </c>
      <c r="F47" s="5">
        <f>_xlfn.XLOOKUP($A47,'[1]18'!$G$7:$EA$7,'[1]20'!$H$26:$EB$26)</f>
        <v>134.80000000000001</v>
      </c>
      <c r="G47" s="5">
        <f>_xlfn.XLOOKUP($A47,'[1]18'!$G$7:$EA$7,'[1]20'!$H$27:$EB$27)</f>
        <v>442.3</v>
      </c>
    </row>
    <row r="48" spans="1:7" x14ac:dyDescent="0.25">
      <c r="A48" s="6">
        <v>37043</v>
      </c>
      <c r="B48" s="5">
        <f>_xlfn.XLOOKUP($A48,'[1]18'!$G$7:$EA$7,'[1]18'!$G$8:$EA$8)</f>
        <v>26.5283823798041</v>
      </c>
      <c r="C48" s="5">
        <f>_xlfn.XLOOKUP($A48,'[1]18'!$G$7:$EA$7,'[1]18'!$G$9:$EA$9)</f>
        <v>50.399168546708999</v>
      </c>
      <c r="D48" s="5">
        <f>_xlfn.XLOOKUP($A48,'[1]18'!$G$7:$EA$7,'[1]18'!$G$10:$EA$10)</f>
        <v>33.912946465203703</v>
      </c>
      <c r="E48" s="5">
        <f>_xlfn.XLOOKUP($A48,'[1]18'!$G$7:$EA$7,'[1]20'!$H$16:$EB$16)</f>
        <v>281.10000000000002</v>
      </c>
      <c r="F48" s="5">
        <f>_xlfn.XLOOKUP($A48,'[1]18'!$G$7:$EA$7,'[1]20'!$H$26:$EB$26)</f>
        <v>167.7</v>
      </c>
      <c r="G48" s="5">
        <f>_xlfn.XLOOKUP($A48,'[1]18'!$G$7:$EA$7,'[1]20'!$H$27:$EB$27)</f>
        <v>448.8</v>
      </c>
    </row>
    <row r="49" spans="1:7" x14ac:dyDescent="0.25">
      <c r="A49" s="6">
        <v>37135</v>
      </c>
      <c r="B49" s="5">
        <f>_xlfn.XLOOKUP($A49,'[1]18'!$G$7:$EA$7,'[1]18'!$G$8:$EA$8)</f>
        <v>25.5663812488066</v>
      </c>
      <c r="C49" s="5">
        <f>_xlfn.XLOOKUP($A49,'[1]18'!$G$7:$EA$7,'[1]18'!$G$9:$EA$9)</f>
        <v>50.594703537986803</v>
      </c>
      <c r="D49" s="5">
        <f>_xlfn.XLOOKUP($A49,'[1]18'!$G$7:$EA$7,'[1]18'!$G$10:$EA$10)</f>
        <v>33.326832495808297</v>
      </c>
      <c r="E49" s="5">
        <f>_xlfn.XLOOKUP($A49,'[1]18'!$G$7:$EA$7,'[1]20'!$H$16:$EB$16)</f>
        <v>246.6</v>
      </c>
      <c r="F49" s="5">
        <f>_xlfn.XLOOKUP($A49,'[1]18'!$G$7:$EA$7,'[1]20'!$H$26:$EB$26)</f>
        <v>152.5</v>
      </c>
      <c r="G49" s="5">
        <f>_xlfn.XLOOKUP($A49,'[1]18'!$G$7:$EA$7,'[1]20'!$H$27:$EB$27)</f>
        <v>399.1</v>
      </c>
    </row>
    <row r="50" spans="1:7" x14ac:dyDescent="0.25">
      <c r="A50" s="6">
        <v>37226</v>
      </c>
      <c r="B50" s="5">
        <f>_xlfn.XLOOKUP($A50,'[1]18'!$G$7:$EA$7,'[1]18'!$G$8:$EA$8)</f>
        <v>25.2171015682272</v>
      </c>
      <c r="C50" s="5">
        <f>_xlfn.XLOOKUP($A50,'[1]18'!$G$7:$EA$7,'[1]18'!$G$9:$EA$9)</f>
        <v>48.067809547820602</v>
      </c>
      <c r="D50" s="5">
        <f>_xlfn.XLOOKUP($A50,'[1]18'!$G$7:$EA$7,'[1]18'!$G$10:$EA$10)</f>
        <v>32.254728640774402</v>
      </c>
      <c r="E50" s="5">
        <f>_xlfn.XLOOKUP($A50,'[1]18'!$G$7:$EA$7,'[1]20'!$H$16:$EB$16)</f>
        <v>284</v>
      </c>
      <c r="F50" s="5">
        <f>_xlfn.XLOOKUP($A50,'[1]18'!$G$7:$EA$7,'[1]20'!$H$26:$EB$26)</f>
        <v>154.19999999999999</v>
      </c>
      <c r="G50" s="5">
        <f>_xlfn.XLOOKUP($A50,'[1]18'!$G$7:$EA$7,'[1]20'!$H$27:$EB$27)</f>
        <v>438.2</v>
      </c>
    </row>
    <row r="51" spans="1:7" x14ac:dyDescent="0.25">
      <c r="A51" s="6">
        <v>37316</v>
      </c>
      <c r="B51" s="5">
        <f>_xlfn.XLOOKUP($A51,'[1]18'!$G$7:$EA$7,'[1]18'!$G$8:$EA$8)</f>
        <v>25.1760867267575</v>
      </c>
      <c r="C51" s="5">
        <f>_xlfn.XLOOKUP($A51,'[1]18'!$G$7:$EA$7,'[1]18'!$G$9:$EA$9)</f>
        <v>46.538330181149703</v>
      </c>
      <c r="D51" s="5">
        <f>_xlfn.XLOOKUP($A51,'[1]18'!$G$7:$EA$7,'[1]18'!$G$10:$EA$10)</f>
        <v>31.712035773478998</v>
      </c>
      <c r="E51" s="5">
        <f>_xlfn.XLOOKUP($A51,'[1]18'!$G$7:$EA$7,'[1]20'!$H$16:$EB$16)</f>
        <v>214.1</v>
      </c>
      <c r="F51" s="5">
        <f>_xlfn.XLOOKUP($A51,'[1]18'!$G$7:$EA$7,'[1]20'!$H$26:$EB$26)</f>
        <v>123.1</v>
      </c>
      <c r="G51" s="5">
        <f>_xlfn.XLOOKUP($A51,'[1]18'!$G$7:$EA$7,'[1]20'!$H$27:$EB$27)</f>
        <v>337.2</v>
      </c>
    </row>
    <row r="52" spans="1:7" x14ac:dyDescent="0.25">
      <c r="A52" s="6">
        <v>37408</v>
      </c>
      <c r="B52" s="5">
        <f>_xlfn.XLOOKUP($A52,'[1]18'!$G$7:$EA$7,'[1]18'!$G$8:$EA$8)</f>
        <v>24.467489549228301</v>
      </c>
      <c r="C52" s="5">
        <f>_xlfn.XLOOKUP($A52,'[1]18'!$G$7:$EA$7,'[1]18'!$G$9:$EA$9)</f>
        <v>46.0272362580871</v>
      </c>
      <c r="D52" s="5">
        <f>_xlfn.XLOOKUP($A52,'[1]18'!$G$7:$EA$7,'[1]18'!$G$10:$EA$10)</f>
        <v>31.0805264023315</v>
      </c>
      <c r="E52" s="5">
        <f>_xlfn.XLOOKUP($A52,'[1]18'!$G$7:$EA$7,'[1]20'!$H$16:$EB$16)</f>
        <v>197.1</v>
      </c>
      <c r="F52" s="5">
        <f>_xlfn.XLOOKUP($A52,'[1]18'!$G$7:$EA$7,'[1]20'!$H$26:$EB$26)</f>
        <v>151.69999999999999</v>
      </c>
      <c r="G52" s="5">
        <f>_xlfn.XLOOKUP($A52,'[1]18'!$G$7:$EA$7,'[1]20'!$H$27:$EB$27)</f>
        <v>348.8</v>
      </c>
    </row>
    <row r="53" spans="1:7" x14ac:dyDescent="0.25">
      <c r="A53" s="6">
        <v>37500</v>
      </c>
      <c r="B53" s="5">
        <f>_xlfn.XLOOKUP($A53,'[1]18'!$G$7:$EA$7,'[1]18'!$G$8:$EA$8)</f>
        <v>24.613359585370599</v>
      </c>
      <c r="C53" s="5">
        <f>_xlfn.XLOOKUP($A53,'[1]18'!$G$7:$EA$7,'[1]18'!$G$9:$EA$9)</f>
        <v>47.637556369072797</v>
      </c>
      <c r="D53" s="5">
        <f>_xlfn.XLOOKUP($A53,'[1]18'!$G$7:$EA$7,'[1]18'!$G$10:$EA$10)</f>
        <v>31.7026533238081</v>
      </c>
      <c r="E53" s="5">
        <f>_xlfn.XLOOKUP($A53,'[1]18'!$G$7:$EA$7,'[1]20'!$H$16:$EB$16)</f>
        <v>236.5</v>
      </c>
      <c r="F53" s="5">
        <f>_xlfn.XLOOKUP($A53,'[1]18'!$G$7:$EA$7,'[1]20'!$H$26:$EB$26)</f>
        <v>164.4</v>
      </c>
      <c r="G53" s="5">
        <f>_xlfn.XLOOKUP($A53,'[1]18'!$G$7:$EA$7,'[1]20'!$H$27:$EB$27)</f>
        <v>400.9</v>
      </c>
    </row>
    <row r="54" spans="1:7" x14ac:dyDescent="0.25">
      <c r="A54" s="6">
        <v>37591</v>
      </c>
      <c r="B54" s="5">
        <f>_xlfn.XLOOKUP($A54,'[1]18'!$G$7:$EA$7,'[1]18'!$G$8:$EA$8)</f>
        <v>24.2782427464793</v>
      </c>
      <c r="C54" s="5">
        <f>_xlfn.XLOOKUP($A54,'[1]18'!$G$7:$EA$7,'[1]18'!$G$9:$EA$9)</f>
        <v>47.690026991226503</v>
      </c>
      <c r="D54" s="5">
        <f>_xlfn.XLOOKUP($A54,'[1]18'!$G$7:$EA$7,'[1]18'!$G$10:$EA$10)</f>
        <v>31.491654808668901</v>
      </c>
      <c r="E54" s="5">
        <f>_xlfn.XLOOKUP($A54,'[1]18'!$G$7:$EA$7,'[1]20'!$H$16:$EB$16)</f>
        <v>293.5</v>
      </c>
      <c r="F54" s="5">
        <f>_xlfn.XLOOKUP($A54,'[1]18'!$G$7:$EA$7,'[1]20'!$H$26:$EB$26)</f>
        <v>169.7</v>
      </c>
      <c r="G54" s="5">
        <f>_xlfn.XLOOKUP($A54,'[1]18'!$G$7:$EA$7,'[1]20'!$H$27:$EB$27)</f>
        <v>463.2</v>
      </c>
    </row>
    <row r="55" spans="1:7" x14ac:dyDescent="0.25">
      <c r="A55" s="6">
        <v>37681</v>
      </c>
      <c r="B55" s="5">
        <f>_xlfn.XLOOKUP($A55,'[1]18'!$G$7:$EA$7,'[1]18'!$G$8:$EA$8)</f>
        <v>23.462452303300001</v>
      </c>
      <c r="C55" s="5">
        <f>_xlfn.XLOOKUP($A55,'[1]18'!$G$7:$EA$7,'[1]18'!$G$9:$EA$9)</f>
        <v>47.7013357171748</v>
      </c>
      <c r="D55" s="5">
        <f>_xlfn.XLOOKUP($A55,'[1]18'!$G$7:$EA$7,'[1]18'!$G$10:$EA$10)</f>
        <v>30.9383574732211</v>
      </c>
      <c r="E55" s="5">
        <f>_xlfn.XLOOKUP($A55,'[1]18'!$G$7:$EA$7,'[1]20'!$H$16:$EB$16)</f>
        <v>281.2</v>
      </c>
      <c r="F55" s="5">
        <f>_xlfn.XLOOKUP($A55,'[1]18'!$G$7:$EA$7,'[1]20'!$H$26:$EB$26)</f>
        <v>138.69999999999999</v>
      </c>
      <c r="G55" s="5">
        <f>_xlfn.XLOOKUP($A55,'[1]18'!$G$7:$EA$7,'[1]20'!$H$27:$EB$27)</f>
        <v>419.9</v>
      </c>
    </row>
    <row r="56" spans="1:7" x14ac:dyDescent="0.25">
      <c r="A56" s="6">
        <v>37773</v>
      </c>
      <c r="B56" s="5">
        <f>_xlfn.XLOOKUP($A56,'[1]18'!$G$7:$EA$7,'[1]18'!$G$8:$EA$8)</f>
        <v>22.175436949827301</v>
      </c>
      <c r="C56" s="5">
        <f>_xlfn.XLOOKUP($A56,'[1]18'!$G$7:$EA$7,'[1]18'!$G$9:$EA$9)</f>
        <v>40.9416528391179</v>
      </c>
      <c r="D56" s="5">
        <f>_xlfn.XLOOKUP($A56,'[1]18'!$G$7:$EA$7,'[1]18'!$G$10:$EA$10)</f>
        <v>27.972496529055402</v>
      </c>
      <c r="E56" s="5">
        <f>_xlfn.XLOOKUP($A56,'[1]18'!$G$7:$EA$7,'[1]20'!$H$16:$EB$16)</f>
        <v>268.60000000000002</v>
      </c>
      <c r="F56" s="5">
        <f>_xlfn.XLOOKUP($A56,'[1]18'!$G$7:$EA$7,'[1]20'!$H$26:$EB$26)</f>
        <v>175.3</v>
      </c>
      <c r="G56" s="5">
        <f>_xlfn.XLOOKUP($A56,'[1]18'!$G$7:$EA$7,'[1]20'!$H$27:$EB$27)</f>
        <v>443.9</v>
      </c>
    </row>
    <row r="57" spans="1:7" x14ac:dyDescent="0.25">
      <c r="A57" s="6">
        <v>37865</v>
      </c>
      <c r="B57" s="5">
        <f>_xlfn.XLOOKUP($A57,'[1]18'!$G$7:$EA$7,'[1]18'!$G$8:$EA$8)</f>
        <v>21.886955612074502</v>
      </c>
      <c r="C57" s="5">
        <f>_xlfn.XLOOKUP($A57,'[1]18'!$G$7:$EA$7,'[1]18'!$G$9:$EA$9)</f>
        <v>40.239207009755297</v>
      </c>
      <c r="D57" s="5">
        <f>_xlfn.XLOOKUP($A57,'[1]18'!$G$7:$EA$7,'[1]18'!$G$10:$EA$10)</f>
        <v>27.534575480477201</v>
      </c>
      <c r="E57" s="5">
        <f>_xlfn.XLOOKUP($A57,'[1]18'!$G$7:$EA$7,'[1]20'!$H$16:$EB$16)</f>
        <v>254.1</v>
      </c>
      <c r="F57" s="5">
        <f>_xlfn.XLOOKUP($A57,'[1]18'!$G$7:$EA$7,'[1]20'!$H$26:$EB$26)</f>
        <v>156.30000000000001</v>
      </c>
      <c r="G57" s="5">
        <f>_xlfn.XLOOKUP($A57,'[1]18'!$G$7:$EA$7,'[1]20'!$H$27:$EB$27)</f>
        <v>410.4</v>
      </c>
    </row>
    <row r="58" spans="1:7" x14ac:dyDescent="0.25">
      <c r="A58" s="6">
        <v>37956</v>
      </c>
      <c r="B58" s="5">
        <f>_xlfn.XLOOKUP($A58,'[1]18'!$G$7:$EA$7,'[1]18'!$G$8:$EA$8)</f>
        <v>21.5974790082292</v>
      </c>
      <c r="C58" s="5">
        <f>_xlfn.XLOOKUP($A58,'[1]18'!$G$7:$EA$7,'[1]18'!$G$9:$EA$9)</f>
        <v>38.227824697152698</v>
      </c>
      <c r="D58" s="5">
        <f>_xlfn.XLOOKUP($A58,'[1]18'!$G$7:$EA$7,'[1]18'!$G$10:$EA$10)</f>
        <v>26.7182715149202</v>
      </c>
      <c r="E58" s="5">
        <f>_xlfn.XLOOKUP($A58,'[1]18'!$G$7:$EA$7,'[1]20'!$H$16:$EB$16)</f>
        <v>315.2</v>
      </c>
      <c r="F58" s="5">
        <f>_xlfn.XLOOKUP($A58,'[1]18'!$G$7:$EA$7,'[1]20'!$H$26:$EB$26)</f>
        <v>172.4</v>
      </c>
      <c r="G58" s="5">
        <f>_xlfn.XLOOKUP($A58,'[1]18'!$G$7:$EA$7,'[1]20'!$H$27:$EB$27)</f>
        <v>487.6</v>
      </c>
    </row>
    <row r="59" spans="1:7" x14ac:dyDescent="0.25">
      <c r="A59" s="6">
        <v>38047</v>
      </c>
      <c r="B59" s="5">
        <f>_xlfn.XLOOKUP($A59,'[1]18'!$G$7:$EA$7,'[1]18'!$G$8:$EA$8)</f>
        <v>23.254907424629099</v>
      </c>
      <c r="C59" s="5">
        <f>_xlfn.XLOOKUP($A59,'[1]18'!$G$7:$EA$7,'[1]18'!$G$9:$EA$9)</f>
        <v>38.585216836206698</v>
      </c>
      <c r="D59" s="5">
        <f>_xlfn.XLOOKUP($A59,'[1]18'!$G$7:$EA$7,'[1]18'!$G$10:$EA$10)</f>
        <v>28.047771233319398</v>
      </c>
      <c r="E59" s="5">
        <f>_xlfn.XLOOKUP($A59,'[1]18'!$G$7:$EA$7,'[1]20'!$H$16:$EB$16)</f>
        <v>183.9</v>
      </c>
      <c r="F59" s="5">
        <f>_xlfn.XLOOKUP($A59,'[1]18'!$G$7:$EA$7,'[1]20'!$H$26:$EB$26)</f>
        <v>152.30000000000001</v>
      </c>
      <c r="G59" s="5">
        <f>_xlfn.XLOOKUP($A59,'[1]18'!$G$7:$EA$7,'[1]20'!$H$27:$EB$27)</f>
        <v>336.2</v>
      </c>
    </row>
    <row r="60" spans="1:7" x14ac:dyDescent="0.25">
      <c r="A60" s="6">
        <v>38139</v>
      </c>
      <c r="B60" s="5">
        <f>_xlfn.XLOOKUP($A60,'[1]18'!$G$7:$EA$7,'[1]18'!$G$8:$EA$8)</f>
        <v>26.331130274635999</v>
      </c>
      <c r="C60" s="5">
        <f>_xlfn.XLOOKUP($A60,'[1]18'!$G$7:$EA$7,'[1]18'!$G$9:$EA$9)</f>
        <v>47.159078353715202</v>
      </c>
      <c r="D60" s="5">
        <f>_xlfn.XLOOKUP($A60,'[1]18'!$G$7:$EA$7,'[1]18'!$G$10:$EA$10)</f>
        <v>32.7924537393544</v>
      </c>
      <c r="E60" s="5">
        <f>_xlfn.XLOOKUP($A60,'[1]18'!$G$7:$EA$7,'[1]20'!$H$16:$EB$16)</f>
        <v>283</v>
      </c>
      <c r="F60" s="5">
        <f>_xlfn.XLOOKUP($A60,'[1]18'!$G$7:$EA$7,'[1]20'!$H$26:$EB$26)</f>
        <v>213.6</v>
      </c>
      <c r="G60" s="5">
        <f>_xlfn.XLOOKUP($A60,'[1]18'!$G$7:$EA$7,'[1]20'!$H$27:$EB$27)</f>
        <v>496.6</v>
      </c>
    </row>
    <row r="61" spans="1:7" x14ac:dyDescent="0.25">
      <c r="A61" s="6">
        <v>38231</v>
      </c>
      <c r="B61" s="5">
        <f>_xlfn.XLOOKUP($A61,'[1]18'!$G$7:$EA$7,'[1]18'!$G$8:$EA$8)</f>
        <v>27.178250151819501</v>
      </c>
      <c r="C61" s="5">
        <f>_xlfn.XLOOKUP($A61,'[1]18'!$G$7:$EA$7,'[1]18'!$G$9:$EA$9)</f>
        <v>52.685531944006001</v>
      </c>
      <c r="D61" s="5">
        <f>_xlfn.XLOOKUP($A61,'[1]18'!$G$7:$EA$7,'[1]18'!$G$10:$EA$10)</f>
        <v>35.0126286586436</v>
      </c>
      <c r="E61" s="5">
        <f>_xlfn.XLOOKUP($A61,'[1]18'!$G$7:$EA$7,'[1]20'!$H$16:$EB$16)</f>
        <v>243.9</v>
      </c>
      <c r="F61" s="5">
        <f>_xlfn.XLOOKUP($A61,'[1]18'!$G$7:$EA$7,'[1]20'!$H$26:$EB$26)</f>
        <v>217.6</v>
      </c>
      <c r="G61" s="5">
        <f>_xlfn.XLOOKUP($A61,'[1]18'!$G$7:$EA$7,'[1]20'!$H$27:$EB$27)</f>
        <v>461.5</v>
      </c>
    </row>
    <row r="62" spans="1:7" x14ac:dyDescent="0.25">
      <c r="A62" s="6">
        <v>38322</v>
      </c>
      <c r="B62" s="5">
        <f>_xlfn.XLOOKUP($A62,'[1]18'!$G$7:$EA$7,'[1]18'!$G$8:$EA$8)</f>
        <v>26.494789393506402</v>
      </c>
      <c r="C62" s="5">
        <f>_xlfn.XLOOKUP($A62,'[1]18'!$G$7:$EA$7,'[1]18'!$G$9:$EA$9)</f>
        <v>53.831177933283001</v>
      </c>
      <c r="D62" s="5">
        <f>_xlfn.XLOOKUP($A62,'[1]18'!$G$7:$EA$7,'[1]18'!$G$10:$EA$10)</f>
        <v>34.973934014234302</v>
      </c>
      <c r="E62" s="5">
        <f>_xlfn.XLOOKUP($A62,'[1]18'!$G$7:$EA$7,'[1]20'!$H$16:$EB$16)</f>
        <v>323.2</v>
      </c>
      <c r="F62" s="5">
        <f>_xlfn.XLOOKUP($A62,'[1]18'!$G$7:$EA$7,'[1]20'!$H$26:$EB$26)</f>
        <v>224.2</v>
      </c>
      <c r="G62" s="5">
        <f>_xlfn.XLOOKUP($A62,'[1]18'!$G$7:$EA$7,'[1]20'!$H$27:$EB$27)</f>
        <v>547.4</v>
      </c>
    </row>
    <row r="63" spans="1:7" x14ac:dyDescent="0.25">
      <c r="A63" s="6">
        <v>38412</v>
      </c>
      <c r="B63" s="5">
        <f>_xlfn.XLOOKUP($A63,'[1]18'!$G$7:$EA$7,'[1]18'!$G$8:$EA$8)</f>
        <v>26.634458613804401</v>
      </c>
      <c r="C63" s="5">
        <f>_xlfn.XLOOKUP($A63,'[1]18'!$G$7:$EA$7,'[1]18'!$G$9:$EA$9)</f>
        <v>53.092591375910303</v>
      </c>
      <c r="D63" s="5">
        <f>_xlfn.XLOOKUP($A63,'[1]18'!$G$7:$EA$7,'[1]18'!$G$10:$EA$10)</f>
        <v>34.774795794935102</v>
      </c>
      <c r="E63" s="5">
        <f>_xlfn.XLOOKUP($A63,'[1]18'!$G$7:$EA$7,'[1]20'!$H$16:$EB$16)</f>
        <v>302.2</v>
      </c>
      <c r="F63" s="5">
        <f>_xlfn.XLOOKUP($A63,'[1]18'!$G$7:$EA$7,'[1]20'!$H$26:$EB$26)</f>
        <v>192.8</v>
      </c>
      <c r="G63" s="5">
        <f>_xlfn.XLOOKUP($A63,'[1]18'!$G$7:$EA$7,'[1]20'!$H$27:$EB$27)</f>
        <v>495</v>
      </c>
    </row>
    <row r="64" spans="1:7" x14ac:dyDescent="0.25">
      <c r="A64" s="6">
        <v>38504</v>
      </c>
      <c r="B64" s="5">
        <f>_xlfn.XLOOKUP($A64,'[1]18'!$G$7:$EA$7,'[1]18'!$G$8:$EA$8)</f>
        <v>31.449968915658001</v>
      </c>
      <c r="C64" s="5">
        <f>_xlfn.XLOOKUP($A64,'[1]18'!$G$7:$EA$7,'[1]18'!$G$9:$EA$9)</f>
        <v>67.870843261231201</v>
      </c>
      <c r="D64" s="5">
        <f>_xlfn.XLOOKUP($A64,'[1]18'!$G$7:$EA$7,'[1]18'!$G$10:$EA$10)</f>
        <v>42.712487588132298</v>
      </c>
      <c r="E64" s="5">
        <f>_xlfn.XLOOKUP($A64,'[1]18'!$G$7:$EA$7,'[1]20'!$H$16:$EB$16)</f>
        <v>322.89999999999998</v>
      </c>
      <c r="F64" s="5">
        <f>_xlfn.XLOOKUP($A64,'[1]18'!$G$7:$EA$7,'[1]20'!$H$26:$EB$26)</f>
        <v>246.3</v>
      </c>
      <c r="G64" s="5">
        <f>_xlfn.XLOOKUP($A64,'[1]18'!$G$7:$EA$7,'[1]20'!$H$27:$EB$27)</f>
        <v>569.20000000000005</v>
      </c>
    </row>
    <row r="65" spans="1:7" x14ac:dyDescent="0.25">
      <c r="A65" s="6">
        <v>38596</v>
      </c>
      <c r="B65" s="5">
        <f>_xlfn.XLOOKUP($A65,'[1]18'!$G$7:$EA$7,'[1]18'!$G$8:$EA$8)</f>
        <v>31.894414933488999</v>
      </c>
      <c r="C65" s="5">
        <f>_xlfn.XLOOKUP($A65,'[1]18'!$G$7:$EA$7,'[1]18'!$G$9:$EA$9)</f>
        <v>75.457993538116796</v>
      </c>
      <c r="D65" s="5">
        <f>_xlfn.XLOOKUP($A65,'[1]18'!$G$7:$EA$7,'[1]18'!$G$10:$EA$10)</f>
        <v>45.3728315917568</v>
      </c>
      <c r="E65" s="5">
        <f>_xlfn.XLOOKUP($A65,'[1]18'!$G$7:$EA$7,'[1]20'!$H$16:$EB$16)</f>
        <v>326.10000000000002</v>
      </c>
      <c r="F65" s="5">
        <f>_xlfn.XLOOKUP($A65,'[1]18'!$G$7:$EA$7,'[1]20'!$H$26:$EB$26)</f>
        <v>247.9</v>
      </c>
      <c r="G65" s="5">
        <f>_xlfn.XLOOKUP($A65,'[1]18'!$G$7:$EA$7,'[1]20'!$H$27:$EB$27)</f>
        <v>574</v>
      </c>
    </row>
    <row r="66" spans="1:7" x14ac:dyDescent="0.25">
      <c r="A66" s="6">
        <v>38687</v>
      </c>
      <c r="B66" s="5">
        <f>_xlfn.XLOOKUP($A66,'[1]18'!$G$7:$EA$7,'[1]18'!$G$8:$EA$8)</f>
        <v>34.098557913074899</v>
      </c>
      <c r="C66" s="5">
        <f>_xlfn.XLOOKUP($A66,'[1]18'!$G$7:$EA$7,'[1]18'!$G$9:$EA$9)</f>
        <v>78.736902946787893</v>
      </c>
      <c r="D66" s="5">
        <f>_xlfn.XLOOKUP($A66,'[1]18'!$G$7:$EA$7,'[1]18'!$G$10:$EA$10)</f>
        <v>47.9055763643048</v>
      </c>
      <c r="E66" s="5">
        <f>_xlfn.XLOOKUP($A66,'[1]18'!$G$7:$EA$7,'[1]20'!$H$16:$EB$16)</f>
        <v>388.3</v>
      </c>
      <c r="F66" s="5">
        <f>_xlfn.XLOOKUP($A66,'[1]18'!$G$7:$EA$7,'[1]20'!$H$26:$EB$26)</f>
        <v>265.8</v>
      </c>
      <c r="G66" s="5">
        <f>_xlfn.XLOOKUP($A66,'[1]18'!$G$7:$EA$7,'[1]20'!$H$27:$EB$27)</f>
        <v>654.1</v>
      </c>
    </row>
    <row r="67" spans="1:7" x14ac:dyDescent="0.25">
      <c r="A67" s="6">
        <v>38777</v>
      </c>
      <c r="B67" s="5">
        <f>_xlfn.XLOOKUP($A67,'[1]18'!$G$7:$EA$7,'[1]18'!$G$8:$EA$8)</f>
        <v>39.685670539514298</v>
      </c>
      <c r="C67" s="5">
        <f>_xlfn.XLOOKUP($A67,'[1]18'!$G$7:$EA$7,'[1]18'!$G$9:$EA$9)</f>
        <v>78.736626364714198</v>
      </c>
      <c r="D67" s="5">
        <f>_xlfn.XLOOKUP($A67,'[1]18'!$G$7:$EA$7,'[1]18'!$G$10:$EA$10)</f>
        <v>51.937068090650797</v>
      </c>
      <c r="E67" s="5">
        <f>_xlfn.XLOOKUP($A67,'[1]18'!$G$7:$EA$7,'[1]20'!$H$16:$EB$16)</f>
        <v>325.2</v>
      </c>
      <c r="F67" s="5">
        <f>_xlfn.XLOOKUP($A67,'[1]18'!$G$7:$EA$7,'[1]20'!$H$26:$EB$26)</f>
        <v>212.1</v>
      </c>
      <c r="G67" s="5">
        <f>_xlfn.XLOOKUP($A67,'[1]18'!$G$7:$EA$7,'[1]20'!$H$27:$EB$27)</f>
        <v>537.29999999999995</v>
      </c>
    </row>
    <row r="68" spans="1:7" x14ac:dyDescent="0.25">
      <c r="A68" s="6">
        <v>38869</v>
      </c>
      <c r="B68" s="5">
        <f>_xlfn.XLOOKUP($A68,'[1]18'!$G$7:$EA$7,'[1]18'!$G$8:$EA$8)</f>
        <v>45.264796921684201</v>
      </c>
      <c r="C68" s="5">
        <f>_xlfn.XLOOKUP($A68,'[1]18'!$G$7:$EA$7,'[1]18'!$G$9:$EA$9)</f>
        <v>78.833611640513695</v>
      </c>
      <c r="D68" s="5">
        <f>_xlfn.XLOOKUP($A68,'[1]18'!$G$7:$EA$7,'[1]18'!$G$10:$EA$10)</f>
        <v>55.929135260159804</v>
      </c>
      <c r="E68" s="5">
        <f>_xlfn.XLOOKUP($A68,'[1]18'!$G$7:$EA$7,'[1]20'!$H$16:$EB$16)</f>
        <v>444.8</v>
      </c>
      <c r="F68" s="5">
        <f>_xlfn.XLOOKUP($A68,'[1]18'!$G$7:$EA$7,'[1]20'!$H$26:$EB$26)</f>
        <v>292.39999999999998</v>
      </c>
      <c r="G68" s="5">
        <f>_xlfn.XLOOKUP($A68,'[1]18'!$G$7:$EA$7,'[1]20'!$H$27:$EB$27)</f>
        <v>737.2</v>
      </c>
    </row>
    <row r="69" spans="1:7" x14ac:dyDescent="0.25">
      <c r="A69" s="6">
        <v>38961</v>
      </c>
      <c r="B69" s="5">
        <f>_xlfn.XLOOKUP($A69,'[1]18'!$G$7:$EA$7,'[1]18'!$G$8:$EA$8)</f>
        <v>45.6894421716053</v>
      </c>
      <c r="C69" s="5">
        <f>_xlfn.XLOOKUP($A69,'[1]18'!$G$7:$EA$7,'[1]18'!$G$9:$EA$9)</f>
        <v>75.8510882727075</v>
      </c>
      <c r="D69" s="5">
        <f>_xlfn.XLOOKUP($A69,'[1]18'!$G$7:$EA$7,'[1]18'!$G$10:$EA$10)</f>
        <v>55.434406657687802</v>
      </c>
      <c r="E69" s="5">
        <f>_xlfn.XLOOKUP($A69,'[1]18'!$G$7:$EA$7,'[1]20'!$H$16:$EB$16)</f>
        <v>563.79999999999995</v>
      </c>
      <c r="F69" s="5">
        <f>_xlfn.XLOOKUP($A69,'[1]18'!$G$7:$EA$7,'[1]20'!$H$26:$EB$26)</f>
        <v>319.39999999999998</v>
      </c>
      <c r="G69" s="5">
        <f>_xlfn.XLOOKUP($A69,'[1]18'!$G$7:$EA$7,'[1]20'!$H$27:$EB$27)</f>
        <v>883.2</v>
      </c>
    </row>
    <row r="70" spans="1:7" x14ac:dyDescent="0.25">
      <c r="A70" s="6">
        <v>39052</v>
      </c>
      <c r="B70" s="5">
        <f>_xlfn.XLOOKUP($A70,'[1]18'!$G$7:$EA$7,'[1]18'!$G$8:$EA$8)</f>
        <v>45.965940321735403</v>
      </c>
      <c r="C70" s="5">
        <f>_xlfn.XLOOKUP($A70,'[1]18'!$G$7:$EA$7,'[1]18'!$G$9:$EA$9)</f>
        <v>70.224770304391399</v>
      </c>
      <c r="D70" s="5">
        <f>_xlfn.XLOOKUP($A70,'[1]18'!$G$7:$EA$7,'[1]18'!$G$10:$EA$10)</f>
        <v>53.8211773067313</v>
      </c>
      <c r="E70" s="5">
        <f>_xlfn.XLOOKUP($A70,'[1]18'!$G$7:$EA$7,'[1]20'!$H$16:$EB$16)</f>
        <v>632.1</v>
      </c>
      <c r="F70" s="5">
        <f>_xlfn.XLOOKUP($A70,'[1]18'!$G$7:$EA$7,'[1]20'!$H$26:$EB$26)</f>
        <v>360.6</v>
      </c>
      <c r="G70" s="5">
        <f>_xlfn.XLOOKUP($A70,'[1]18'!$G$7:$EA$7,'[1]20'!$H$27:$EB$27)</f>
        <v>992.7</v>
      </c>
    </row>
    <row r="71" spans="1:7" x14ac:dyDescent="0.25">
      <c r="A71" s="6">
        <v>39142</v>
      </c>
      <c r="B71" s="5">
        <f>_xlfn.XLOOKUP($A71,'[1]18'!$G$7:$EA$7,'[1]18'!$G$8:$EA$8)</f>
        <v>47.874486301291597</v>
      </c>
      <c r="C71" s="5">
        <f>_xlfn.XLOOKUP($A71,'[1]18'!$G$7:$EA$7,'[1]18'!$G$9:$EA$9)</f>
        <v>69.976824548799399</v>
      </c>
      <c r="D71" s="5">
        <f>_xlfn.XLOOKUP($A71,'[1]18'!$G$7:$EA$7,'[1]18'!$G$10:$EA$10)</f>
        <v>55.051573059485797</v>
      </c>
      <c r="E71" s="5">
        <f>_xlfn.XLOOKUP($A71,'[1]18'!$G$7:$EA$7,'[1]20'!$H$16:$EB$16)</f>
        <v>523.4</v>
      </c>
      <c r="F71" s="5">
        <f>_xlfn.XLOOKUP($A71,'[1]18'!$G$7:$EA$7,'[1]20'!$H$26:$EB$26)</f>
        <v>306.2</v>
      </c>
      <c r="G71" s="5">
        <f>_xlfn.XLOOKUP($A71,'[1]18'!$G$7:$EA$7,'[1]20'!$H$27:$EB$27)</f>
        <v>829.6</v>
      </c>
    </row>
    <row r="72" spans="1:7" x14ac:dyDescent="0.25">
      <c r="A72" s="6">
        <v>39234</v>
      </c>
      <c r="B72" s="5">
        <f>_xlfn.XLOOKUP($A72,'[1]18'!$G$7:$EA$7,'[1]18'!$G$8:$EA$8)</f>
        <v>47.128116488956401</v>
      </c>
      <c r="C72" s="5">
        <f>_xlfn.XLOOKUP($A72,'[1]18'!$G$7:$EA$7,'[1]18'!$G$9:$EA$9)</f>
        <v>66.378940591757598</v>
      </c>
      <c r="D72" s="5">
        <f>_xlfn.XLOOKUP($A72,'[1]18'!$G$7:$EA$7,'[1]18'!$G$10:$EA$10)</f>
        <v>53.452411538193402</v>
      </c>
      <c r="E72" s="5">
        <f>_xlfn.XLOOKUP($A72,'[1]18'!$G$7:$EA$7,'[1]20'!$H$16:$EB$16)</f>
        <v>813.5</v>
      </c>
      <c r="F72" s="5">
        <f>_xlfn.XLOOKUP($A72,'[1]18'!$G$7:$EA$7,'[1]20'!$H$26:$EB$26)</f>
        <v>421.1</v>
      </c>
      <c r="G72" s="5">
        <f>_xlfn.XLOOKUP($A72,'[1]18'!$G$7:$EA$7,'[1]20'!$H$27:$EB$27)</f>
        <v>1234.5999999999999</v>
      </c>
    </row>
    <row r="73" spans="1:7" x14ac:dyDescent="0.25">
      <c r="A73" s="6">
        <v>39326</v>
      </c>
      <c r="B73" s="5">
        <f>_xlfn.XLOOKUP($A73,'[1]18'!$G$7:$EA$7,'[1]18'!$G$8:$EA$8)</f>
        <v>47.215612930995697</v>
      </c>
      <c r="C73" s="5">
        <f>_xlfn.XLOOKUP($A73,'[1]18'!$G$7:$EA$7,'[1]18'!$G$9:$EA$9)</f>
        <v>68.296689157518202</v>
      </c>
      <c r="D73" s="5">
        <f>_xlfn.XLOOKUP($A73,'[1]18'!$G$7:$EA$7,'[1]18'!$G$10:$EA$10)</f>
        <v>54.117014357227902</v>
      </c>
      <c r="E73" s="5">
        <f>_xlfn.XLOOKUP($A73,'[1]18'!$G$7:$EA$7,'[1]20'!$H$16:$EB$16)</f>
        <v>798.4</v>
      </c>
      <c r="F73" s="5">
        <f>_xlfn.XLOOKUP($A73,'[1]18'!$G$7:$EA$7,'[1]20'!$H$26:$EB$26)</f>
        <v>463.3</v>
      </c>
      <c r="G73" s="5">
        <f>_xlfn.XLOOKUP($A73,'[1]18'!$G$7:$EA$7,'[1]20'!$H$27:$EB$27)</f>
        <v>1261.7</v>
      </c>
    </row>
    <row r="74" spans="1:7" x14ac:dyDescent="0.25">
      <c r="A74" s="6">
        <v>39417</v>
      </c>
      <c r="B74" s="5">
        <f>_xlfn.XLOOKUP($A74,'[1]18'!$G$7:$EA$7,'[1]18'!$G$8:$EA$8)</f>
        <v>46.459893511698098</v>
      </c>
      <c r="C74" s="5">
        <f>_xlfn.XLOOKUP($A74,'[1]18'!$G$7:$EA$7,'[1]18'!$G$9:$EA$9)</f>
        <v>70.7714041087129</v>
      </c>
      <c r="D74" s="5">
        <f>_xlfn.XLOOKUP($A74,'[1]18'!$G$7:$EA$7,'[1]18'!$G$10:$EA$10)</f>
        <v>54.408724923387098</v>
      </c>
      <c r="E74" s="5">
        <f>_xlfn.XLOOKUP($A74,'[1]18'!$G$7:$EA$7,'[1]20'!$H$16:$EB$16)</f>
        <v>899.4</v>
      </c>
      <c r="F74" s="5">
        <f>_xlfn.XLOOKUP($A74,'[1]18'!$G$7:$EA$7,'[1]20'!$H$26:$EB$26)</f>
        <v>496.5</v>
      </c>
      <c r="G74" s="5">
        <f>_xlfn.XLOOKUP($A74,'[1]18'!$G$7:$EA$7,'[1]20'!$H$27:$EB$27)</f>
        <v>1395.9</v>
      </c>
    </row>
    <row r="75" spans="1:7" x14ac:dyDescent="0.25">
      <c r="A75" s="6">
        <v>39508</v>
      </c>
      <c r="B75" s="5">
        <f>_xlfn.XLOOKUP($A75,'[1]18'!$G$7:$EA$7,'[1]18'!$G$8:$EA$8)</f>
        <v>46.070042933686899</v>
      </c>
      <c r="C75" s="5">
        <f>_xlfn.XLOOKUP($A75,'[1]18'!$G$7:$EA$7,'[1]18'!$G$9:$EA$9)</f>
        <v>75.826899553296798</v>
      </c>
      <c r="D75" s="5">
        <f>_xlfn.XLOOKUP($A75,'[1]18'!$G$7:$EA$7,'[1]18'!$G$10:$EA$10)</f>
        <v>55.745341217569703</v>
      </c>
      <c r="E75" s="5">
        <f>_xlfn.XLOOKUP($A75,'[1]18'!$G$7:$EA$7,'[1]20'!$H$16:$EB$16)</f>
        <v>812.7</v>
      </c>
      <c r="F75" s="5">
        <f>_xlfn.XLOOKUP($A75,'[1]18'!$G$7:$EA$7,'[1]20'!$H$26:$EB$26)</f>
        <v>440.7</v>
      </c>
      <c r="G75" s="5">
        <f>_xlfn.XLOOKUP($A75,'[1]18'!$G$7:$EA$7,'[1]20'!$H$27:$EB$27)</f>
        <v>1253.4000000000001</v>
      </c>
    </row>
    <row r="76" spans="1:7" x14ac:dyDescent="0.25">
      <c r="A76" s="6">
        <v>39600</v>
      </c>
      <c r="B76" s="5">
        <f>_xlfn.XLOOKUP($A76,'[1]18'!$G$7:$EA$7,'[1]18'!$G$8:$EA$8)</f>
        <v>48.869127996595601</v>
      </c>
      <c r="C76" s="5">
        <f>_xlfn.XLOOKUP($A76,'[1]18'!$G$7:$EA$7,'[1]18'!$G$9:$EA$9)</f>
        <v>105.08973632752701</v>
      </c>
      <c r="D76" s="5">
        <f>_xlfn.XLOOKUP($A76,'[1]18'!$G$7:$EA$7,'[1]18'!$G$10:$EA$10)</f>
        <v>66.122722072887797</v>
      </c>
      <c r="E76" s="5">
        <f>_xlfn.XLOOKUP($A76,'[1]18'!$G$7:$EA$7,'[1]20'!$H$16:$EB$16)</f>
        <v>990.7</v>
      </c>
      <c r="F76" s="5">
        <f>_xlfn.XLOOKUP($A76,'[1]18'!$G$7:$EA$7,'[1]20'!$H$26:$EB$26)</f>
        <v>594.6</v>
      </c>
      <c r="G76" s="5">
        <f>_xlfn.XLOOKUP($A76,'[1]18'!$G$7:$EA$7,'[1]20'!$H$27:$EB$27)</f>
        <v>1585.3</v>
      </c>
    </row>
    <row r="77" spans="1:7" x14ac:dyDescent="0.25">
      <c r="A77" s="6">
        <v>39692</v>
      </c>
      <c r="B77" s="5">
        <f>_xlfn.XLOOKUP($A77,'[1]18'!$G$7:$EA$7,'[1]18'!$G$8:$EA$8)</f>
        <v>55.6231490272732</v>
      </c>
      <c r="C77" s="5">
        <f>_xlfn.XLOOKUP($A77,'[1]18'!$G$7:$EA$7,'[1]18'!$G$9:$EA$9)</f>
        <v>141.63334795040501</v>
      </c>
      <c r="D77" s="5">
        <f>_xlfn.XLOOKUP($A77,'[1]18'!$G$7:$EA$7,'[1]18'!$G$10:$EA$10)</f>
        <v>81.609575561361197</v>
      </c>
      <c r="E77" s="5">
        <f>_xlfn.XLOOKUP($A77,'[1]18'!$G$7:$EA$7,'[1]20'!$H$16:$EB$16)</f>
        <v>906.5</v>
      </c>
      <c r="F77" s="5">
        <f>_xlfn.XLOOKUP($A77,'[1]18'!$G$7:$EA$7,'[1]20'!$H$26:$EB$26)</f>
        <v>562.5</v>
      </c>
      <c r="G77" s="5">
        <f>_xlfn.XLOOKUP($A77,'[1]18'!$G$7:$EA$7,'[1]20'!$H$27:$EB$27)</f>
        <v>1469</v>
      </c>
    </row>
    <row r="78" spans="1:7" x14ac:dyDescent="0.25">
      <c r="A78" s="6">
        <v>39783</v>
      </c>
      <c r="B78" s="5">
        <f>_xlfn.XLOOKUP($A78,'[1]18'!$G$7:$EA$7,'[1]18'!$G$8:$EA$8)</f>
        <v>60.2129909886673</v>
      </c>
      <c r="C78" s="5">
        <f>_xlfn.XLOOKUP($A78,'[1]18'!$G$7:$EA$7,'[1]18'!$G$9:$EA$9)</f>
        <v>173.39236061163101</v>
      </c>
      <c r="D78" s="5">
        <f>_xlfn.XLOOKUP($A78,'[1]18'!$G$7:$EA$7,'[1]18'!$G$10:$EA$10)</f>
        <v>94.328909381476805</v>
      </c>
      <c r="E78" s="5">
        <f>_xlfn.XLOOKUP($A78,'[1]18'!$G$7:$EA$7,'[1]20'!$H$16:$EB$16)</f>
        <v>1148.2</v>
      </c>
      <c r="F78" s="5">
        <f>_xlfn.XLOOKUP($A78,'[1]18'!$G$7:$EA$7,'[1]20'!$H$26:$EB$26)</f>
        <v>513.70000000000005</v>
      </c>
      <c r="G78" s="5">
        <f>_xlfn.XLOOKUP($A78,'[1]18'!$G$7:$EA$7,'[1]20'!$H$27:$EB$27)</f>
        <v>1661.9</v>
      </c>
    </row>
    <row r="79" spans="1:7" x14ac:dyDescent="0.25">
      <c r="A79" s="6">
        <v>39873</v>
      </c>
      <c r="B79" s="5">
        <f>_xlfn.XLOOKUP($A79,'[1]18'!$G$7:$EA$7,'[1]18'!$G$8:$EA$8)</f>
        <v>55.737899938943499</v>
      </c>
      <c r="C79" s="5">
        <f>_xlfn.XLOOKUP($A79,'[1]18'!$G$7:$EA$7,'[1]18'!$G$9:$EA$9)</f>
        <v>141.929080004404</v>
      </c>
      <c r="D79" s="5">
        <f>_xlfn.XLOOKUP($A79,'[1]18'!$G$7:$EA$7,'[1]18'!$G$10:$EA$10)</f>
        <v>82.017469659359406</v>
      </c>
      <c r="E79" s="5">
        <f>_xlfn.XLOOKUP($A79,'[1]18'!$G$7:$EA$7,'[1]20'!$H$16:$EB$16)</f>
        <v>1095.5</v>
      </c>
      <c r="F79" s="5">
        <f>_xlfn.XLOOKUP($A79,'[1]18'!$G$7:$EA$7,'[1]20'!$H$26:$EB$26)</f>
        <v>306.60000000000002</v>
      </c>
      <c r="G79" s="5">
        <f>_xlfn.XLOOKUP($A79,'[1]18'!$G$7:$EA$7,'[1]20'!$H$27:$EB$27)</f>
        <v>1402.1</v>
      </c>
    </row>
    <row r="80" spans="1:7" x14ac:dyDescent="0.25">
      <c r="A80" s="6">
        <v>39965</v>
      </c>
      <c r="B80" s="5">
        <f>_xlfn.XLOOKUP($A80,'[1]18'!$G$7:$EA$7,'[1]18'!$G$8:$EA$8)</f>
        <v>45.0057265624895</v>
      </c>
      <c r="C80" s="5">
        <f>_xlfn.XLOOKUP($A80,'[1]18'!$G$7:$EA$7,'[1]18'!$G$9:$EA$9)</f>
        <v>95.906087357732503</v>
      </c>
      <c r="D80" s="5">
        <f>_xlfn.XLOOKUP($A80,'[1]18'!$G$7:$EA$7,'[1]18'!$G$10:$EA$10)</f>
        <v>60.962086025147102</v>
      </c>
      <c r="E80" s="5">
        <f>_xlfn.XLOOKUP($A80,'[1]18'!$G$7:$EA$7,'[1]20'!$H$16:$EB$16)</f>
        <v>1143</v>
      </c>
      <c r="F80" s="5">
        <f>_xlfn.XLOOKUP($A80,'[1]18'!$G$7:$EA$7,'[1]20'!$H$26:$EB$26)</f>
        <v>357.9</v>
      </c>
      <c r="G80" s="5">
        <f>_xlfn.XLOOKUP($A80,'[1]18'!$G$7:$EA$7,'[1]20'!$H$27:$EB$27)</f>
        <v>1500.9</v>
      </c>
    </row>
    <row r="81" spans="1:7" x14ac:dyDescent="0.25">
      <c r="A81" s="6">
        <v>40057</v>
      </c>
      <c r="B81" s="5">
        <f>_xlfn.XLOOKUP($A81,'[1]18'!$G$7:$EA$7,'[1]18'!$G$8:$EA$8)</f>
        <v>44.267793148254803</v>
      </c>
      <c r="C81" s="5">
        <f>_xlfn.XLOOKUP($A81,'[1]18'!$G$7:$EA$7,'[1]18'!$G$9:$EA$9)</f>
        <v>85.859563344140795</v>
      </c>
      <c r="D81" s="5">
        <f>_xlfn.XLOOKUP($A81,'[1]18'!$G$7:$EA$7,'[1]18'!$G$10:$EA$10)</f>
        <v>57.362561818282501</v>
      </c>
      <c r="E81" s="5">
        <f>_xlfn.XLOOKUP($A81,'[1]18'!$G$7:$EA$7,'[1]20'!$H$16:$EB$16)</f>
        <v>933.7</v>
      </c>
      <c r="F81" s="5">
        <f>_xlfn.XLOOKUP($A81,'[1]18'!$G$7:$EA$7,'[1]20'!$H$26:$EB$26)</f>
        <v>421.4</v>
      </c>
      <c r="G81" s="5">
        <f>_xlfn.XLOOKUP($A81,'[1]18'!$G$7:$EA$7,'[1]20'!$H$27:$EB$27)</f>
        <v>1355.1</v>
      </c>
    </row>
    <row r="82" spans="1:7" x14ac:dyDescent="0.25">
      <c r="A82" s="6">
        <v>40148</v>
      </c>
      <c r="B82" s="5">
        <f>_xlfn.XLOOKUP($A82,'[1]18'!$G$7:$EA$7,'[1]18'!$G$8:$EA$8)</f>
        <v>43.659929108704198</v>
      </c>
      <c r="C82" s="5">
        <f>_xlfn.XLOOKUP($A82,'[1]18'!$G$7:$EA$7,'[1]18'!$G$9:$EA$9)</f>
        <v>81.662628105720799</v>
      </c>
      <c r="D82" s="5">
        <f>_xlfn.XLOOKUP($A82,'[1]18'!$G$7:$EA$7,'[1]18'!$G$10:$EA$10)</f>
        <v>55.692591465966601</v>
      </c>
      <c r="E82" s="5">
        <f>_xlfn.XLOOKUP($A82,'[1]18'!$G$7:$EA$7,'[1]20'!$H$16:$EB$16)</f>
        <v>960.8</v>
      </c>
      <c r="F82" s="5">
        <f>_xlfn.XLOOKUP($A82,'[1]18'!$G$7:$EA$7,'[1]20'!$H$26:$EB$26)</f>
        <v>445</v>
      </c>
      <c r="G82" s="5">
        <f>_xlfn.XLOOKUP($A82,'[1]18'!$G$7:$EA$7,'[1]20'!$H$27:$EB$27)</f>
        <v>1405.8</v>
      </c>
    </row>
    <row r="83" spans="1:7" x14ac:dyDescent="0.25">
      <c r="A83" s="6">
        <v>40238</v>
      </c>
      <c r="B83" s="5">
        <f>_xlfn.XLOOKUP($A83,'[1]18'!$G$7:$EA$7,'[1]18'!$G$8:$EA$8)</f>
        <v>49.356732145495798</v>
      </c>
      <c r="C83" s="5">
        <f>_xlfn.XLOOKUP($A83,'[1]18'!$G$7:$EA$7,'[1]18'!$G$9:$EA$9)</f>
        <v>86.975177114606495</v>
      </c>
      <c r="D83" s="5">
        <f>_xlfn.XLOOKUP($A83,'[1]18'!$G$7:$EA$7,'[1]18'!$G$10:$EA$10)</f>
        <v>61.405422768271301</v>
      </c>
      <c r="E83" s="5">
        <f>_xlfn.XLOOKUP($A83,'[1]18'!$G$7:$EA$7,'[1]20'!$H$16:$EB$16)</f>
        <v>947.6</v>
      </c>
      <c r="F83" s="5">
        <f>_xlfn.XLOOKUP($A83,'[1]18'!$G$7:$EA$7,'[1]20'!$H$26:$EB$26)</f>
        <v>375.2</v>
      </c>
      <c r="G83" s="5">
        <f>_xlfn.XLOOKUP($A83,'[1]18'!$G$7:$EA$7,'[1]20'!$H$27:$EB$27)</f>
        <v>1322.8</v>
      </c>
    </row>
    <row r="84" spans="1:7" x14ac:dyDescent="0.25">
      <c r="A84" s="6">
        <v>40330</v>
      </c>
      <c r="B84" s="5">
        <f>_xlfn.XLOOKUP($A84,'[1]18'!$G$7:$EA$7,'[1]18'!$G$8:$EA$8)</f>
        <v>64.5571911376922</v>
      </c>
      <c r="C84" s="5">
        <f>_xlfn.XLOOKUP($A84,'[1]18'!$G$7:$EA$7,'[1]18'!$G$9:$EA$9)</f>
        <v>103.804148771279</v>
      </c>
      <c r="D84" s="5">
        <f>_xlfn.XLOOKUP($A84,'[1]18'!$G$7:$EA$7,'[1]18'!$G$10:$EA$10)</f>
        <v>77.293796241857294</v>
      </c>
      <c r="E84" s="5">
        <f>_xlfn.XLOOKUP($A84,'[1]18'!$G$7:$EA$7,'[1]20'!$H$16:$EB$16)</f>
        <v>1142.3</v>
      </c>
      <c r="F84" s="5">
        <f>_xlfn.XLOOKUP($A84,'[1]18'!$G$7:$EA$7,'[1]20'!$H$26:$EB$26)</f>
        <v>500.7</v>
      </c>
      <c r="G84" s="5">
        <f>_xlfn.XLOOKUP($A84,'[1]18'!$G$7:$EA$7,'[1]20'!$H$27:$EB$27)</f>
        <v>1643</v>
      </c>
    </row>
    <row r="85" spans="1:7" x14ac:dyDescent="0.25">
      <c r="A85" s="6">
        <v>40422</v>
      </c>
      <c r="B85" s="5">
        <f>_xlfn.XLOOKUP($A85,'[1]18'!$G$7:$EA$7,'[1]18'!$G$8:$EA$8)</f>
        <v>67.605734236876799</v>
      </c>
      <c r="C85" s="5">
        <f>_xlfn.XLOOKUP($A85,'[1]18'!$G$7:$EA$7,'[1]18'!$G$9:$EA$9)</f>
        <v>110.323284571484</v>
      </c>
      <c r="D85" s="5">
        <f>_xlfn.XLOOKUP($A85,'[1]18'!$G$7:$EA$7,'[1]18'!$G$10:$EA$10)</f>
        <v>81.434998514093607</v>
      </c>
      <c r="E85" s="5">
        <f>_xlfn.XLOOKUP($A85,'[1]18'!$G$7:$EA$7,'[1]20'!$H$16:$EB$16)</f>
        <v>994.1</v>
      </c>
      <c r="F85" s="5">
        <f>_xlfn.XLOOKUP($A85,'[1]18'!$G$7:$EA$7,'[1]20'!$H$26:$EB$26)</f>
        <v>525.70000000000005</v>
      </c>
      <c r="G85" s="5">
        <f>_xlfn.XLOOKUP($A85,'[1]18'!$G$7:$EA$7,'[1]20'!$H$27:$EB$27)</f>
        <v>1519.8</v>
      </c>
    </row>
    <row r="86" spans="1:7" x14ac:dyDescent="0.25">
      <c r="A86" s="6">
        <v>40513</v>
      </c>
      <c r="B86" s="5">
        <f>_xlfn.XLOOKUP($A86,'[1]18'!$G$7:$EA$7,'[1]18'!$G$8:$EA$8)</f>
        <v>63.776730034604597</v>
      </c>
      <c r="C86" s="5">
        <f>_xlfn.XLOOKUP($A86,'[1]18'!$G$7:$EA$7,'[1]18'!$G$9:$EA$9)</f>
        <v>101.539012775918</v>
      </c>
      <c r="D86" s="5">
        <f>_xlfn.XLOOKUP($A86,'[1]18'!$G$7:$EA$7,'[1]18'!$G$10:$EA$10)</f>
        <v>75.993504760098006</v>
      </c>
      <c r="E86" s="5">
        <f>_xlfn.XLOOKUP($A86,'[1]18'!$G$7:$EA$7,'[1]20'!$H$16:$EB$16)</f>
        <v>1037.2</v>
      </c>
      <c r="F86" s="5">
        <f>_xlfn.XLOOKUP($A86,'[1]18'!$G$7:$EA$7,'[1]20'!$H$26:$EB$26)</f>
        <v>536.79999999999995</v>
      </c>
      <c r="G86" s="5">
        <f>_xlfn.XLOOKUP($A86,'[1]18'!$G$7:$EA$7,'[1]20'!$H$27:$EB$27)</f>
        <v>1574</v>
      </c>
    </row>
    <row r="87" spans="1:7" x14ac:dyDescent="0.25">
      <c r="A87" s="6">
        <v>40603</v>
      </c>
      <c r="B87" s="5">
        <f>_xlfn.XLOOKUP($A87,'[1]18'!$G$7:$EA$7,'[1]18'!$G$8:$EA$8)</f>
        <v>69.529796711125996</v>
      </c>
      <c r="C87" s="5">
        <f>_xlfn.XLOOKUP($A87,'[1]18'!$G$7:$EA$7,'[1]18'!$G$9:$EA$9)</f>
        <v>108.913141972088</v>
      </c>
      <c r="D87" s="5">
        <f>_xlfn.XLOOKUP($A87,'[1]18'!$G$7:$EA$7,'[1]18'!$G$10:$EA$10)</f>
        <v>82.235105726757894</v>
      </c>
      <c r="E87" s="5">
        <f>_xlfn.XLOOKUP($A87,'[1]18'!$G$7:$EA$7,'[1]20'!$H$16:$EB$16)</f>
        <v>919.1</v>
      </c>
      <c r="F87" s="5">
        <f>_xlfn.XLOOKUP($A87,'[1]18'!$G$7:$EA$7,'[1]20'!$H$26:$EB$26)</f>
        <v>497.1</v>
      </c>
      <c r="G87" s="5">
        <f>_xlfn.XLOOKUP($A87,'[1]18'!$G$7:$EA$7,'[1]20'!$H$27:$EB$27)</f>
        <v>1416.2</v>
      </c>
    </row>
    <row r="88" spans="1:7" x14ac:dyDescent="0.25">
      <c r="A88" s="6">
        <v>40695</v>
      </c>
      <c r="B88" s="5">
        <f>_xlfn.XLOOKUP($A88,'[1]18'!$G$7:$EA$7,'[1]18'!$G$8:$EA$8)</f>
        <v>70.991116566136995</v>
      </c>
      <c r="C88" s="5">
        <f>_xlfn.XLOOKUP($A88,'[1]18'!$G$7:$EA$7,'[1]18'!$G$9:$EA$9)</f>
        <v>121.645055694281</v>
      </c>
      <c r="D88" s="5">
        <f>_xlfn.XLOOKUP($A88,'[1]18'!$G$7:$EA$7,'[1]18'!$G$10:$EA$10)</f>
        <v>86.965696177258295</v>
      </c>
      <c r="E88" s="5">
        <f>_xlfn.XLOOKUP($A88,'[1]18'!$G$7:$EA$7,'[1]20'!$H$16:$EB$16)</f>
        <v>1098.5999999999999</v>
      </c>
      <c r="F88" s="5">
        <f>_xlfn.XLOOKUP($A88,'[1]18'!$G$7:$EA$7,'[1]20'!$H$26:$EB$26)</f>
        <v>658.1</v>
      </c>
      <c r="G88" s="5">
        <f>_xlfn.XLOOKUP($A88,'[1]18'!$G$7:$EA$7,'[1]20'!$H$27:$EB$27)</f>
        <v>1756.7</v>
      </c>
    </row>
    <row r="89" spans="1:7" x14ac:dyDescent="0.25">
      <c r="A89" s="6">
        <v>40787</v>
      </c>
      <c r="B89" s="5">
        <f>_xlfn.XLOOKUP($A89,'[1]18'!$G$7:$EA$7,'[1]18'!$G$8:$EA$8)</f>
        <v>71.173581512559096</v>
      </c>
      <c r="C89" s="5">
        <f>_xlfn.XLOOKUP($A89,'[1]18'!$G$7:$EA$7,'[1]18'!$G$9:$EA$9)</f>
        <v>126.499062021409</v>
      </c>
      <c r="D89" s="5">
        <f>_xlfn.XLOOKUP($A89,'[1]18'!$G$7:$EA$7,'[1]18'!$G$10:$EA$10)</f>
        <v>88.458277699687102</v>
      </c>
      <c r="E89" s="5">
        <f>_xlfn.XLOOKUP($A89,'[1]18'!$G$7:$EA$7,'[1]20'!$H$16:$EB$16)</f>
        <v>1061.5999999999999</v>
      </c>
      <c r="F89" s="5">
        <f>_xlfn.XLOOKUP($A89,'[1]18'!$G$7:$EA$7,'[1]20'!$H$26:$EB$26)</f>
        <v>702</v>
      </c>
      <c r="G89" s="5">
        <f>_xlfn.XLOOKUP($A89,'[1]18'!$G$7:$EA$7,'[1]20'!$H$27:$EB$27)</f>
        <v>1763.6</v>
      </c>
    </row>
    <row r="90" spans="1:7" x14ac:dyDescent="0.25">
      <c r="A90" s="6">
        <v>40878</v>
      </c>
      <c r="B90" s="5">
        <f>_xlfn.XLOOKUP($A90,'[1]18'!$G$7:$EA$7,'[1]18'!$G$8:$EA$8)</f>
        <v>64.5584879332269</v>
      </c>
      <c r="C90" s="5">
        <f>_xlfn.XLOOKUP($A90,'[1]18'!$G$7:$EA$7,'[1]18'!$G$9:$EA$9)</f>
        <v>126.121504117139</v>
      </c>
      <c r="D90" s="5">
        <f>_xlfn.XLOOKUP($A90,'[1]18'!$G$7:$EA$7,'[1]18'!$G$10:$EA$10)</f>
        <v>83.509581059344896</v>
      </c>
      <c r="E90" s="5">
        <f>_xlfn.XLOOKUP($A90,'[1]18'!$G$7:$EA$7,'[1]20'!$H$16:$EB$16)</f>
        <v>1160.3</v>
      </c>
      <c r="F90" s="5">
        <f>_xlfn.XLOOKUP($A90,'[1]18'!$G$7:$EA$7,'[1]20'!$H$26:$EB$26)</f>
        <v>769.1</v>
      </c>
      <c r="G90" s="5">
        <f>_xlfn.XLOOKUP($A90,'[1]18'!$G$7:$EA$7,'[1]20'!$H$27:$EB$27)</f>
        <v>1929.4</v>
      </c>
    </row>
    <row r="91" spans="1:7" x14ac:dyDescent="0.25">
      <c r="A91" s="6">
        <v>40969</v>
      </c>
      <c r="B91" s="5">
        <f>_xlfn.XLOOKUP($A91,'[1]18'!$G$7:$EA$7,'[1]18'!$G$8:$EA$8)</f>
        <v>60.047351704325003</v>
      </c>
      <c r="C91" s="5">
        <f>_xlfn.XLOOKUP($A91,'[1]18'!$G$7:$EA$7,'[1]18'!$G$9:$EA$9)</f>
        <v>114.68034319512699</v>
      </c>
      <c r="D91" s="5">
        <f>_xlfn.XLOOKUP($A91,'[1]18'!$G$7:$EA$7,'[1]18'!$G$10:$EA$10)</f>
        <v>76.986265151793603</v>
      </c>
      <c r="E91" s="5">
        <f>_xlfn.XLOOKUP($A91,'[1]18'!$G$7:$EA$7,'[1]20'!$H$16:$EB$16)</f>
        <v>802.8</v>
      </c>
      <c r="F91" s="5">
        <f>_xlfn.XLOOKUP($A91,'[1]18'!$G$7:$EA$7,'[1]20'!$H$26:$EB$26)</f>
        <v>669.3</v>
      </c>
      <c r="G91" s="5">
        <f>_xlfn.XLOOKUP($A91,'[1]18'!$G$7:$EA$7,'[1]20'!$H$27:$EB$27)</f>
        <v>1472.1</v>
      </c>
    </row>
    <row r="92" spans="1:7" x14ac:dyDescent="0.25">
      <c r="A92" s="6">
        <v>41061</v>
      </c>
      <c r="B92" s="5">
        <f>_xlfn.XLOOKUP($A92,'[1]18'!$G$7:$EA$7,'[1]18'!$G$8:$EA$8)</f>
        <v>61.951617225083702</v>
      </c>
      <c r="C92" s="5">
        <f>_xlfn.XLOOKUP($A92,'[1]18'!$G$7:$EA$7,'[1]18'!$G$9:$EA$9)</f>
        <v>112.055211152246</v>
      </c>
      <c r="D92" s="5">
        <f>_xlfn.XLOOKUP($A92,'[1]18'!$G$7:$EA$7,'[1]18'!$G$10:$EA$10)</f>
        <v>77.629247582889903</v>
      </c>
      <c r="E92" s="5">
        <f>_xlfn.XLOOKUP($A92,'[1]18'!$G$7:$EA$7,'[1]20'!$H$16:$EB$16)</f>
        <v>1160.2</v>
      </c>
      <c r="F92" s="5">
        <f>_xlfn.XLOOKUP($A92,'[1]18'!$G$7:$EA$7,'[1]20'!$H$26:$EB$26)</f>
        <v>824.7</v>
      </c>
      <c r="G92" s="5">
        <f>_xlfn.XLOOKUP($A92,'[1]18'!$G$7:$EA$7,'[1]20'!$H$27:$EB$27)</f>
        <v>1984.9</v>
      </c>
    </row>
    <row r="93" spans="1:7" x14ac:dyDescent="0.25">
      <c r="A93" s="6">
        <v>41153</v>
      </c>
      <c r="B93" s="5">
        <f>_xlfn.XLOOKUP($A93,'[1]18'!$G$7:$EA$7,'[1]18'!$G$8:$EA$8)</f>
        <v>54.741449708075102</v>
      </c>
      <c r="C93" s="5">
        <f>_xlfn.XLOOKUP($A93,'[1]18'!$G$7:$EA$7,'[1]18'!$G$9:$EA$9)</f>
        <v>105.84444848326901</v>
      </c>
      <c r="D93" s="5">
        <f>_xlfn.XLOOKUP($A93,'[1]18'!$G$7:$EA$7,'[1]18'!$G$10:$EA$10)</f>
        <v>70.520210948793903</v>
      </c>
      <c r="E93" s="5">
        <f>_xlfn.XLOOKUP($A93,'[1]18'!$G$7:$EA$7,'[1]20'!$H$16:$EB$16)</f>
        <v>1278.0999999999999</v>
      </c>
      <c r="F93" s="5">
        <f>_xlfn.XLOOKUP($A93,'[1]18'!$G$7:$EA$7,'[1]20'!$H$26:$EB$26)</f>
        <v>700.6</v>
      </c>
      <c r="G93" s="5">
        <f>_xlfn.XLOOKUP($A93,'[1]18'!$G$7:$EA$7,'[1]20'!$H$27:$EB$27)</f>
        <v>1978.7</v>
      </c>
    </row>
    <row r="94" spans="1:7" x14ac:dyDescent="0.25">
      <c r="A94" s="6">
        <v>41244</v>
      </c>
      <c r="B94" s="5">
        <f>_xlfn.XLOOKUP($A94,'[1]18'!$G$7:$EA$7,'[1]18'!$G$8:$EA$8)</f>
        <v>53.3063740215796</v>
      </c>
      <c r="C94" s="5">
        <f>_xlfn.XLOOKUP($A94,'[1]18'!$G$7:$EA$7,'[1]18'!$G$9:$EA$9)</f>
        <v>94.259446683743207</v>
      </c>
      <c r="D94" s="5">
        <f>_xlfn.XLOOKUP($A94,'[1]18'!$G$7:$EA$7,'[1]18'!$G$10:$EA$10)</f>
        <v>66.142598185074505</v>
      </c>
      <c r="E94" s="5">
        <f>_xlfn.XLOOKUP($A94,'[1]18'!$G$7:$EA$7,'[1]20'!$H$16:$EB$16)</f>
        <v>1568.6</v>
      </c>
      <c r="F94" s="5">
        <f>_xlfn.XLOOKUP($A94,'[1]18'!$G$7:$EA$7,'[1]20'!$H$26:$EB$26)</f>
        <v>653.9</v>
      </c>
      <c r="G94" s="5">
        <f>_xlfn.XLOOKUP($A94,'[1]18'!$G$7:$EA$7,'[1]20'!$H$27:$EB$27)</f>
        <v>2222.5</v>
      </c>
    </row>
    <row r="95" spans="1:7" x14ac:dyDescent="0.25">
      <c r="A95" s="6">
        <v>41334</v>
      </c>
      <c r="B95" s="5">
        <f>_xlfn.XLOOKUP($A95,'[1]18'!$G$7:$EA$7,'[1]18'!$G$8:$EA$8)</f>
        <v>59.0374122848174</v>
      </c>
      <c r="C95" s="5">
        <f>_xlfn.XLOOKUP($A95,'[1]18'!$G$7:$EA$7,'[1]18'!$G$9:$EA$9)</f>
        <v>95.647087256872993</v>
      </c>
      <c r="D95" s="5">
        <f>_xlfn.XLOOKUP($A95,'[1]18'!$G$7:$EA$7,'[1]18'!$G$10:$EA$10)</f>
        <v>70.685458366488703</v>
      </c>
      <c r="E95" s="5">
        <f>_xlfn.XLOOKUP($A95,'[1]18'!$G$7:$EA$7,'[1]20'!$H$16:$EB$16)</f>
        <v>1126.5999999999999</v>
      </c>
      <c r="F95" s="5">
        <f>_xlfn.XLOOKUP($A95,'[1]18'!$G$7:$EA$7,'[1]20'!$H$26:$EB$26)</f>
        <v>555.29999999999995</v>
      </c>
      <c r="G95" s="5">
        <f>_xlfn.XLOOKUP($A95,'[1]18'!$G$7:$EA$7,'[1]20'!$H$27:$EB$27)</f>
        <v>1681.9</v>
      </c>
    </row>
    <row r="96" spans="1:7" x14ac:dyDescent="0.25">
      <c r="A96" s="6">
        <v>41426</v>
      </c>
      <c r="B96" s="5">
        <f>_xlfn.XLOOKUP($A96,'[1]18'!$G$7:$EA$7,'[1]18'!$G$8:$EA$8)</f>
        <v>56.255335106291497</v>
      </c>
      <c r="C96" s="5">
        <f>_xlfn.XLOOKUP($A96,'[1]18'!$G$7:$EA$7,'[1]18'!$G$9:$EA$9)</f>
        <v>97.768338454081402</v>
      </c>
      <c r="D96" s="5">
        <f>_xlfn.XLOOKUP($A96,'[1]18'!$G$7:$EA$7,'[1]18'!$G$10:$EA$10)</f>
        <v>69.143243716505694</v>
      </c>
      <c r="E96" s="5">
        <f>_xlfn.XLOOKUP($A96,'[1]18'!$G$7:$EA$7,'[1]20'!$H$16:$EB$16)</f>
        <v>1433.6</v>
      </c>
      <c r="F96" s="5">
        <f>_xlfn.XLOOKUP($A96,'[1]18'!$G$7:$EA$7,'[1]20'!$H$26:$EB$26)</f>
        <v>532.1</v>
      </c>
      <c r="G96" s="5">
        <f>_xlfn.XLOOKUP($A96,'[1]18'!$G$7:$EA$7,'[1]20'!$H$27:$EB$27)</f>
        <v>1965.7</v>
      </c>
    </row>
    <row r="97" spans="1:7" x14ac:dyDescent="0.25">
      <c r="A97" s="6">
        <v>41518</v>
      </c>
      <c r="B97" s="5">
        <f>_xlfn.XLOOKUP($A97,'[1]18'!$G$7:$EA$7,'[1]18'!$G$8:$EA$8)</f>
        <v>59.735185797069299</v>
      </c>
      <c r="C97" s="5">
        <f>_xlfn.XLOOKUP($A97,'[1]18'!$G$7:$EA$7,'[1]18'!$G$9:$EA$9)</f>
        <v>100.823958217079</v>
      </c>
      <c r="D97" s="5">
        <f>_xlfn.XLOOKUP($A97,'[1]18'!$G$7:$EA$7,'[1]18'!$G$10:$EA$10)</f>
        <v>72.623326149184706</v>
      </c>
      <c r="E97" s="5">
        <f>_xlfn.XLOOKUP($A97,'[1]18'!$G$7:$EA$7,'[1]20'!$H$16:$EB$16)</f>
        <v>1241</v>
      </c>
      <c r="F97" s="5">
        <f>_xlfn.XLOOKUP($A97,'[1]18'!$G$7:$EA$7,'[1]20'!$H$26:$EB$26)</f>
        <v>512.70000000000005</v>
      </c>
      <c r="G97" s="5">
        <f>_xlfn.XLOOKUP($A97,'[1]18'!$G$7:$EA$7,'[1]20'!$H$27:$EB$27)</f>
        <v>1753.7</v>
      </c>
    </row>
    <row r="98" spans="1:7" x14ac:dyDescent="0.25">
      <c r="A98" s="6">
        <v>41609</v>
      </c>
      <c r="B98" s="5">
        <f>_xlfn.XLOOKUP($A98,'[1]18'!$G$7:$EA$7,'[1]18'!$G$8:$EA$8)</f>
        <v>59.524454345776</v>
      </c>
      <c r="C98" s="5">
        <f>_xlfn.XLOOKUP($A98,'[1]18'!$G$7:$EA$7,'[1]18'!$G$9:$EA$9)</f>
        <v>98.447990008045593</v>
      </c>
      <c r="D98" s="5">
        <f>_xlfn.XLOOKUP($A98,'[1]18'!$G$7:$EA$7,'[1]18'!$G$10:$EA$10)</f>
        <v>71.798414884640707</v>
      </c>
      <c r="E98" s="5">
        <f>_xlfn.XLOOKUP($A98,'[1]18'!$G$7:$EA$7,'[1]20'!$H$16:$EB$16)</f>
        <v>1220.7</v>
      </c>
      <c r="F98" s="5">
        <f>_xlfn.XLOOKUP($A98,'[1]18'!$G$7:$EA$7,'[1]20'!$H$26:$EB$26)</f>
        <v>430</v>
      </c>
      <c r="G98" s="5">
        <f>_xlfn.XLOOKUP($A98,'[1]18'!$G$7:$EA$7,'[1]20'!$H$27:$EB$27)</f>
        <v>1650.7</v>
      </c>
    </row>
    <row r="99" spans="1:7" x14ac:dyDescent="0.25">
      <c r="A99" s="6">
        <v>41699</v>
      </c>
      <c r="B99" s="5">
        <f>_xlfn.XLOOKUP($A99,'[1]18'!$G$7:$EA$7,'[1]18'!$G$8:$EA$8)</f>
        <v>58.908626763943701</v>
      </c>
      <c r="C99" s="5">
        <f>_xlfn.XLOOKUP($A99,'[1]18'!$G$7:$EA$7,'[1]18'!$G$9:$EA$9)</f>
        <v>102.21331014806699</v>
      </c>
      <c r="D99" s="5">
        <f>_xlfn.XLOOKUP($A99,'[1]18'!$G$7:$EA$7,'[1]18'!$G$10:$EA$10)</f>
        <v>72.278113758725596</v>
      </c>
      <c r="E99" s="5">
        <f>_xlfn.XLOOKUP($A99,'[1]18'!$G$7:$EA$7,'[1]20'!$H$16:$EB$16)</f>
        <v>1180.3</v>
      </c>
      <c r="F99" s="5">
        <f>_xlfn.XLOOKUP($A99,'[1]18'!$G$7:$EA$7,'[1]20'!$H$26:$EB$26)</f>
        <v>299.39999999999998</v>
      </c>
      <c r="G99" s="5">
        <f>_xlfn.XLOOKUP($A99,'[1]18'!$G$7:$EA$7,'[1]20'!$H$27:$EB$27)</f>
        <v>1479.7</v>
      </c>
    </row>
    <row r="100" spans="1:7" x14ac:dyDescent="0.25">
      <c r="A100" s="6">
        <v>41791</v>
      </c>
      <c r="B100" s="5">
        <f>_xlfn.XLOOKUP($A100,'[1]18'!$G$7:$EA$7,'[1]18'!$G$8:$EA$8)</f>
        <v>50.895217716091103</v>
      </c>
      <c r="C100" s="5">
        <f>_xlfn.XLOOKUP($A100,'[1]18'!$G$7:$EA$7,'[1]18'!$G$9:$EA$9)</f>
        <v>93.775617953864199</v>
      </c>
      <c r="D100" s="5">
        <f>_xlfn.XLOOKUP($A100,'[1]18'!$G$7:$EA$7,'[1]18'!$G$10:$EA$10)</f>
        <v>63.9341335177022</v>
      </c>
      <c r="E100" s="5">
        <f>_xlfn.XLOOKUP($A100,'[1]18'!$G$7:$EA$7,'[1]20'!$H$16:$EB$16)</f>
        <v>1625.1</v>
      </c>
      <c r="F100" s="5">
        <f>_xlfn.XLOOKUP($A100,'[1]18'!$G$7:$EA$7,'[1]20'!$H$26:$EB$26)</f>
        <v>423.7</v>
      </c>
      <c r="G100" s="5">
        <f>_xlfn.XLOOKUP($A100,'[1]18'!$G$7:$EA$7,'[1]20'!$H$27:$EB$27)</f>
        <v>2048.8000000000002</v>
      </c>
    </row>
    <row r="101" spans="1:7" x14ac:dyDescent="0.25">
      <c r="A101" s="6">
        <v>41883</v>
      </c>
      <c r="B101" s="5">
        <f>_xlfn.XLOOKUP($A101,'[1]18'!$G$7:$EA$7,'[1]18'!$G$8:$EA$8)</f>
        <v>46.796883058844699</v>
      </c>
      <c r="C101" s="5">
        <f>_xlfn.XLOOKUP($A101,'[1]18'!$G$7:$EA$7,'[1]18'!$G$9:$EA$9)</f>
        <v>89.939024862615696</v>
      </c>
      <c r="D101" s="5">
        <f>_xlfn.XLOOKUP($A101,'[1]18'!$G$7:$EA$7,'[1]18'!$G$10:$EA$10)</f>
        <v>59.676096265917501</v>
      </c>
      <c r="E101" s="5">
        <f>_xlfn.XLOOKUP($A101,'[1]18'!$G$7:$EA$7,'[1]20'!$H$16:$EB$16)</f>
        <v>1070.0999999999999</v>
      </c>
      <c r="F101" s="5">
        <f>_xlfn.XLOOKUP($A101,'[1]18'!$G$7:$EA$7,'[1]20'!$H$26:$EB$26)</f>
        <v>367.5</v>
      </c>
      <c r="G101" s="5">
        <f>_xlfn.XLOOKUP($A101,'[1]18'!$G$7:$EA$7,'[1]20'!$H$27:$EB$27)</f>
        <v>1437.6</v>
      </c>
    </row>
    <row r="102" spans="1:7" x14ac:dyDescent="0.25">
      <c r="A102" s="6">
        <v>41974</v>
      </c>
      <c r="B102" s="5">
        <f>_xlfn.XLOOKUP($A102,'[1]18'!$G$7:$EA$7,'[1]18'!$G$8:$EA$8)</f>
        <v>43.663621930381197</v>
      </c>
      <c r="C102" s="5">
        <f>_xlfn.XLOOKUP($A102,'[1]18'!$G$7:$EA$7,'[1]18'!$G$9:$EA$9)</f>
        <v>92.667725419765503</v>
      </c>
      <c r="D102" s="5">
        <f>_xlfn.XLOOKUP($A102,'[1]18'!$G$7:$EA$7,'[1]18'!$G$10:$EA$10)</f>
        <v>57.969960398048599</v>
      </c>
      <c r="E102" s="5">
        <f>_xlfn.XLOOKUP($A102,'[1]18'!$G$7:$EA$7,'[1]20'!$H$16:$EB$16)</f>
        <v>1243.9000000000001</v>
      </c>
      <c r="F102" s="5">
        <f>_xlfn.XLOOKUP($A102,'[1]18'!$G$7:$EA$7,'[1]20'!$H$26:$EB$26)</f>
        <v>368.4</v>
      </c>
      <c r="G102" s="5">
        <f>_xlfn.XLOOKUP($A102,'[1]18'!$G$7:$EA$7,'[1]20'!$H$27:$EB$27)</f>
        <v>1612.3</v>
      </c>
    </row>
    <row r="103" spans="1:7" x14ac:dyDescent="0.25">
      <c r="A103" s="6">
        <v>42064</v>
      </c>
      <c r="B103" s="5">
        <f>_xlfn.XLOOKUP($A103,'[1]18'!$G$7:$EA$7,'[1]18'!$G$8:$EA$8)</f>
        <v>43.2578385023997</v>
      </c>
      <c r="C103" s="5">
        <f>_xlfn.XLOOKUP($A103,'[1]18'!$G$7:$EA$7,'[1]18'!$G$9:$EA$9)</f>
        <v>89.580272001284499</v>
      </c>
      <c r="D103" s="5">
        <f>_xlfn.XLOOKUP($A103,'[1]18'!$G$7:$EA$7,'[1]18'!$G$10:$EA$10)</f>
        <v>56.872151763276399</v>
      </c>
      <c r="E103" s="5">
        <f>_xlfn.XLOOKUP($A103,'[1]18'!$G$7:$EA$7,'[1]20'!$H$16:$EB$16)</f>
        <v>1011.5</v>
      </c>
      <c r="F103" s="5">
        <f>_xlfn.XLOOKUP($A103,'[1]18'!$G$7:$EA$7,'[1]20'!$H$26:$EB$26)</f>
        <v>266.8</v>
      </c>
      <c r="G103" s="5">
        <f>_xlfn.XLOOKUP($A103,'[1]18'!$G$7:$EA$7,'[1]20'!$H$27:$EB$27)</f>
        <v>1278.3</v>
      </c>
    </row>
    <row r="104" spans="1:7" x14ac:dyDescent="0.25">
      <c r="A104" s="6">
        <v>42156</v>
      </c>
      <c r="B104" s="5">
        <f>_xlfn.XLOOKUP($A104,'[1]18'!$G$7:$EA$7,'[1]18'!$G$8:$EA$8)</f>
        <v>41.949063110874299</v>
      </c>
      <c r="C104" s="5">
        <f>_xlfn.XLOOKUP($A104,'[1]18'!$G$7:$EA$7,'[1]18'!$G$9:$EA$9)</f>
        <v>79.540827074966003</v>
      </c>
      <c r="D104" s="5">
        <f>_xlfn.XLOOKUP($A104,'[1]18'!$G$7:$EA$7,'[1]18'!$G$10:$EA$10)</f>
        <v>53.241234564523197</v>
      </c>
      <c r="E104" s="5">
        <f>_xlfn.XLOOKUP($A104,'[1]18'!$G$7:$EA$7,'[1]20'!$H$16:$EB$16)</f>
        <v>758.3</v>
      </c>
      <c r="F104" s="5">
        <f>_xlfn.XLOOKUP($A104,'[1]18'!$G$7:$EA$7,'[1]20'!$H$26:$EB$26)</f>
        <v>283.60000000000002</v>
      </c>
      <c r="G104" s="5">
        <f>_xlfn.XLOOKUP($A104,'[1]18'!$G$7:$EA$7,'[1]20'!$H$27:$EB$27)</f>
        <v>1041.9000000000001</v>
      </c>
    </row>
    <row r="105" spans="1:7" x14ac:dyDescent="0.25">
      <c r="A105" s="6">
        <v>42248</v>
      </c>
      <c r="B105" s="5">
        <f>_xlfn.XLOOKUP($A105,'[1]18'!$G$7:$EA$7,'[1]18'!$G$8:$EA$8)</f>
        <v>40.431793085765797</v>
      </c>
      <c r="C105" s="5">
        <f>_xlfn.XLOOKUP($A105,'[1]18'!$G$7:$EA$7,'[1]18'!$G$9:$EA$9)</f>
        <v>78.892509958504505</v>
      </c>
      <c r="D105" s="5">
        <f>_xlfn.XLOOKUP($A105,'[1]18'!$G$7:$EA$7,'[1]18'!$G$10:$EA$10)</f>
        <v>51.906618850454599</v>
      </c>
      <c r="E105" s="5">
        <f>_xlfn.XLOOKUP($A105,'[1]18'!$G$7:$EA$7,'[1]20'!$H$16:$EB$16)</f>
        <v>654.6</v>
      </c>
      <c r="F105" s="5">
        <f>_xlfn.XLOOKUP($A105,'[1]18'!$G$7:$EA$7,'[1]20'!$H$26:$EB$26)</f>
        <v>322.3</v>
      </c>
      <c r="G105" s="5">
        <f>_xlfn.XLOOKUP($A105,'[1]18'!$G$7:$EA$7,'[1]20'!$H$27:$EB$27)</f>
        <v>976.9</v>
      </c>
    </row>
    <row r="106" spans="1:7" x14ac:dyDescent="0.25">
      <c r="A106" s="6">
        <v>42339</v>
      </c>
      <c r="B106" s="5">
        <f>_xlfn.XLOOKUP($A106,'[1]18'!$G$7:$EA$7,'[1]18'!$G$8:$EA$8)</f>
        <v>37.600481975991599</v>
      </c>
      <c r="C106" s="5">
        <f>_xlfn.XLOOKUP($A106,'[1]18'!$G$7:$EA$7,'[1]18'!$G$9:$EA$9)</f>
        <v>73.975712694678293</v>
      </c>
      <c r="D106" s="5">
        <f>_xlfn.XLOOKUP($A106,'[1]18'!$G$7:$EA$7,'[1]18'!$G$10:$EA$10)</f>
        <v>48.4642239552837</v>
      </c>
      <c r="E106" s="5">
        <f>_xlfn.XLOOKUP($A106,'[1]18'!$G$7:$EA$7,'[1]20'!$H$16:$EB$16)</f>
        <v>556.1</v>
      </c>
      <c r="F106" s="5">
        <f>_xlfn.XLOOKUP($A106,'[1]18'!$G$7:$EA$7,'[1]20'!$H$26:$EB$26)</f>
        <v>308.7</v>
      </c>
      <c r="G106" s="5">
        <f>_xlfn.XLOOKUP($A106,'[1]18'!$G$7:$EA$7,'[1]20'!$H$27:$EB$27)</f>
        <v>864.8</v>
      </c>
    </row>
    <row r="107" spans="1:7" x14ac:dyDescent="0.25">
      <c r="A107" s="6">
        <v>42430</v>
      </c>
      <c r="B107" s="5">
        <f>_xlfn.XLOOKUP($A107,'[1]18'!$G$7:$EA$7,'[1]18'!$G$8:$EA$8)</f>
        <v>37.219264850140497</v>
      </c>
      <c r="C107" s="5">
        <f>_xlfn.XLOOKUP($A107,'[1]18'!$G$7:$EA$7,'[1]18'!$G$9:$EA$9)</f>
        <v>68.098913254441598</v>
      </c>
      <c r="D107" s="5">
        <f>_xlfn.XLOOKUP($A107,'[1]18'!$G$7:$EA$7,'[1]18'!$G$10:$EA$10)</f>
        <v>46.561307726824801</v>
      </c>
      <c r="E107" s="5">
        <f>_xlfn.XLOOKUP($A107,'[1]18'!$G$7:$EA$7,'[1]20'!$H$16:$EB$16)</f>
        <v>459.2</v>
      </c>
      <c r="F107" s="5">
        <f>_xlfn.XLOOKUP($A107,'[1]18'!$G$7:$EA$7,'[1]20'!$H$26:$EB$26)</f>
        <v>259.10000000000002</v>
      </c>
      <c r="G107" s="5">
        <f>_xlfn.XLOOKUP($A107,'[1]18'!$G$7:$EA$7,'[1]20'!$H$27:$EB$27)</f>
        <v>718.3</v>
      </c>
    </row>
    <row r="108" spans="1:7" x14ac:dyDescent="0.25">
      <c r="A108" s="6">
        <v>42522</v>
      </c>
      <c r="B108" s="5">
        <f>_xlfn.XLOOKUP($A108,'[1]18'!$G$7:$EA$7,'[1]18'!$G$8:$EA$8)</f>
        <v>40.416594636795203</v>
      </c>
      <c r="C108" s="5">
        <f>_xlfn.XLOOKUP($A108,'[1]18'!$G$7:$EA$7,'[1]18'!$G$9:$EA$9)</f>
        <v>65.880959976620105</v>
      </c>
      <c r="D108" s="5">
        <f>_xlfn.XLOOKUP($A108,'[1]18'!$G$7:$EA$7,'[1]18'!$G$10:$EA$10)</f>
        <v>48.3250655439196</v>
      </c>
      <c r="E108" s="5">
        <f>_xlfn.XLOOKUP($A108,'[1]18'!$G$7:$EA$7,'[1]20'!$H$16:$EB$16)</f>
        <v>318</v>
      </c>
      <c r="F108" s="5">
        <f>_xlfn.XLOOKUP($A108,'[1]18'!$G$7:$EA$7,'[1]20'!$H$26:$EB$26)</f>
        <v>319.3</v>
      </c>
      <c r="G108" s="5">
        <f>_xlfn.XLOOKUP($A108,'[1]18'!$G$7:$EA$7,'[1]20'!$H$27:$EB$27)</f>
        <v>637.29999999999995</v>
      </c>
    </row>
    <row r="109" spans="1:7" x14ac:dyDescent="0.25">
      <c r="A109" s="6">
        <v>42614</v>
      </c>
      <c r="B109" s="5">
        <f>_xlfn.XLOOKUP($A109,'[1]18'!$G$7:$EA$7,'[1]18'!$G$8:$EA$8)</f>
        <v>41.5114276701105</v>
      </c>
      <c r="C109" s="5">
        <f>_xlfn.XLOOKUP($A109,'[1]18'!$G$7:$EA$7,'[1]18'!$G$9:$EA$9)</f>
        <v>71.200080493891093</v>
      </c>
      <c r="D109" s="5">
        <f>_xlfn.XLOOKUP($A109,'[1]18'!$G$7:$EA$7,'[1]18'!$G$10:$EA$10)</f>
        <v>50.635032146610797</v>
      </c>
      <c r="E109" s="5">
        <f>_xlfn.XLOOKUP($A109,'[1]18'!$G$7:$EA$7,'[1]20'!$H$16:$EB$16)</f>
        <v>397.3</v>
      </c>
      <c r="F109" s="5">
        <f>_xlfn.XLOOKUP($A109,'[1]18'!$G$7:$EA$7,'[1]20'!$H$26:$EB$26)</f>
        <v>337.4</v>
      </c>
      <c r="G109" s="5">
        <f>_xlfn.XLOOKUP($A109,'[1]18'!$G$7:$EA$7,'[1]20'!$H$27:$EB$27)</f>
        <v>734.7</v>
      </c>
    </row>
    <row r="110" spans="1:7" x14ac:dyDescent="0.25">
      <c r="A110" s="6">
        <v>42705</v>
      </c>
      <c r="B110" s="5">
        <f>_xlfn.XLOOKUP($A110,'[1]18'!$G$7:$EA$7,'[1]18'!$G$8:$EA$8)</f>
        <v>45.596632391559403</v>
      </c>
      <c r="C110" s="5">
        <f>_xlfn.XLOOKUP($A110,'[1]18'!$G$7:$EA$7,'[1]18'!$G$9:$EA$9)</f>
        <v>102.411202371017</v>
      </c>
      <c r="D110" s="5">
        <f>_xlfn.XLOOKUP($A110,'[1]18'!$G$7:$EA$7,'[1]18'!$G$10:$EA$10)</f>
        <v>62.426788286210801</v>
      </c>
      <c r="E110" s="5">
        <f>_xlfn.XLOOKUP($A110,'[1]18'!$G$7:$EA$7,'[1]20'!$H$16:$EB$16)</f>
        <v>374.8</v>
      </c>
      <c r="F110" s="5">
        <f>_xlfn.XLOOKUP($A110,'[1]18'!$G$7:$EA$7,'[1]20'!$H$26:$EB$26)</f>
        <v>363.5</v>
      </c>
      <c r="G110" s="5">
        <f>_xlfn.XLOOKUP($A110,'[1]18'!$G$7:$EA$7,'[1]20'!$H$27:$EB$27)</f>
        <v>738.3</v>
      </c>
    </row>
    <row r="111" spans="1:7" x14ac:dyDescent="0.25">
      <c r="A111" s="6">
        <v>42795</v>
      </c>
      <c r="B111" s="5">
        <f>_xlfn.XLOOKUP($A111,'[1]18'!$G$7:$EA$7,'[1]18'!$G$8:$EA$8)</f>
        <v>51.341159794219301</v>
      </c>
      <c r="C111" s="5">
        <f>_xlfn.XLOOKUP($A111,'[1]18'!$G$7:$EA$7,'[1]18'!$G$9:$EA$9)</f>
        <v>105.696875107328</v>
      </c>
      <c r="D111" s="5">
        <f>_xlfn.XLOOKUP($A111,'[1]18'!$G$7:$EA$7,'[1]18'!$G$10:$EA$10)</f>
        <v>67.378992027487698</v>
      </c>
      <c r="E111" s="5">
        <f>_xlfn.XLOOKUP($A111,'[1]18'!$G$7:$EA$7,'[1]20'!$H$16:$EB$16)</f>
        <v>379</v>
      </c>
      <c r="F111" s="5">
        <f>_xlfn.XLOOKUP($A111,'[1]18'!$G$7:$EA$7,'[1]20'!$H$26:$EB$26)</f>
        <v>308.60000000000002</v>
      </c>
      <c r="G111" s="5">
        <f>_xlfn.XLOOKUP($A111,'[1]18'!$G$7:$EA$7,'[1]20'!$H$27:$EB$27)</f>
        <v>687.6</v>
      </c>
    </row>
    <row r="112" spans="1:7" x14ac:dyDescent="0.25">
      <c r="A112" s="6">
        <v>42887</v>
      </c>
      <c r="B112" s="5">
        <f>_xlfn.XLOOKUP($A112,'[1]18'!$G$7:$EA$7,'[1]18'!$G$8:$EA$8)</f>
        <v>44.515278377884698</v>
      </c>
      <c r="C112" s="5">
        <f>_xlfn.XLOOKUP($A112,'[1]18'!$G$7:$EA$7,'[1]18'!$G$9:$EA$9)</f>
        <v>104.181557733095</v>
      </c>
      <c r="D112" s="5">
        <f>_xlfn.XLOOKUP($A112,'[1]18'!$G$7:$EA$7,'[1]18'!$G$10:$EA$10)</f>
        <v>61.984934516792599</v>
      </c>
      <c r="E112" s="5">
        <f>_xlfn.XLOOKUP($A112,'[1]18'!$G$7:$EA$7,'[1]20'!$H$16:$EB$16)</f>
        <v>366.8</v>
      </c>
      <c r="F112" s="5">
        <f>_xlfn.XLOOKUP($A112,'[1]18'!$G$7:$EA$7,'[1]20'!$H$26:$EB$26)</f>
        <v>413.7</v>
      </c>
      <c r="G112" s="5">
        <f>_xlfn.XLOOKUP($A112,'[1]18'!$G$7:$EA$7,'[1]20'!$H$27:$EB$27)</f>
        <v>780.5</v>
      </c>
    </row>
    <row r="113" spans="1:7" x14ac:dyDescent="0.25">
      <c r="A113" s="6">
        <v>42979</v>
      </c>
      <c r="B113" s="5">
        <f>_xlfn.XLOOKUP($A113,'[1]18'!$G$7:$EA$7,'[1]18'!$G$8:$EA$8)</f>
        <v>44.954315418983803</v>
      </c>
      <c r="C113" s="5">
        <f>_xlfn.XLOOKUP($A113,'[1]18'!$G$7:$EA$7,'[1]18'!$G$9:$EA$9)</f>
        <v>95.938782373372405</v>
      </c>
      <c r="D113" s="5">
        <f>_xlfn.XLOOKUP($A113,'[1]18'!$G$7:$EA$7,'[1]18'!$G$10:$EA$10)</f>
        <v>60.082207814892698</v>
      </c>
      <c r="E113" s="5">
        <f>_xlfn.XLOOKUP($A113,'[1]18'!$G$7:$EA$7,'[1]20'!$H$16:$EB$16)</f>
        <v>325.2</v>
      </c>
      <c r="F113" s="5">
        <f>_xlfn.XLOOKUP($A113,'[1]18'!$G$7:$EA$7,'[1]20'!$H$26:$EB$26)</f>
        <v>433.5</v>
      </c>
      <c r="G113" s="5">
        <f>_xlfn.XLOOKUP($A113,'[1]18'!$G$7:$EA$7,'[1]20'!$H$27:$EB$27)</f>
        <v>758.7</v>
      </c>
    </row>
    <row r="114" spans="1:7" x14ac:dyDescent="0.25">
      <c r="A114" s="6">
        <v>43070</v>
      </c>
      <c r="B114" s="5">
        <f>_xlfn.XLOOKUP($A114,'[1]18'!$G$7:$EA$7,'[1]18'!$G$8:$EA$8)</f>
        <v>44.530324582361203</v>
      </c>
      <c r="C114" s="5">
        <f>_xlfn.XLOOKUP($A114,'[1]18'!$G$7:$EA$7,'[1]18'!$G$9:$EA$9)</f>
        <v>104.012030998857</v>
      </c>
      <c r="D114" s="5">
        <f>_xlfn.XLOOKUP($A114,'[1]18'!$G$7:$EA$7,'[1]18'!$G$10:$EA$10)</f>
        <v>62.057442521691002</v>
      </c>
      <c r="E114" s="5">
        <f>_xlfn.XLOOKUP($A114,'[1]18'!$G$7:$EA$7,'[1]20'!$H$16:$EB$16)</f>
        <v>287</v>
      </c>
      <c r="F114" s="5">
        <f>_xlfn.XLOOKUP($A114,'[1]18'!$G$7:$EA$7,'[1]20'!$H$26:$EB$26)</f>
        <v>454.2</v>
      </c>
      <c r="G114" s="5">
        <f>_xlfn.XLOOKUP($A114,'[1]18'!$G$7:$EA$7,'[1]20'!$H$27:$EB$27)</f>
        <v>741.2</v>
      </c>
    </row>
    <row r="115" spans="1:7" x14ac:dyDescent="0.25">
      <c r="A115" s="6">
        <v>43160</v>
      </c>
      <c r="B115" s="5">
        <f>_xlfn.XLOOKUP($A115,'[1]18'!$G$7:$EA$7,'[1]18'!$G$8:$EA$8)</f>
        <v>47.351985413405203</v>
      </c>
      <c r="C115" s="5">
        <f>_xlfn.XLOOKUP($A115,'[1]18'!$G$7:$EA$7,'[1]18'!$G$9:$EA$9)</f>
        <v>115.262694393367</v>
      </c>
      <c r="D115" s="5">
        <f>_xlfn.XLOOKUP($A115,'[1]18'!$G$7:$EA$7,'[1]18'!$G$10:$EA$10)</f>
        <v>67.295956033880401</v>
      </c>
      <c r="E115" s="5">
        <f>_xlfn.XLOOKUP($A115,'[1]18'!$G$7:$EA$7,'[1]20'!$H$16:$EB$16)</f>
        <v>221.6</v>
      </c>
      <c r="F115" s="5">
        <f>_xlfn.XLOOKUP($A115,'[1]18'!$G$7:$EA$7,'[1]20'!$H$26:$EB$26)</f>
        <v>400.4</v>
      </c>
      <c r="G115" s="5">
        <f>_xlfn.XLOOKUP($A115,'[1]18'!$G$7:$EA$7,'[1]20'!$H$27:$EB$27)</f>
        <v>622</v>
      </c>
    </row>
    <row r="116" spans="1:7" x14ac:dyDescent="0.25">
      <c r="A116" s="6">
        <v>43252</v>
      </c>
      <c r="B116" s="5">
        <f>_xlfn.XLOOKUP($A116,'[1]18'!$G$7:$EA$7,'[1]18'!$G$8:$EA$8)</f>
        <v>46.560088702877401</v>
      </c>
      <c r="C116" s="5">
        <f>_xlfn.XLOOKUP($A116,'[1]18'!$G$7:$EA$7,'[1]18'!$G$9:$EA$9)</f>
        <v>119.966178987482</v>
      </c>
      <c r="D116" s="5">
        <f>_xlfn.XLOOKUP($A116,'[1]18'!$G$7:$EA$7,'[1]18'!$G$10:$EA$10)</f>
        <v>68.019506719614597</v>
      </c>
      <c r="E116" s="5">
        <f>_xlfn.XLOOKUP($A116,'[1]18'!$G$7:$EA$7,'[1]20'!$H$16:$EB$16)</f>
        <v>361.3</v>
      </c>
      <c r="F116" s="5">
        <f>_xlfn.XLOOKUP($A116,'[1]18'!$G$7:$EA$7,'[1]20'!$H$26:$EB$26)</f>
        <v>522.6</v>
      </c>
      <c r="G116" s="5">
        <f>_xlfn.XLOOKUP($A116,'[1]18'!$G$7:$EA$7,'[1]20'!$H$27:$EB$27)</f>
        <v>883.9</v>
      </c>
    </row>
    <row r="117" spans="1:7" x14ac:dyDescent="0.25">
      <c r="A117" s="6">
        <v>43344</v>
      </c>
      <c r="B117" s="5">
        <f>_xlfn.XLOOKUP($A117,'[1]18'!$G$7:$EA$7,'[1]18'!$G$8:$EA$8)</f>
        <v>48.399986200382401</v>
      </c>
      <c r="C117" s="5">
        <f>_xlfn.XLOOKUP($A117,'[1]18'!$G$7:$EA$7,'[1]18'!$G$9:$EA$9)</f>
        <v>128.71385633412899</v>
      </c>
      <c r="D117" s="5">
        <f>_xlfn.XLOOKUP($A117,'[1]18'!$G$7:$EA$7,'[1]18'!$G$10:$EA$10)</f>
        <v>71.7940012604776</v>
      </c>
      <c r="E117" s="5">
        <f>_xlfn.XLOOKUP($A117,'[1]18'!$G$7:$EA$7,'[1]20'!$H$16:$EB$16)</f>
        <v>356.7</v>
      </c>
      <c r="F117" s="5">
        <f>_xlfn.XLOOKUP($A117,'[1]18'!$G$7:$EA$7,'[1]20'!$H$26:$EB$26)</f>
        <v>535.6</v>
      </c>
      <c r="G117" s="5">
        <f>_xlfn.XLOOKUP($A117,'[1]18'!$G$7:$EA$7,'[1]20'!$H$27:$EB$27)</f>
        <v>892.3</v>
      </c>
    </row>
    <row r="118" spans="1:7" x14ac:dyDescent="0.25">
      <c r="A118" s="6">
        <v>43435</v>
      </c>
      <c r="B118" s="5">
        <f>_xlfn.XLOOKUP($A118,'[1]18'!$G$7:$EA$7,'[1]18'!$G$8:$EA$8)</f>
        <v>51.008823481299302</v>
      </c>
      <c r="C118" s="5">
        <f>_xlfn.XLOOKUP($A118,'[1]18'!$G$7:$EA$7,'[1]18'!$G$9:$EA$9)</f>
        <v>134.81329732576799</v>
      </c>
      <c r="D118" s="5">
        <f>_xlfn.XLOOKUP($A118,'[1]18'!$G$7:$EA$7,'[1]18'!$G$10:$EA$10)</f>
        <v>75.382520320619307</v>
      </c>
      <c r="E118" s="5">
        <f>_xlfn.XLOOKUP($A118,'[1]18'!$G$7:$EA$7,'[1]20'!$H$16:$EB$16)</f>
        <v>406.1</v>
      </c>
      <c r="F118" s="5">
        <f>_xlfn.XLOOKUP($A118,'[1]18'!$G$7:$EA$7,'[1]20'!$H$26:$EB$26)</f>
        <v>539.1</v>
      </c>
      <c r="G118" s="5">
        <f>_xlfn.XLOOKUP($A118,'[1]18'!$G$7:$EA$7,'[1]20'!$H$27:$EB$27)</f>
        <v>945.2</v>
      </c>
    </row>
    <row r="119" spans="1:7" x14ac:dyDescent="0.25">
      <c r="A119" s="6">
        <v>43525</v>
      </c>
      <c r="B119" s="5">
        <f>_xlfn.XLOOKUP($A119,'[1]18'!$G$7:$EA$7,'[1]18'!$G$8:$EA$8)</f>
        <v>56.618684824021898</v>
      </c>
      <c r="C119" s="5">
        <f>_xlfn.XLOOKUP($A119,'[1]18'!$G$7:$EA$7,'[1]18'!$G$9:$EA$9)</f>
        <v>133.78592933165501</v>
      </c>
      <c r="D119" s="5">
        <f>_xlfn.XLOOKUP($A119,'[1]18'!$G$7:$EA$7,'[1]18'!$G$10:$EA$10)</f>
        <v>79.016328868912794</v>
      </c>
      <c r="E119" s="5">
        <f>_xlfn.XLOOKUP($A119,'[1]18'!$G$7:$EA$7,'[1]20'!$H$16:$EB$16)</f>
        <v>260.8</v>
      </c>
      <c r="F119" s="5">
        <f>_xlfn.XLOOKUP($A119,'[1]18'!$G$7:$EA$7,'[1]20'!$H$26:$EB$26)</f>
        <v>467.4</v>
      </c>
      <c r="G119" s="5">
        <f>_xlfn.XLOOKUP($A119,'[1]18'!$G$7:$EA$7,'[1]20'!$H$27:$EB$27)</f>
        <v>728.2</v>
      </c>
    </row>
    <row r="120" spans="1:7" x14ac:dyDescent="0.25">
      <c r="A120" s="6">
        <v>43617</v>
      </c>
      <c r="B120" s="5">
        <f>_xlfn.XLOOKUP($A120,'[1]18'!$G$7:$EA$7,'[1]18'!$G$8:$EA$8)</f>
        <v>63.753710639641099</v>
      </c>
      <c r="C120" s="5">
        <f>_xlfn.XLOOKUP($A120,'[1]18'!$G$7:$EA$7,'[1]18'!$G$9:$EA$9)</f>
        <v>120.908607412294</v>
      </c>
      <c r="D120" s="5">
        <f>_xlfn.XLOOKUP($A120,'[1]18'!$G$7:$EA$7,'[1]18'!$G$10:$EA$10)</f>
        <v>80.291944518857903</v>
      </c>
      <c r="E120" s="5">
        <f>_xlfn.XLOOKUP($A120,'[1]18'!$G$7:$EA$7,'[1]20'!$H$16:$EB$16)</f>
        <v>433.3</v>
      </c>
      <c r="F120" s="5">
        <f>_xlfn.XLOOKUP($A120,'[1]18'!$G$7:$EA$7,'[1]20'!$H$26:$EB$26)</f>
        <v>609.20000000000005</v>
      </c>
      <c r="G120" s="5">
        <f>_xlfn.XLOOKUP($A120,'[1]18'!$G$7:$EA$7,'[1]20'!$H$27:$EB$27)</f>
        <v>1042.5</v>
      </c>
    </row>
    <row r="121" spans="1:7" x14ac:dyDescent="0.25">
      <c r="A121" s="6">
        <v>43709</v>
      </c>
      <c r="B121" s="5">
        <f>_xlfn.XLOOKUP($A121,'[1]18'!$G$7:$EA$7,'[1]18'!$G$8:$EA$8)</f>
        <v>66.020541146445098</v>
      </c>
      <c r="C121" s="5">
        <f>_xlfn.XLOOKUP($A121,'[1]18'!$G$7:$EA$7,'[1]18'!$G$9:$EA$9)</f>
        <v>118.997765628312</v>
      </c>
      <c r="D121" s="5">
        <f>_xlfn.XLOOKUP($A121,'[1]18'!$G$7:$EA$7,'[1]18'!$G$10:$EA$10)</f>
        <v>81.376153573491706</v>
      </c>
      <c r="E121" s="5">
        <f>_xlfn.XLOOKUP($A121,'[1]18'!$G$7:$EA$7,'[1]20'!$H$16:$EB$16)</f>
        <v>436.1</v>
      </c>
      <c r="F121" s="5">
        <f>_xlfn.XLOOKUP($A121,'[1]18'!$G$7:$EA$7,'[1]20'!$H$26:$EB$26)</f>
        <v>659.1</v>
      </c>
      <c r="G121" s="5">
        <f>_xlfn.XLOOKUP($A121,'[1]18'!$G$7:$EA$7,'[1]20'!$H$27:$EB$27)</f>
        <v>1095.2</v>
      </c>
    </row>
    <row r="122" spans="1:7" x14ac:dyDescent="0.25">
      <c r="A122" s="6">
        <v>43800</v>
      </c>
      <c r="B122" s="5">
        <f>_xlfn.XLOOKUP($A122,'[1]18'!$G$7:$EA$7,'[1]18'!$G$8:$EA$8)</f>
        <v>60.446537884423797</v>
      </c>
      <c r="C122" s="5">
        <f>_xlfn.XLOOKUP($A122,'[1]18'!$G$7:$EA$7,'[1]18'!$G$9:$EA$9)</f>
        <v>110.65313161862299</v>
      </c>
      <c r="D122" s="5">
        <f>_xlfn.XLOOKUP($A122,'[1]18'!$G$7:$EA$7,'[1]18'!$G$10:$EA$10)</f>
        <v>74.948383886256394</v>
      </c>
      <c r="E122" s="5">
        <f>_xlfn.XLOOKUP($A122,'[1]18'!$G$7:$EA$7,'[1]20'!$H$16:$EB$16)</f>
        <v>494.1</v>
      </c>
      <c r="F122" s="5">
        <f>_xlfn.XLOOKUP($A122,'[1]18'!$G$7:$EA$7,'[1]20'!$H$26:$EB$26)</f>
        <v>673.2</v>
      </c>
      <c r="G122" s="5">
        <f>_xlfn.XLOOKUP($A122,'[1]18'!$G$7:$EA$7,'[1]20'!$H$27:$EB$27)</f>
        <v>1167.3</v>
      </c>
    </row>
    <row r="123" spans="1:7" x14ac:dyDescent="0.25">
      <c r="A123" s="6">
        <v>43891</v>
      </c>
      <c r="B123" s="5">
        <f>_xlfn.XLOOKUP($A123,'[1]18'!$G$7:$EA$7,'[1]18'!$G$8:$EA$8)</f>
        <v>64.988535311419696</v>
      </c>
      <c r="C123" s="5">
        <f>_xlfn.XLOOKUP($A123,'[1]18'!$G$7:$EA$7,'[1]18'!$G$9:$EA$9)</f>
        <v>111.63648375210499</v>
      </c>
      <c r="D123" s="5">
        <f>_xlfn.XLOOKUP($A123,'[1]18'!$G$7:$EA$7,'[1]18'!$G$10:$EA$10)</f>
        <v>78.305265097202906</v>
      </c>
      <c r="E123" s="5">
        <f>_xlfn.XLOOKUP($A123,'[1]18'!$G$7:$EA$7,'[1]20'!$H$16:$EB$16)</f>
        <v>317.7</v>
      </c>
      <c r="F123" s="5">
        <f>_xlfn.XLOOKUP($A123,'[1]18'!$G$7:$EA$7,'[1]20'!$H$26:$EB$26)</f>
        <v>534.4</v>
      </c>
      <c r="G123" s="5">
        <f>_xlfn.XLOOKUP($A123,'[1]18'!$G$7:$EA$7,'[1]20'!$H$27:$EB$27)</f>
        <v>852.1</v>
      </c>
    </row>
    <row r="124" spans="1:7" x14ac:dyDescent="0.25">
      <c r="A124" s="6">
        <v>43983</v>
      </c>
      <c r="B124" s="5">
        <f>_xlfn.XLOOKUP($A124,'[1]18'!$G$7:$EA$7,'[1]18'!$G$8:$EA$8)</f>
        <v>63.602015935615697</v>
      </c>
      <c r="C124" s="5">
        <f>_xlfn.XLOOKUP($A124,'[1]18'!$G$7:$EA$7,'[1]18'!$G$9:$EA$9)</f>
        <v>95.7572595621847</v>
      </c>
      <c r="D124" s="5">
        <f>_xlfn.XLOOKUP($A124,'[1]18'!$G$7:$EA$7,'[1]18'!$G$10:$EA$10)</f>
        <v>72.713906910949106</v>
      </c>
      <c r="E124" s="5">
        <f>_xlfn.XLOOKUP($A124,'[1]18'!$G$7:$EA$7,'[1]20'!$H$16:$EB$16)</f>
        <v>325.8</v>
      </c>
      <c r="F124" s="5">
        <f>_xlfn.XLOOKUP($A124,'[1]18'!$G$7:$EA$7,'[1]20'!$H$26:$EB$26)</f>
        <v>594.5</v>
      </c>
      <c r="G124" s="5">
        <f>_xlfn.XLOOKUP($A124,'[1]18'!$G$7:$EA$7,'[1]20'!$H$27:$EB$27)</f>
        <v>920.3</v>
      </c>
    </row>
    <row r="125" spans="1:7" x14ac:dyDescent="0.25">
      <c r="A125" s="6">
        <v>44075</v>
      </c>
      <c r="B125" s="5">
        <f>_xlfn.XLOOKUP($A125,'[1]18'!$G$7:$EA$7,'[1]18'!$G$8:$EA$8)</f>
        <v>73.216989390957295</v>
      </c>
      <c r="C125" s="5">
        <f>_xlfn.XLOOKUP($A125,'[1]18'!$G$7:$EA$7,'[1]18'!$G$9:$EA$9)</f>
        <v>71.269777335849795</v>
      </c>
      <c r="D125" s="5">
        <f>_xlfn.XLOOKUP($A125,'[1]18'!$G$7:$EA$7,'[1]18'!$G$10:$EA$10)</f>
        <v>72.6007241688867</v>
      </c>
      <c r="E125" s="5">
        <f>_xlfn.XLOOKUP($A125,'[1]18'!$G$7:$EA$7,'[1]20'!$H$16:$EB$16)</f>
        <v>298.8</v>
      </c>
      <c r="F125" s="5">
        <f>_xlfn.XLOOKUP($A125,'[1]18'!$G$7:$EA$7,'[1]20'!$H$26:$EB$26)</f>
        <v>670</v>
      </c>
      <c r="G125" s="5">
        <f>_xlfn.XLOOKUP($A125,'[1]18'!$G$7:$EA$7,'[1]20'!$H$27:$EB$27)</f>
        <v>968.8</v>
      </c>
    </row>
    <row r="126" spans="1:7" x14ac:dyDescent="0.25">
      <c r="A126" s="6">
        <v>44166</v>
      </c>
      <c r="B126" s="5">
        <f>_xlfn.XLOOKUP($A126,'[1]18'!$G$7:$EA$7,'[1]18'!$G$8:$EA$8)</f>
        <v>80.426112285092302</v>
      </c>
      <c r="C126" s="5">
        <f>_xlfn.XLOOKUP($A126,'[1]18'!$G$7:$EA$7,'[1]18'!$G$9:$EA$9)</f>
        <v>74.408723484180001</v>
      </c>
      <c r="D126" s="5">
        <f>_xlfn.XLOOKUP($A126,'[1]18'!$G$7:$EA$7,'[1]18'!$G$10:$EA$10)</f>
        <v>78.687967622684496</v>
      </c>
      <c r="E126" s="5">
        <f>_xlfn.XLOOKUP($A126,'[1]18'!$G$7:$EA$7,'[1]20'!$H$16:$EB$16)</f>
        <v>350.7</v>
      </c>
      <c r="F126" s="5">
        <f>_xlfn.XLOOKUP($A126,'[1]18'!$G$7:$EA$7,'[1]20'!$H$26:$EB$26)</f>
        <v>711.6</v>
      </c>
      <c r="G126" s="5">
        <f>_xlfn.XLOOKUP($A126,'[1]18'!$G$7:$EA$7,'[1]20'!$H$27:$EB$27)</f>
        <v>1062.3</v>
      </c>
    </row>
    <row r="127" spans="1:7" x14ac:dyDescent="0.25">
      <c r="A127" s="6">
        <v>44256</v>
      </c>
      <c r="B127" s="5">
        <f>_xlfn.XLOOKUP($A127,'[1]18'!$G$7:$EA$7,'[1]18'!$G$8:$EA$8)</f>
        <v>92.493190093947604</v>
      </c>
      <c r="C127" s="5">
        <f>_xlfn.XLOOKUP($A127,'[1]18'!$G$7:$EA$7,'[1]18'!$G$9:$EA$9)</f>
        <v>84.962684359180301</v>
      </c>
      <c r="D127" s="5">
        <f>_xlfn.XLOOKUP($A127,'[1]18'!$G$7:$EA$7,'[1]18'!$G$10:$EA$10)</f>
        <v>90.323839308178293</v>
      </c>
      <c r="E127" s="5">
        <f>_xlfn.XLOOKUP($A127,'[1]18'!$G$7:$EA$7,'[1]20'!$H$16:$EB$16)</f>
        <v>263.5</v>
      </c>
      <c r="F127" s="5">
        <f>_xlfn.XLOOKUP($A127,'[1]18'!$G$7:$EA$7,'[1]20'!$H$26:$EB$26)</f>
        <v>682.6</v>
      </c>
      <c r="G127" s="5">
        <f>_xlfn.XLOOKUP($A127,'[1]18'!$G$7:$EA$7,'[1]20'!$H$27:$EB$27)</f>
        <v>946.1</v>
      </c>
    </row>
  </sheetData>
  <phoneticPr fontId="14" type="noConversion"/>
  <hyperlinks>
    <hyperlink ref="B1" location="Index!A1" display="Back to table contents" xr:uid="{2397AFBE-33FF-4CEA-9F25-0CE572EFF60C}"/>
  </hyperlink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AB971-628A-487B-9291-9479B68F097B}">
  <dimension ref="A1:F36"/>
  <sheetViews>
    <sheetView showGridLines="0" workbookViewId="0">
      <selection activeCell="O14" sqref="O14"/>
    </sheetView>
  </sheetViews>
  <sheetFormatPr defaultRowHeight="13.8" x14ac:dyDescent="0.25"/>
  <cols>
    <col min="1" max="1" width="15.5546875" style="2" bestFit="1" customWidth="1"/>
    <col min="2" max="2" width="39.109375" style="2" customWidth="1"/>
    <col min="3" max="3" width="37.88671875" style="2" bestFit="1" customWidth="1"/>
    <col min="4" max="16384" width="8.88671875" style="2"/>
  </cols>
  <sheetData>
    <row r="1" spans="1:6" ht="14.4" x14ac:dyDescent="0.3">
      <c r="A1" s="73" t="s">
        <v>225</v>
      </c>
    </row>
    <row r="2" spans="1:6" ht="17.399999999999999" x14ac:dyDescent="0.3">
      <c r="A2" s="85" t="s">
        <v>167</v>
      </c>
      <c r="B2" s="88" t="s">
        <v>168</v>
      </c>
    </row>
    <row r="4" spans="1:6" ht="15.6" x14ac:dyDescent="0.3">
      <c r="A4" s="36" t="s">
        <v>2</v>
      </c>
      <c r="B4" s="4" t="s">
        <v>262</v>
      </c>
      <c r="C4" s="4" t="s">
        <v>263</v>
      </c>
      <c r="E4" s="77" t="s">
        <v>165</v>
      </c>
      <c r="F4" s="77" t="s">
        <v>166</v>
      </c>
    </row>
    <row r="5" spans="1:6" x14ac:dyDescent="0.25">
      <c r="A5" s="4" t="s">
        <v>4</v>
      </c>
      <c r="B5" s="40">
        <v>165.27500000000001</v>
      </c>
      <c r="C5" s="40">
        <v>139.69999999999999</v>
      </c>
    </row>
    <row r="6" spans="1:6" x14ac:dyDescent="0.25">
      <c r="A6" s="4" t="s">
        <v>9</v>
      </c>
      <c r="B6" s="40">
        <v>143.57499999999999</v>
      </c>
      <c r="C6" s="40">
        <v>143.90000000000003</v>
      </c>
    </row>
    <row r="7" spans="1:6" x14ac:dyDescent="0.25">
      <c r="A7" s="4" t="s">
        <v>10</v>
      </c>
      <c r="B7" s="40">
        <v>141.875</v>
      </c>
      <c r="C7" s="40">
        <v>145.22500000000002</v>
      </c>
    </row>
    <row r="8" spans="1:6" x14ac:dyDescent="0.25">
      <c r="A8" s="4" t="s">
        <v>11</v>
      </c>
      <c r="B8" s="40">
        <v>146.54999999999998</v>
      </c>
      <c r="C8" s="40">
        <v>165.32499999999999</v>
      </c>
    </row>
    <row r="9" spans="1:6" x14ac:dyDescent="0.25">
      <c r="A9" s="4" t="s">
        <v>12</v>
      </c>
      <c r="B9" s="40">
        <v>159.22500000000002</v>
      </c>
      <c r="C9" s="40">
        <v>203.1</v>
      </c>
    </row>
    <row r="10" spans="1:6" x14ac:dyDescent="0.25">
      <c r="A10" s="4" t="s">
        <v>13</v>
      </c>
      <c r="B10" s="40">
        <v>187.35</v>
      </c>
      <c r="C10" s="40">
        <v>210.35</v>
      </c>
    </row>
    <row r="11" spans="1:6" x14ac:dyDescent="0.25">
      <c r="A11" s="4" t="s">
        <v>14</v>
      </c>
      <c r="B11" s="40">
        <v>204.2</v>
      </c>
      <c r="C11" s="40">
        <v>250.25</v>
      </c>
    </row>
    <row r="12" spans="1:6" x14ac:dyDescent="0.25">
      <c r="A12" s="4" t="s">
        <v>15</v>
      </c>
      <c r="B12" s="40">
        <v>200.375</v>
      </c>
      <c r="C12" s="40">
        <v>267.39999999999998</v>
      </c>
    </row>
    <row r="13" spans="1:6" x14ac:dyDescent="0.25">
      <c r="A13" s="4" t="s">
        <v>16</v>
      </c>
      <c r="B13" s="40">
        <v>269.625</v>
      </c>
      <c r="C13" s="40">
        <v>223.25</v>
      </c>
    </row>
    <row r="14" spans="1:6" x14ac:dyDescent="0.25">
      <c r="A14" s="4" t="s">
        <v>17</v>
      </c>
      <c r="B14" s="40">
        <v>211.55</v>
      </c>
      <c r="C14" s="40">
        <v>166.67500000000001</v>
      </c>
    </row>
    <row r="15" spans="1:6" x14ac:dyDescent="0.25">
      <c r="A15" s="4" t="s">
        <v>18</v>
      </c>
      <c r="B15" s="40">
        <v>205.57499999999999</v>
      </c>
      <c r="C15" s="40">
        <v>159.6</v>
      </c>
    </row>
    <row r="16" spans="1:6" x14ac:dyDescent="0.25">
      <c r="A16" s="4" t="s">
        <v>19</v>
      </c>
      <c r="B16" s="40">
        <v>279.8</v>
      </c>
      <c r="C16" s="40">
        <v>152.30000000000001</v>
      </c>
    </row>
    <row r="17" spans="1:5" x14ac:dyDescent="0.25">
      <c r="A17" s="4" t="s">
        <v>20</v>
      </c>
      <c r="B17" s="40">
        <v>235.3</v>
      </c>
      <c r="C17" s="40">
        <v>152.22499999999997</v>
      </c>
    </row>
    <row r="18" spans="1:5" x14ac:dyDescent="0.25">
      <c r="A18" s="4" t="s">
        <v>21</v>
      </c>
      <c r="B18" s="40">
        <v>279.77499999999998</v>
      </c>
      <c r="C18" s="40">
        <v>160.67500000000001</v>
      </c>
    </row>
    <row r="19" spans="1:5" x14ac:dyDescent="0.25">
      <c r="A19" s="4" t="s">
        <v>22</v>
      </c>
      <c r="B19" s="40">
        <v>258.5</v>
      </c>
      <c r="C19" s="40">
        <v>201.92500000000001</v>
      </c>
    </row>
    <row r="20" spans="1:5" x14ac:dyDescent="0.25">
      <c r="A20" s="4" t="s">
        <v>23</v>
      </c>
      <c r="B20" s="40">
        <v>334.875</v>
      </c>
      <c r="C20" s="40">
        <v>238.2</v>
      </c>
    </row>
    <row r="21" spans="1:5" x14ac:dyDescent="0.25">
      <c r="A21" s="4" t="s">
        <v>24</v>
      </c>
      <c r="B21" s="40">
        <v>491.47500000000002</v>
      </c>
      <c r="C21" s="40">
        <v>296.125</v>
      </c>
    </row>
    <row r="22" spans="1:5" x14ac:dyDescent="0.25">
      <c r="A22" s="4" t="s">
        <v>25</v>
      </c>
      <c r="B22" s="40">
        <v>758.67500000000007</v>
      </c>
      <c r="C22" s="40">
        <v>421.77499999999998</v>
      </c>
    </row>
    <row r="23" spans="1:5" ht="15.6" x14ac:dyDescent="0.3">
      <c r="A23" s="4" t="s">
        <v>26</v>
      </c>
      <c r="B23" s="40">
        <v>964.52500000000009</v>
      </c>
      <c r="C23" s="40">
        <v>527.875</v>
      </c>
      <c r="E23" s="77"/>
    </row>
    <row r="24" spans="1:5" x14ac:dyDescent="0.25">
      <c r="A24" s="4" t="s">
        <v>27</v>
      </c>
      <c r="B24" s="40">
        <v>1033.25</v>
      </c>
      <c r="C24" s="40">
        <v>382.72500000000002</v>
      </c>
    </row>
    <row r="25" spans="1:5" x14ac:dyDescent="0.25">
      <c r="A25" s="4" t="s">
        <v>28</v>
      </c>
      <c r="B25" s="40">
        <v>1030.3</v>
      </c>
      <c r="C25" s="40">
        <v>484.59999999999997</v>
      </c>
    </row>
    <row r="26" spans="1:5" x14ac:dyDescent="0.25">
      <c r="A26" s="4" t="s">
        <v>29</v>
      </c>
      <c r="B26" s="40">
        <v>1059.8999999999999</v>
      </c>
      <c r="C26" s="40">
        <v>656.57500000000005</v>
      </c>
    </row>
    <row r="27" spans="1:5" x14ac:dyDescent="0.25">
      <c r="A27" s="4" t="s">
        <v>30</v>
      </c>
      <c r="B27" s="40">
        <v>1202.425</v>
      </c>
      <c r="C27" s="40">
        <v>712.125</v>
      </c>
    </row>
    <row r="28" spans="1:5" x14ac:dyDescent="0.25">
      <c r="A28" s="4" t="s">
        <v>31</v>
      </c>
      <c r="B28" s="40">
        <v>1255.4749999999999</v>
      </c>
      <c r="C28" s="40">
        <v>507.52500000000003</v>
      </c>
    </row>
    <row r="29" spans="1:5" x14ac:dyDescent="0.25">
      <c r="A29" s="4" t="s">
        <v>32</v>
      </c>
      <c r="B29" s="40">
        <v>1279.8499999999999</v>
      </c>
      <c r="C29" s="40">
        <v>364.75</v>
      </c>
    </row>
    <row r="30" spans="1:5" x14ac:dyDescent="0.25">
      <c r="A30" s="4" t="s">
        <v>33</v>
      </c>
      <c r="B30" s="40">
        <v>745.125</v>
      </c>
      <c r="C30" s="40">
        <v>295.35000000000002</v>
      </c>
    </row>
    <row r="31" spans="1:5" x14ac:dyDescent="0.25">
      <c r="A31" s="4" t="s">
        <v>34</v>
      </c>
      <c r="B31" s="40">
        <v>387.32499999999999</v>
      </c>
      <c r="C31" s="40">
        <v>319.82500000000005</v>
      </c>
    </row>
    <row r="32" spans="1:5" x14ac:dyDescent="0.25">
      <c r="A32" s="4" t="s">
        <v>35</v>
      </c>
      <c r="B32" s="40">
        <v>339.5</v>
      </c>
      <c r="C32" s="40">
        <v>402.5</v>
      </c>
    </row>
    <row r="33" spans="1:3" x14ac:dyDescent="0.25">
      <c r="A33" s="4" t="s">
        <v>36</v>
      </c>
      <c r="B33" s="40">
        <v>336.42499999999995</v>
      </c>
      <c r="C33" s="40">
        <v>499.42499999999995</v>
      </c>
    </row>
    <row r="34" spans="1:3" x14ac:dyDescent="0.25">
      <c r="A34" s="4" t="s">
        <v>37</v>
      </c>
      <c r="B34" s="40">
        <v>406.07500000000005</v>
      </c>
      <c r="C34" s="40">
        <v>602.22499999999991</v>
      </c>
    </row>
    <row r="35" spans="1:3" x14ac:dyDescent="0.25">
      <c r="A35" s="4" t="s">
        <v>38</v>
      </c>
      <c r="B35" s="40">
        <v>323.25</v>
      </c>
      <c r="C35" s="40">
        <v>627.625</v>
      </c>
    </row>
    <row r="36" spans="1:3" x14ac:dyDescent="0.25">
      <c r="A36" s="4" t="s">
        <v>3</v>
      </c>
      <c r="B36" s="40">
        <v>485.06451612903226</v>
      </c>
      <c r="C36" s="40">
        <v>325.19758064516117</v>
      </c>
    </row>
  </sheetData>
  <hyperlinks>
    <hyperlink ref="A1" location="Index!A1" display="Back to table content" xr:uid="{A019B60D-20C6-46DA-905C-E60E97D95148}"/>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52A6-EF9D-4F1F-ABB5-0A895E956423}">
  <dimension ref="A1:N128"/>
  <sheetViews>
    <sheetView showGridLines="0" topLeftCell="D1" zoomScale="94" zoomScaleNormal="280" workbookViewId="0">
      <selection activeCell="J4" sqref="J4"/>
    </sheetView>
  </sheetViews>
  <sheetFormatPr defaultRowHeight="13.8" x14ac:dyDescent="0.25"/>
  <cols>
    <col min="1" max="1" width="10.5546875" style="4" customWidth="1"/>
    <col min="2" max="2" width="16.6640625" style="4" customWidth="1"/>
    <col min="3" max="3" width="32.21875" style="4" customWidth="1"/>
    <col min="4" max="4" width="19" style="4" customWidth="1"/>
    <col min="5" max="6" width="14.109375" style="4" customWidth="1"/>
    <col min="7" max="7" width="29" style="4" customWidth="1"/>
    <col min="8" max="8" width="22" style="4" customWidth="1"/>
    <col min="9" max="9" width="39.88671875" style="4" customWidth="1"/>
    <col min="10" max="10" width="41.21875" style="4" customWidth="1"/>
    <col min="11" max="11" width="26.33203125" style="21" customWidth="1"/>
    <col min="12" max="12" width="27.5546875" style="21" customWidth="1"/>
    <col min="13" max="13" width="26.21875" style="21" customWidth="1"/>
    <col min="14" max="14" width="28.77734375" style="21" customWidth="1"/>
    <col min="15" max="16384" width="8.88671875" style="4"/>
  </cols>
  <sheetData>
    <row r="1" spans="1:14" ht="14.4" x14ac:dyDescent="0.3">
      <c r="B1" s="97" t="s">
        <v>224</v>
      </c>
    </row>
    <row r="2" spans="1:14" ht="27.6" x14ac:dyDescent="0.45">
      <c r="A2" s="107" t="s">
        <v>87</v>
      </c>
      <c r="B2" s="107"/>
      <c r="C2" s="107"/>
      <c r="D2" s="107"/>
      <c r="E2" s="107"/>
      <c r="F2" s="107"/>
      <c r="G2" s="107"/>
      <c r="H2" s="107"/>
      <c r="I2" s="107"/>
      <c r="J2" s="107"/>
      <c r="K2" s="23"/>
      <c r="L2" s="23"/>
      <c r="M2" s="23"/>
      <c r="N2" s="23"/>
    </row>
    <row r="3" spans="1:14" s="8" customFormat="1" ht="15.6" x14ac:dyDescent="0.3">
      <c r="A3" s="8" t="s">
        <v>1</v>
      </c>
      <c r="B3" s="8" t="s">
        <v>84</v>
      </c>
      <c r="C3" s="8" t="s">
        <v>85</v>
      </c>
      <c r="D3" s="8" t="s">
        <v>86</v>
      </c>
      <c r="E3" s="8" t="s">
        <v>59</v>
      </c>
      <c r="F3" s="8" t="s">
        <v>100</v>
      </c>
      <c r="G3" s="8" t="s">
        <v>92</v>
      </c>
      <c r="H3" s="8" t="s">
        <v>93</v>
      </c>
      <c r="I3" s="8" t="s">
        <v>94</v>
      </c>
      <c r="J3" s="8" t="s">
        <v>95</v>
      </c>
      <c r="K3" s="18" t="s">
        <v>96</v>
      </c>
      <c r="L3" s="18" t="s">
        <v>97</v>
      </c>
      <c r="M3" s="18" t="s">
        <v>98</v>
      </c>
      <c r="N3" s="18" t="s">
        <v>99</v>
      </c>
    </row>
    <row r="4" spans="1:14" x14ac:dyDescent="0.25">
      <c r="A4" s="6">
        <v>32933</v>
      </c>
      <c r="B4" s="4">
        <f>_xlfn.XLOOKUP($A4,'[1]11'!$G$7:$EA$7,'[1]11'!$G$8:$EA$8)</f>
        <v>78</v>
      </c>
      <c r="C4" s="4">
        <f>_xlfn.XLOOKUP($A4,'[1]11'!$G$7:$EA$7,'[1]11'!$G$9:$EA$9)</f>
        <v>12</v>
      </c>
      <c r="D4" s="4">
        <f>_xlfn.XLOOKUP($A4,'[1]11'!$G$7:$EA$7,'[1]11'!$G$10:$EA$10)</f>
        <v>1886</v>
      </c>
      <c r="E4" s="4">
        <f>_xlfn.XLOOKUP($A4,'[1]11'!$G$7:$EA$7,'[1]11'!$G$11:$EA$11)</f>
        <v>1307</v>
      </c>
      <c r="F4" s="4">
        <f>Table8[[#This Row],[Mining]]+Table8[[#This Row],[Manufacturing]]+Table8[[#This Row],[Electricity,Gas And Water]]+Table8[[#This Row],[Construction]]</f>
        <v>3283</v>
      </c>
      <c r="G4" s="22">
        <v>100</v>
      </c>
      <c r="H4" s="10">
        <v>100</v>
      </c>
      <c r="I4" s="4">
        <v>100</v>
      </c>
      <c r="J4" s="4">
        <v>100</v>
      </c>
      <c r="K4" s="21">
        <f>Table8[[#This Row],[Construction]]/Table8[[#This Row],[Total business]]</f>
        <v>2.3758757234236979E-2</v>
      </c>
      <c r="L4" s="21">
        <f>Table8[[#This Row],[Electricity,Gas And Water]]/Table8[[#This Row],[Total business]]</f>
        <v>3.6551934206518429E-3</v>
      </c>
      <c r="M4" s="21">
        <f>Table8[[#This Row],[Manufacturing]]/Table8[[#This Row],[Total business]]</f>
        <v>0.57447456594578128</v>
      </c>
      <c r="N4" s="21">
        <f>Table8[[#This Row],[Mining]]/Table8[[#This Row],[Total business]]</f>
        <v>0.39811148339932989</v>
      </c>
    </row>
    <row r="5" spans="1:14" x14ac:dyDescent="0.25">
      <c r="A5" s="6">
        <v>33025</v>
      </c>
      <c r="B5" s="4">
        <f>_xlfn.XLOOKUP($A5,'[1]11'!$G$7:$EA$7,'[1]11'!$G$8:$EA$8)</f>
        <v>61</v>
      </c>
      <c r="C5" s="4">
        <f>_xlfn.XLOOKUP($A5,'[1]11'!$G$7:$EA$7,'[1]11'!$G$9:$EA$9)</f>
        <v>14</v>
      </c>
      <c r="D5" s="4">
        <f>_xlfn.XLOOKUP($A5,'[1]11'!$G$7:$EA$7,'[1]11'!$G$10:$EA$10)</f>
        <v>1650</v>
      </c>
      <c r="E5" s="4">
        <f>_xlfn.XLOOKUP($A5,'[1]11'!$G$7:$EA$7,'[1]11'!$G$11:$EA$11)</f>
        <v>1320</v>
      </c>
      <c r="F5" s="4">
        <f>Table8[[#This Row],[Mining]]+Table8[[#This Row],[Manufacturing]]+Table8[[#This Row],[Electricity,Gas And Water]]+Table8[[#This Row],[Construction]]</f>
        <v>3045</v>
      </c>
      <c r="G5" s="22">
        <f>(Table8[[#This Row],[Construction]]/B$4)*100</f>
        <v>78.205128205128204</v>
      </c>
      <c r="H5" s="22">
        <f>(Table8[[#This Row],[Electricity,Gas And Water]]/C$4)*100</f>
        <v>116.66666666666667</v>
      </c>
      <c r="I5" s="10">
        <f>(Table8[[#This Row],[Manufacturing]]/D$4)*100</f>
        <v>87.486744432661723</v>
      </c>
      <c r="J5" s="10">
        <f>Table8[[#This Row],[Mining]]/E$4*100</f>
        <v>100.99464422341239</v>
      </c>
      <c r="K5" s="21">
        <f>Table8[[#This Row],[Construction]]/Table8[[#This Row],[Total business]]</f>
        <v>2.0032840722495896E-2</v>
      </c>
      <c r="L5" s="21">
        <f>Table8[[#This Row],[Electricity,Gas And Water]]/Table8[[#This Row],[Total business]]</f>
        <v>4.5977011494252873E-3</v>
      </c>
      <c r="M5" s="21">
        <f>Table8[[#This Row],[Manufacturing]]/Table8[[#This Row],[Total business]]</f>
        <v>0.54187192118226601</v>
      </c>
      <c r="N5" s="21">
        <f>Table8[[#This Row],[Mining]]/Table8[[#This Row],[Total business]]</f>
        <v>0.43349753694581283</v>
      </c>
    </row>
    <row r="6" spans="1:14" x14ac:dyDescent="0.25">
      <c r="A6" s="6">
        <v>33117</v>
      </c>
      <c r="B6" s="4">
        <f>_xlfn.XLOOKUP($A6,'[1]11'!$G$7:$EA$7,'[1]11'!$G$8:$EA$8)</f>
        <v>91</v>
      </c>
      <c r="C6" s="4">
        <f>_xlfn.XLOOKUP($A6,'[1]11'!$G$7:$EA$7,'[1]11'!$G$9:$EA$9)</f>
        <v>20</v>
      </c>
      <c r="D6" s="4">
        <f>_xlfn.XLOOKUP($A6,'[1]11'!$G$7:$EA$7,'[1]11'!$G$10:$EA$10)</f>
        <v>1386</v>
      </c>
      <c r="E6" s="4">
        <f>_xlfn.XLOOKUP($A6,'[1]11'!$G$7:$EA$7,'[1]11'!$G$11:$EA$11)</f>
        <v>1367</v>
      </c>
      <c r="F6" s="4">
        <f>Table8[[#This Row],[Mining]]+Table8[[#This Row],[Manufacturing]]+Table8[[#This Row],[Electricity,Gas And Water]]+Table8[[#This Row],[Construction]]</f>
        <v>2864</v>
      </c>
      <c r="G6" s="22">
        <f>(Table8[[#This Row],[Construction]]/B$4)*100</f>
        <v>116.66666666666667</v>
      </c>
      <c r="H6" s="22">
        <f>(Table8[[#This Row],[Electricity,Gas And Water]]/C$4)*100</f>
        <v>166.66666666666669</v>
      </c>
      <c r="I6" s="10">
        <f>(Table8[[#This Row],[Manufacturing]]/D$4)*100</f>
        <v>73.488865323435846</v>
      </c>
      <c r="J6" s="10">
        <f>Table8[[#This Row],[Mining]]/E$4*100</f>
        <v>104.59066564651876</v>
      </c>
      <c r="K6" s="21">
        <f>Table8[[#This Row],[Construction]]/Table8[[#This Row],[Total business]]</f>
        <v>3.1773743016759774E-2</v>
      </c>
      <c r="L6" s="21">
        <f>Table8[[#This Row],[Electricity,Gas And Water]]/Table8[[#This Row],[Total business]]</f>
        <v>6.9832402234636867E-3</v>
      </c>
      <c r="M6" s="21">
        <f>Table8[[#This Row],[Manufacturing]]/Table8[[#This Row],[Total business]]</f>
        <v>0.48393854748603354</v>
      </c>
      <c r="N6" s="21">
        <f>Table8[[#This Row],[Mining]]/Table8[[#This Row],[Total business]]</f>
        <v>0.47730446927374304</v>
      </c>
    </row>
    <row r="7" spans="1:14" x14ac:dyDescent="0.25">
      <c r="A7" s="6">
        <v>33208</v>
      </c>
      <c r="B7" s="4">
        <f>_xlfn.XLOOKUP($A7,'[1]11'!$G$7:$EA$7,'[1]11'!$G$8:$EA$8)</f>
        <v>108</v>
      </c>
      <c r="C7" s="4">
        <f>_xlfn.XLOOKUP($A7,'[1]11'!$G$7:$EA$7,'[1]11'!$G$9:$EA$9)</f>
        <v>25</v>
      </c>
      <c r="D7" s="4">
        <f>_xlfn.XLOOKUP($A7,'[1]11'!$G$7:$EA$7,'[1]11'!$G$10:$EA$10)</f>
        <v>1470</v>
      </c>
      <c r="E7" s="4">
        <f>_xlfn.XLOOKUP($A7,'[1]11'!$G$7:$EA$7,'[1]11'!$G$11:$EA$11)</f>
        <v>1806</v>
      </c>
      <c r="F7" s="4">
        <f>Table8[[#This Row],[Mining]]+Table8[[#This Row],[Manufacturing]]+Table8[[#This Row],[Electricity,Gas And Water]]+Table8[[#This Row],[Construction]]</f>
        <v>3409</v>
      </c>
      <c r="G7" s="22">
        <f>(Table8[[#This Row],[Construction]]/B$4)*100</f>
        <v>138.46153846153845</v>
      </c>
      <c r="H7" s="22">
        <f>(Table8[[#This Row],[Electricity,Gas And Water]]/C$4)*100</f>
        <v>208.33333333333334</v>
      </c>
      <c r="I7" s="10">
        <f>(Table8[[#This Row],[Manufacturing]]/D$4)*100</f>
        <v>77.942735949098619</v>
      </c>
      <c r="J7" s="10">
        <f>Table8[[#This Row],[Mining]]/E$4*100</f>
        <v>138.17903596021424</v>
      </c>
      <c r="K7" s="21">
        <f>Table8[[#This Row],[Construction]]/Table8[[#This Row],[Total business]]</f>
        <v>3.16808448225286E-2</v>
      </c>
      <c r="L7" s="21">
        <f>Table8[[#This Row],[Electricity,Gas And Water]]/Table8[[#This Row],[Total business]]</f>
        <v>7.3335288941038428E-3</v>
      </c>
      <c r="M7" s="21">
        <f>Table8[[#This Row],[Manufacturing]]/Table8[[#This Row],[Total business]]</f>
        <v>0.43121149897330596</v>
      </c>
      <c r="N7" s="21">
        <f>Table8[[#This Row],[Mining]]/Table8[[#This Row],[Total business]]</f>
        <v>0.52977412731006157</v>
      </c>
    </row>
    <row r="8" spans="1:14" x14ac:dyDescent="0.25">
      <c r="A8" s="6">
        <v>33298</v>
      </c>
      <c r="B8" s="4">
        <f>_xlfn.XLOOKUP($A8,'[1]11'!$G$7:$EA$7,'[1]11'!$G$8:$EA$8)</f>
        <v>109</v>
      </c>
      <c r="C8" s="4">
        <f>_xlfn.XLOOKUP($A8,'[1]11'!$G$7:$EA$7,'[1]11'!$G$9:$EA$9)</f>
        <v>48</v>
      </c>
      <c r="D8" s="4">
        <f>_xlfn.XLOOKUP($A8,'[1]11'!$G$7:$EA$7,'[1]11'!$G$10:$EA$10)</f>
        <v>1108</v>
      </c>
      <c r="E8" s="4">
        <f>_xlfn.XLOOKUP($A8,'[1]11'!$G$7:$EA$7,'[1]11'!$G$11:$EA$11)</f>
        <v>1377</v>
      </c>
      <c r="F8" s="4">
        <f>Table8[[#This Row],[Mining]]+Table8[[#This Row],[Manufacturing]]+Table8[[#This Row],[Electricity,Gas And Water]]+Table8[[#This Row],[Construction]]</f>
        <v>2642</v>
      </c>
      <c r="G8" s="22">
        <f>(Table8[[#This Row],[Construction]]/B$4)*100</f>
        <v>139.74358974358972</v>
      </c>
      <c r="H8" s="22">
        <f>(Table8[[#This Row],[Electricity,Gas And Water]]/C$4)*100</f>
        <v>400</v>
      </c>
      <c r="I8" s="10">
        <f>(Table8[[#This Row],[Manufacturing]]/D$4)*100</f>
        <v>58.748674443266168</v>
      </c>
      <c r="J8" s="10">
        <f>Table8[[#This Row],[Mining]]/E$4*100</f>
        <v>105.35577658760519</v>
      </c>
      <c r="K8" s="21">
        <f>Table8[[#This Row],[Construction]]/Table8[[#This Row],[Total business]]</f>
        <v>4.1256623769871312E-2</v>
      </c>
      <c r="L8" s="21">
        <f>Table8[[#This Row],[Electricity,Gas And Water]]/Table8[[#This Row],[Total business]]</f>
        <v>1.8168054504163512E-2</v>
      </c>
      <c r="M8" s="21">
        <f>Table8[[#This Row],[Manufacturing]]/Table8[[#This Row],[Total business]]</f>
        <v>0.41937925813777444</v>
      </c>
      <c r="N8" s="21">
        <f>Table8[[#This Row],[Mining]]/Table8[[#This Row],[Total business]]</f>
        <v>0.52119606358819082</v>
      </c>
    </row>
    <row r="9" spans="1:14" x14ac:dyDescent="0.25">
      <c r="A9" s="6">
        <v>33390</v>
      </c>
      <c r="B9" s="4">
        <f>_xlfn.XLOOKUP($A9,'[1]11'!$G$7:$EA$7,'[1]11'!$G$8:$EA$8)</f>
        <v>47</v>
      </c>
      <c r="C9" s="4">
        <f>_xlfn.XLOOKUP($A9,'[1]11'!$G$7:$EA$7,'[1]11'!$G$9:$EA$9)</f>
        <v>31</v>
      </c>
      <c r="D9" s="4">
        <f>_xlfn.XLOOKUP($A9,'[1]11'!$G$7:$EA$7,'[1]11'!$G$10:$EA$10)</f>
        <v>1125</v>
      </c>
      <c r="E9" s="4">
        <f>_xlfn.XLOOKUP($A9,'[1]11'!$G$7:$EA$7,'[1]11'!$G$11:$EA$11)</f>
        <v>1393</v>
      </c>
      <c r="F9" s="4">
        <f>Table8[[#This Row],[Mining]]+Table8[[#This Row],[Manufacturing]]+Table8[[#This Row],[Electricity,Gas And Water]]+Table8[[#This Row],[Construction]]</f>
        <v>2596</v>
      </c>
      <c r="G9" s="22">
        <f>(Table8[[#This Row],[Construction]]/B$4)*100</f>
        <v>60.256410256410255</v>
      </c>
      <c r="H9" s="22">
        <f>(Table8[[#This Row],[Electricity,Gas And Water]]/C$4)*100</f>
        <v>258.33333333333337</v>
      </c>
      <c r="I9" s="10">
        <f>(Table8[[#This Row],[Manufacturing]]/D$4)*100</f>
        <v>59.650053022269354</v>
      </c>
      <c r="J9" s="10">
        <f>Table8[[#This Row],[Mining]]/E$4*100</f>
        <v>106.57995409334353</v>
      </c>
      <c r="K9" s="21">
        <f>Table8[[#This Row],[Construction]]/Table8[[#This Row],[Total business]]</f>
        <v>1.810477657935285E-2</v>
      </c>
      <c r="L9" s="21">
        <f>Table8[[#This Row],[Electricity,Gas And Water]]/Table8[[#This Row],[Total business]]</f>
        <v>1.1941448382126348E-2</v>
      </c>
      <c r="M9" s="21">
        <f>Table8[[#This Row],[Manufacturing]]/Table8[[#This Row],[Total business]]</f>
        <v>0.43335901386748843</v>
      </c>
      <c r="N9" s="21">
        <f>Table8[[#This Row],[Mining]]/Table8[[#This Row],[Total business]]</f>
        <v>0.53659476117103233</v>
      </c>
    </row>
    <row r="10" spans="1:14" x14ac:dyDescent="0.25">
      <c r="A10" s="6">
        <v>33482</v>
      </c>
      <c r="B10" s="4">
        <f>_xlfn.XLOOKUP($A10,'[1]11'!$G$7:$EA$7,'[1]11'!$G$8:$EA$8)</f>
        <v>130</v>
      </c>
      <c r="C10" s="4">
        <f>_xlfn.XLOOKUP($A10,'[1]11'!$G$7:$EA$7,'[1]11'!$G$9:$EA$9)</f>
        <v>21</v>
      </c>
      <c r="D10" s="4">
        <f>_xlfn.XLOOKUP($A10,'[1]11'!$G$7:$EA$7,'[1]11'!$G$10:$EA$10)</f>
        <v>1332</v>
      </c>
      <c r="E10" s="4">
        <f>_xlfn.XLOOKUP($A10,'[1]11'!$G$7:$EA$7,'[1]11'!$G$11:$EA$11)</f>
        <v>1231</v>
      </c>
      <c r="F10" s="4">
        <f>Table8[[#This Row],[Mining]]+Table8[[#This Row],[Manufacturing]]+Table8[[#This Row],[Electricity,Gas And Water]]+Table8[[#This Row],[Construction]]</f>
        <v>2714</v>
      </c>
      <c r="G10" s="22">
        <f>(Table8[[#This Row],[Construction]]/B$4)*100</f>
        <v>166.66666666666669</v>
      </c>
      <c r="H10" s="22">
        <f>(Table8[[#This Row],[Electricity,Gas And Water]]/C$4)*100</f>
        <v>175</v>
      </c>
      <c r="I10" s="10">
        <f>(Table8[[#This Row],[Manufacturing]]/D$4)*100</f>
        <v>70.625662778366916</v>
      </c>
      <c r="J10" s="10">
        <f>Table8[[#This Row],[Mining]]/E$4*100</f>
        <v>94.185156847742917</v>
      </c>
      <c r="K10" s="21">
        <f>Table8[[#This Row],[Construction]]/Table8[[#This Row],[Total business]]</f>
        <v>4.7899778924097275E-2</v>
      </c>
      <c r="L10" s="21">
        <f>Table8[[#This Row],[Electricity,Gas And Water]]/Table8[[#This Row],[Total business]]</f>
        <v>7.7376565954310984E-3</v>
      </c>
      <c r="M10" s="21">
        <f>Table8[[#This Row],[Manufacturing]]/Table8[[#This Row],[Total business]]</f>
        <v>0.49078850405305824</v>
      </c>
      <c r="N10" s="21">
        <f>Table8[[#This Row],[Mining]]/Table8[[#This Row],[Total business]]</f>
        <v>0.45357406042741344</v>
      </c>
    </row>
    <row r="11" spans="1:14" x14ac:dyDescent="0.25">
      <c r="A11" s="6">
        <v>33573</v>
      </c>
      <c r="B11" s="4">
        <f>_xlfn.XLOOKUP($A11,'[1]11'!$G$7:$EA$7,'[1]11'!$G$8:$EA$8)</f>
        <v>89</v>
      </c>
      <c r="C11" s="4">
        <f>_xlfn.XLOOKUP($A11,'[1]11'!$G$7:$EA$7,'[1]11'!$G$9:$EA$9)</f>
        <v>15</v>
      </c>
      <c r="D11" s="4">
        <f>_xlfn.XLOOKUP($A11,'[1]11'!$G$7:$EA$7,'[1]11'!$G$10:$EA$10)</f>
        <v>1391</v>
      </c>
      <c r="E11" s="4">
        <f>_xlfn.XLOOKUP($A11,'[1]11'!$G$7:$EA$7,'[1]11'!$G$11:$EA$11)</f>
        <v>1368</v>
      </c>
      <c r="F11" s="4">
        <f>Table8[[#This Row],[Mining]]+Table8[[#This Row],[Manufacturing]]+Table8[[#This Row],[Electricity,Gas And Water]]+Table8[[#This Row],[Construction]]</f>
        <v>2863</v>
      </c>
      <c r="G11" s="22">
        <f>(Table8[[#This Row],[Construction]]/B$4)*100</f>
        <v>114.1025641025641</v>
      </c>
      <c r="H11" s="22">
        <f>(Table8[[#This Row],[Electricity,Gas And Water]]/C$4)*100</f>
        <v>125</v>
      </c>
      <c r="I11" s="10">
        <f>(Table8[[#This Row],[Manufacturing]]/D$4)*100</f>
        <v>73.753976670201482</v>
      </c>
      <c r="J11" s="10">
        <f>Table8[[#This Row],[Mining]]/E$4*100</f>
        <v>104.6671767406274</v>
      </c>
      <c r="K11" s="21">
        <f>Table8[[#This Row],[Construction]]/Table8[[#This Row],[Total business]]</f>
        <v>3.1086273140062872E-2</v>
      </c>
      <c r="L11" s="21">
        <f>Table8[[#This Row],[Electricity,Gas And Water]]/Table8[[#This Row],[Total business]]</f>
        <v>5.2392595179881242E-3</v>
      </c>
      <c r="M11" s="21">
        <f>Table8[[#This Row],[Manufacturing]]/Table8[[#This Row],[Total business]]</f>
        <v>0.48585399930143208</v>
      </c>
      <c r="N11" s="21">
        <f>Table8[[#This Row],[Mining]]/Table8[[#This Row],[Total business]]</f>
        <v>0.47782046804051692</v>
      </c>
    </row>
    <row r="12" spans="1:14" x14ac:dyDescent="0.25">
      <c r="A12" s="6">
        <v>33664</v>
      </c>
      <c r="B12" s="4">
        <f>_xlfn.XLOOKUP($A12,'[1]11'!$G$7:$EA$7,'[1]11'!$G$8:$EA$8)</f>
        <v>110</v>
      </c>
      <c r="C12" s="4">
        <f>_xlfn.XLOOKUP($A12,'[1]11'!$G$7:$EA$7,'[1]11'!$G$9:$EA$9)</f>
        <v>22</v>
      </c>
      <c r="D12" s="4">
        <f>_xlfn.XLOOKUP($A12,'[1]11'!$G$7:$EA$7,'[1]11'!$G$10:$EA$10)</f>
        <v>1540</v>
      </c>
      <c r="E12" s="4">
        <f>_xlfn.XLOOKUP($A12,'[1]11'!$G$7:$EA$7,'[1]11'!$G$11:$EA$11)</f>
        <v>1299</v>
      </c>
      <c r="F12" s="4">
        <f>Table8[[#This Row],[Mining]]+Table8[[#This Row],[Manufacturing]]+Table8[[#This Row],[Electricity,Gas And Water]]+Table8[[#This Row],[Construction]]</f>
        <v>2971</v>
      </c>
      <c r="G12" s="22">
        <f>(Table8[[#This Row],[Construction]]/B$4)*100</f>
        <v>141.02564102564102</v>
      </c>
      <c r="H12" s="22">
        <f>(Table8[[#This Row],[Electricity,Gas And Water]]/C$4)*100</f>
        <v>183.33333333333331</v>
      </c>
      <c r="I12" s="10">
        <f>(Table8[[#This Row],[Manufacturing]]/D$4)*100</f>
        <v>81.654294803817606</v>
      </c>
      <c r="J12" s="10">
        <f>Table8[[#This Row],[Mining]]/E$4*100</f>
        <v>99.38791124713083</v>
      </c>
      <c r="K12" s="21">
        <f>Table8[[#This Row],[Construction]]/Table8[[#This Row],[Total business]]</f>
        <v>3.7024570851565131E-2</v>
      </c>
      <c r="L12" s="21">
        <f>Table8[[#This Row],[Electricity,Gas And Water]]/Table8[[#This Row],[Total business]]</f>
        <v>7.4049141703130261E-3</v>
      </c>
      <c r="M12" s="21">
        <f>Table8[[#This Row],[Manufacturing]]/Table8[[#This Row],[Total business]]</f>
        <v>0.51834399192191183</v>
      </c>
      <c r="N12" s="21">
        <f>Table8[[#This Row],[Mining]]/Table8[[#This Row],[Total business]]</f>
        <v>0.43722652305621001</v>
      </c>
    </row>
    <row r="13" spans="1:14" x14ac:dyDescent="0.25">
      <c r="A13" s="6">
        <v>33756</v>
      </c>
      <c r="B13" s="4">
        <f>_xlfn.XLOOKUP($A13,'[1]11'!$G$7:$EA$7,'[1]11'!$G$8:$EA$8)</f>
        <v>126</v>
      </c>
      <c r="C13" s="4">
        <f>_xlfn.XLOOKUP($A13,'[1]11'!$G$7:$EA$7,'[1]11'!$G$9:$EA$9)</f>
        <v>25</v>
      </c>
      <c r="D13" s="4">
        <f>_xlfn.XLOOKUP($A13,'[1]11'!$G$7:$EA$7,'[1]11'!$G$10:$EA$10)</f>
        <v>1537</v>
      </c>
      <c r="E13" s="4">
        <f>_xlfn.XLOOKUP($A13,'[1]11'!$G$7:$EA$7,'[1]11'!$G$11:$EA$11)</f>
        <v>1181</v>
      </c>
      <c r="F13" s="4">
        <f>Table8[[#This Row],[Mining]]+Table8[[#This Row],[Manufacturing]]+Table8[[#This Row],[Electricity,Gas And Water]]+Table8[[#This Row],[Construction]]</f>
        <v>2869</v>
      </c>
      <c r="G13" s="22">
        <f>(Table8[[#This Row],[Construction]]/B$4)*100</f>
        <v>161.53846153846155</v>
      </c>
      <c r="H13" s="22">
        <f>(Table8[[#This Row],[Electricity,Gas And Water]]/C$4)*100</f>
        <v>208.33333333333334</v>
      </c>
      <c r="I13" s="10">
        <f>(Table8[[#This Row],[Manufacturing]]/D$4)*100</f>
        <v>81.495227995758228</v>
      </c>
      <c r="J13" s="10">
        <f>Table8[[#This Row],[Mining]]/E$4*100</f>
        <v>90.359602142310635</v>
      </c>
      <c r="K13" s="21">
        <f>Table8[[#This Row],[Construction]]/Table8[[#This Row],[Total business]]</f>
        <v>4.3917741373300803E-2</v>
      </c>
      <c r="L13" s="21">
        <f>Table8[[#This Row],[Electricity,Gas And Water]]/Table8[[#This Row],[Total business]]</f>
        <v>8.7138375740676201E-3</v>
      </c>
      <c r="M13" s="21">
        <f>Table8[[#This Row],[Manufacturing]]/Table8[[#This Row],[Total business]]</f>
        <v>0.53572673405367721</v>
      </c>
      <c r="N13" s="21">
        <f>Table8[[#This Row],[Mining]]/Table8[[#This Row],[Total business]]</f>
        <v>0.41164168699895431</v>
      </c>
    </row>
    <row r="14" spans="1:14" x14ac:dyDescent="0.25">
      <c r="A14" s="6">
        <v>33848</v>
      </c>
      <c r="B14" s="4">
        <f>_xlfn.XLOOKUP($A14,'[1]11'!$G$7:$EA$7,'[1]11'!$G$8:$EA$8)</f>
        <v>82</v>
      </c>
      <c r="C14" s="4">
        <f>_xlfn.XLOOKUP($A14,'[1]11'!$G$7:$EA$7,'[1]11'!$G$9:$EA$9)</f>
        <v>18</v>
      </c>
      <c r="D14" s="4">
        <f>_xlfn.XLOOKUP($A14,'[1]11'!$G$7:$EA$7,'[1]11'!$G$10:$EA$10)</f>
        <v>1722</v>
      </c>
      <c r="E14" s="4">
        <f>_xlfn.XLOOKUP($A14,'[1]11'!$G$7:$EA$7,'[1]11'!$G$11:$EA$11)</f>
        <v>1442</v>
      </c>
      <c r="F14" s="4">
        <f>Table8[[#This Row],[Mining]]+Table8[[#This Row],[Manufacturing]]+Table8[[#This Row],[Electricity,Gas And Water]]+Table8[[#This Row],[Construction]]</f>
        <v>3264</v>
      </c>
      <c r="G14" s="22">
        <f>(Table8[[#This Row],[Construction]]/B$4)*100</f>
        <v>105.12820512820514</v>
      </c>
      <c r="H14" s="22">
        <f>(Table8[[#This Row],[Electricity,Gas And Water]]/C$4)*100</f>
        <v>150</v>
      </c>
      <c r="I14" s="10">
        <f>(Table8[[#This Row],[Manufacturing]]/D$4)*100</f>
        <v>91.304347826086953</v>
      </c>
      <c r="J14" s="10">
        <f>Table8[[#This Row],[Mining]]/E$4*100</f>
        <v>110.32899770466717</v>
      </c>
      <c r="K14" s="21">
        <f>Table8[[#This Row],[Construction]]/Table8[[#This Row],[Total business]]</f>
        <v>2.5122549019607844E-2</v>
      </c>
      <c r="L14" s="21">
        <f>Table8[[#This Row],[Electricity,Gas And Water]]/Table8[[#This Row],[Total business]]</f>
        <v>5.5147058823529415E-3</v>
      </c>
      <c r="M14" s="21">
        <f>Table8[[#This Row],[Manufacturing]]/Table8[[#This Row],[Total business]]</f>
        <v>0.52757352941176472</v>
      </c>
      <c r="N14" s="21">
        <f>Table8[[#This Row],[Mining]]/Table8[[#This Row],[Total business]]</f>
        <v>0.44178921568627449</v>
      </c>
    </row>
    <row r="15" spans="1:14" x14ac:dyDescent="0.25">
      <c r="A15" s="6">
        <v>33939</v>
      </c>
      <c r="B15" s="4">
        <f>_xlfn.XLOOKUP($A15,'[1]11'!$G$7:$EA$7,'[1]11'!$G$8:$EA$8)</f>
        <v>108</v>
      </c>
      <c r="C15" s="4">
        <f>_xlfn.XLOOKUP($A15,'[1]11'!$G$7:$EA$7,'[1]11'!$G$9:$EA$9)</f>
        <v>31</v>
      </c>
      <c r="D15" s="4">
        <f>_xlfn.XLOOKUP($A15,'[1]11'!$G$7:$EA$7,'[1]11'!$G$10:$EA$10)</f>
        <v>1893</v>
      </c>
      <c r="E15" s="4">
        <f>_xlfn.XLOOKUP($A15,'[1]11'!$G$7:$EA$7,'[1]11'!$G$11:$EA$11)</f>
        <v>1161</v>
      </c>
      <c r="F15" s="4">
        <f>Table8[[#This Row],[Mining]]+Table8[[#This Row],[Manufacturing]]+Table8[[#This Row],[Electricity,Gas And Water]]+Table8[[#This Row],[Construction]]</f>
        <v>3193</v>
      </c>
      <c r="G15" s="22">
        <f>(Table8[[#This Row],[Construction]]/B$4)*100</f>
        <v>138.46153846153845</v>
      </c>
      <c r="H15" s="22">
        <f>(Table8[[#This Row],[Electricity,Gas And Water]]/C$4)*100</f>
        <v>258.33333333333337</v>
      </c>
      <c r="I15" s="10">
        <f>(Table8[[#This Row],[Manufacturing]]/D$4)*100</f>
        <v>100.37115588547189</v>
      </c>
      <c r="J15" s="10">
        <f>Table8[[#This Row],[Mining]]/E$4*100</f>
        <v>88.829380260137725</v>
      </c>
      <c r="K15" s="21">
        <f>Table8[[#This Row],[Construction]]/Table8[[#This Row],[Total business]]</f>
        <v>3.3823989978077042E-2</v>
      </c>
      <c r="L15" s="21">
        <f>Table8[[#This Row],[Electricity,Gas And Water]]/Table8[[#This Row],[Total business]]</f>
        <v>9.7087378640776691E-3</v>
      </c>
      <c r="M15" s="21">
        <f>Table8[[#This Row],[Manufacturing]]/Table8[[#This Row],[Total business]]</f>
        <v>0.59285937989351711</v>
      </c>
      <c r="N15" s="21">
        <f>Table8[[#This Row],[Mining]]/Table8[[#This Row],[Total business]]</f>
        <v>0.36360789226432821</v>
      </c>
    </row>
    <row r="16" spans="1:14" x14ac:dyDescent="0.25">
      <c r="A16" s="6">
        <v>34029</v>
      </c>
      <c r="B16" s="4">
        <f>_xlfn.XLOOKUP($A16,'[1]11'!$G$7:$EA$7,'[1]11'!$G$8:$EA$8)</f>
        <v>102</v>
      </c>
      <c r="C16" s="4">
        <f>_xlfn.XLOOKUP($A16,'[1]11'!$G$7:$EA$7,'[1]11'!$G$9:$EA$9)</f>
        <v>23</v>
      </c>
      <c r="D16" s="4">
        <f>_xlfn.XLOOKUP($A16,'[1]11'!$G$7:$EA$7,'[1]11'!$G$10:$EA$10)</f>
        <v>1947</v>
      </c>
      <c r="E16" s="4">
        <f>_xlfn.XLOOKUP($A16,'[1]11'!$G$7:$EA$7,'[1]11'!$G$11:$EA$11)</f>
        <v>1333</v>
      </c>
      <c r="F16" s="4">
        <f>Table8[[#This Row],[Mining]]+Table8[[#This Row],[Manufacturing]]+Table8[[#This Row],[Electricity,Gas And Water]]+Table8[[#This Row],[Construction]]</f>
        <v>3405</v>
      </c>
      <c r="G16" s="22">
        <f>(Table8[[#This Row],[Construction]]/B$4)*100</f>
        <v>130.76923076923077</v>
      </c>
      <c r="H16" s="22">
        <f>(Table8[[#This Row],[Electricity,Gas And Water]]/C$4)*100</f>
        <v>191.66666666666669</v>
      </c>
      <c r="I16" s="10">
        <f>(Table8[[#This Row],[Manufacturing]]/D$4)*100</f>
        <v>103.23435843054082</v>
      </c>
      <c r="J16" s="10">
        <f>Table8[[#This Row],[Mining]]/E$4*100</f>
        <v>101.9892884468248</v>
      </c>
      <c r="K16" s="21">
        <f>Table8[[#This Row],[Construction]]/Table8[[#This Row],[Total business]]</f>
        <v>2.9955947136563875E-2</v>
      </c>
      <c r="L16" s="21">
        <f>Table8[[#This Row],[Electricity,Gas And Water]]/Table8[[#This Row],[Total business]]</f>
        <v>6.7547723935389133E-3</v>
      </c>
      <c r="M16" s="21">
        <f>Table8[[#This Row],[Manufacturing]]/Table8[[#This Row],[Total business]]</f>
        <v>0.57180616740088108</v>
      </c>
      <c r="N16" s="21">
        <f>Table8[[#This Row],[Mining]]/Table8[[#This Row],[Total business]]</f>
        <v>0.39148311306901618</v>
      </c>
    </row>
    <row r="17" spans="1:14" x14ac:dyDescent="0.25">
      <c r="A17" s="6">
        <v>34121</v>
      </c>
      <c r="B17" s="4">
        <f>_xlfn.XLOOKUP($A17,'[1]11'!$G$7:$EA$7,'[1]11'!$G$8:$EA$8)</f>
        <v>77</v>
      </c>
      <c r="C17" s="4">
        <f>_xlfn.XLOOKUP($A17,'[1]11'!$G$7:$EA$7,'[1]11'!$G$9:$EA$9)</f>
        <v>26</v>
      </c>
      <c r="D17" s="4">
        <f>_xlfn.XLOOKUP($A17,'[1]11'!$G$7:$EA$7,'[1]11'!$G$10:$EA$10)</f>
        <v>2231</v>
      </c>
      <c r="E17" s="4">
        <f>_xlfn.XLOOKUP($A17,'[1]11'!$G$7:$EA$7,'[1]11'!$G$11:$EA$11)</f>
        <v>1374</v>
      </c>
      <c r="F17" s="4">
        <f>Table8[[#This Row],[Mining]]+Table8[[#This Row],[Manufacturing]]+Table8[[#This Row],[Electricity,Gas And Water]]+Table8[[#This Row],[Construction]]</f>
        <v>3708</v>
      </c>
      <c r="G17" s="22">
        <f>(Table8[[#This Row],[Construction]]/B$4)*100</f>
        <v>98.71794871794873</v>
      </c>
      <c r="H17" s="22">
        <f>(Table8[[#This Row],[Electricity,Gas And Water]]/C$4)*100</f>
        <v>216.66666666666666</v>
      </c>
      <c r="I17" s="10">
        <f>(Table8[[#This Row],[Manufacturing]]/D$4)*100</f>
        <v>118.29268292682926</v>
      </c>
      <c r="J17" s="10">
        <f>Table8[[#This Row],[Mining]]/E$4*100</f>
        <v>105.12624330527926</v>
      </c>
      <c r="K17" s="21">
        <f>Table8[[#This Row],[Construction]]/Table8[[#This Row],[Total business]]</f>
        <v>2.0765911542610573E-2</v>
      </c>
      <c r="L17" s="21">
        <f>Table8[[#This Row],[Electricity,Gas And Water]]/Table8[[#This Row],[Total business]]</f>
        <v>7.0118662351672063E-3</v>
      </c>
      <c r="M17" s="21">
        <f>Table8[[#This Row],[Manufacturing]]/Table8[[#This Row],[Total business]]</f>
        <v>0.60167206040992449</v>
      </c>
      <c r="N17" s="21">
        <f>Table8[[#This Row],[Mining]]/Table8[[#This Row],[Total business]]</f>
        <v>0.37055016181229772</v>
      </c>
    </row>
    <row r="18" spans="1:14" x14ac:dyDescent="0.25">
      <c r="A18" s="6">
        <v>34213</v>
      </c>
      <c r="B18" s="4">
        <f>_xlfn.XLOOKUP($A18,'[1]11'!$G$7:$EA$7,'[1]11'!$G$8:$EA$8)</f>
        <v>113</v>
      </c>
      <c r="C18" s="4">
        <f>_xlfn.XLOOKUP($A18,'[1]11'!$G$7:$EA$7,'[1]11'!$G$9:$EA$9)</f>
        <v>27</v>
      </c>
      <c r="D18" s="4">
        <f>_xlfn.XLOOKUP($A18,'[1]11'!$G$7:$EA$7,'[1]11'!$G$10:$EA$10)</f>
        <v>2260</v>
      </c>
      <c r="E18" s="4">
        <f>_xlfn.XLOOKUP($A18,'[1]11'!$G$7:$EA$7,'[1]11'!$G$11:$EA$11)</f>
        <v>1289</v>
      </c>
      <c r="F18" s="4">
        <f>Table8[[#This Row],[Mining]]+Table8[[#This Row],[Manufacturing]]+Table8[[#This Row],[Electricity,Gas And Water]]+Table8[[#This Row],[Construction]]</f>
        <v>3689</v>
      </c>
      <c r="G18" s="22">
        <f>(Table8[[#This Row],[Construction]]/B$4)*100</f>
        <v>144.87179487179486</v>
      </c>
      <c r="H18" s="22">
        <f>(Table8[[#This Row],[Electricity,Gas And Water]]/C$4)*100</f>
        <v>225</v>
      </c>
      <c r="I18" s="10">
        <f>(Table8[[#This Row],[Manufacturing]]/D$4)*100</f>
        <v>119.83032873806998</v>
      </c>
      <c r="J18" s="10">
        <f>Table8[[#This Row],[Mining]]/E$4*100</f>
        <v>98.622800306044383</v>
      </c>
      <c r="K18" s="21">
        <f>Table8[[#This Row],[Construction]]/Table8[[#This Row],[Total business]]</f>
        <v>3.0631607481702357E-2</v>
      </c>
      <c r="L18" s="21">
        <f>Table8[[#This Row],[Electricity,Gas And Water]]/Table8[[#This Row],[Total business]]</f>
        <v>7.3190566549200323E-3</v>
      </c>
      <c r="M18" s="21">
        <f>Table8[[#This Row],[Manufacturing]]/Table8[[#This Row],[Total business]]</f>
        <v>0.61263214963404722</v>
      </c>
      <c r="N18" s="21">
        <f>Table8[[#This Row],[Mining]]/Table8[[#This Row],[Total business]]</f>
        <v>0.34941718622933043</v>
      </c>
    </row>
    <row r="19" spans="1:14" x14ac:dyDescent="0.25">
      <c r="A19" s="6">
        <v>34304</v>
      </c>
      <c r="B19" s="4">
        <f>_xlfn.XLOOKUP($A19,'[1]11'!$G$7:$EA$7,'[1]11'!$G$8:$EA$8)</f>
        <v>115</v>
      </c>
      <c r="C19" s="4">
        <f>_xlfn.XLOOKUP($A19,'[1]11'!$G$7:$EA$7,'[1]11'!$G$9:$EA$9)</f>
        <v>22</v>
      </c>
      <c r="D19" s="4">
        <f>_xlfn.XLOOKUP($A19,'[1]11'!$G$7:$EA$7,'[1]11'!$G$10:$EA$10)</f>
        <v>2292</v>
      </c>
      <c r="E19" s="4">
        <f>_xlfn.XLOOKUP($A19,'[1]11'!$G$7:$EA$7,'[1]11'!$G$11:$EA$11)</f>
        <v>1200</v>
      </c>
      <c r="F19" s="4">
        <f>Table8[[#This Row],[Mining]]+Table8[[#This Row],[Manufacturing]]+Table8[[#This Row],[Electricity,Gas And Water]]+Table8[[#This Row],[Construction]]</f>
        <v>3629</v>
      </c>
      <c r="G19" s="22">
        <f>(Table8[[#This Row],[Construction]]/B$4)*100</f>
        <v>147.43589743589746</v>
      </c>
      <c r="H19" s="22">
        <f>(Table8[[#This Row],[Electricity,Gas And Water]]/C$4)*100</f>
        <v>183.33333333333331</v>
      </c>
      <c r="I19" s="10">
        <f>(Table8[[#This Row],[Manufacturing]]/D$4)*100</f>
        <v>121.52704135737009</v>
      </c>
      <c r="J19" s="10">
        <f>Table8[[#This Row],[Mining]]/E$4*100</f>
        <v>91.813312930374906</v>
      </c>
      <c r="K19" s="21">
        <f>Table8[[#This Row],[Construction]]/Table8[[#This Row],[Total business]]</f>
        <v>3.1689170570405073E-2</v>
      </c>
      <c r="L19" s="21">
        <f>Table8[[#This Row],[Electricity,Gas And Water]]/Table8[[#This Row],[Total business]]</f>
        <v>6.0622761091209702E-3</v>
      </c>
      <c r="M19" s="21">
        <f>Table8[[#This Row],[Manufacturing]]/Table8[[#This Row],[Total business]]</f>
        <v>0.63157894736842102</v>
      </c>
      <c r="N19" s="21">
        <f>Table8[[#This Row],[Mining]]/Table8[[#This Row],[Total business]]</f>
        <v>0.33066960595205291</v>
      </c>
    </row>
    <row r="20" spans="1:14" x14ac:dyDescent="0.25">
      <c r="A20" s="6">
        <v>34394</v>
      </c>
      <c r="B20" s="4">
        <f>_xlfn.XLOOKUP($A20,'[1]11'!$G$7:$EA$7,'[1]11'!$G$8:$EA$8)</f>
        <v>107</v>
      </c>
      <c r="C20" s="4">
        <f>_xlfn.XLOOKUP($A20,'[1]11'!$G$7:$EA$7,'[1]11'!$G$9:$EA$9)</f>
        <v>25</v>
      </c>
      <c r="D20" s="4">
        <f>_xlfn.XLOOKUP($A20,'[1]11'!$G$7:$EA$7,'[1]11'!$G$10:$EA$10)</f>
        <v>2618</v>
      </c>
      <c r="E20" s="4">
        <f>_xlfn.XLOOKUP($A20,'[1]11'!$G$7:$EA$7,'[1]11'!$G$11:$EA$11)</f>
        <v>1174</v>
      </c>
      <c r="F20" s="4">
        <f>Table8[[#This Row],[Mining]]+Table8[[#This Row],[Manufacturing]]+Table8[[#This Row],[Electricity,Gas And Water]]+Table8[[#This Row],[Construction]]</f>
        <v>3924</v>
      </c>
      <c r="G20" s="22">
        <f>(Table8[[#This Row],[Construction]]/B$4)*100</f>
        <v>137.17948717948718</v>
      </c>
      <c r="H20" s="22">
        <f>(Table8[[#This Row],[Electricity,Gas And Water]]/C$4)*100</f>
        <v>208.33333333333334</v>
      </c>
      <c r="I20" s="10">
        <f>(Table8[[#This Row],[Manufacturing]]/D$4)*100</f>
        <v>138.81230116648993</v>
      </c>
      <c r="J20" s="10">
        <f>Table8[[#This Row],[Mining]]/E$4*100</f>
        <v>89.824024483550119</v>
      </c>
      <c r="K20" s="21">
        <f>Table8[[#This Row],[Construction]]/Table8[[#This Row],[Total business]]</f>
        <v>2.7268093781855251E-2</v>
      </c>
      <c r="L20" s="21">
        <f>Table8[[#This Row],[Electricity,Gas And Water]]/Table8[[#This Row],[Total business]]</f>
        <v>6.3710499490316E-3</v>
      </c>
      <c r="M20" s="21">
        <f>Table8[[#This Row],[Manufacturing]]/Table8[[#This Row],[Total business]]</f>
        <v>0.66717635066258918</v>
      </c>
      <c r="N20" s="21">
        <f>Table8[[#This Row],[Mining]]/Table8[[#This Row],[Total business]]</f>
        <v>0.29918450560652393</v>
      </c>
    </row>
    <row r="21" spans="1:14" x14ac:dyDescent="0.25">
      <c r="A21" s="6">
        <v>34486</v>
      </c>
      <c r="B21" s="4">
        <f>_xlfn.XLOOKUP($A21,'[1]11'!$G$7:$EA$7,'[1]11'!$G$8:$EA$8)</f>
        <v>128</v>
      </c>
      <c r="C21" s="4">
        <f>_xlfn.XLOOKUP($A21,'[1]11'!$G$7:$EA$7,'[1]11'!$G$9:$EA$9)</f>
        <v>26</v>
      </c>
      <c r="D21" s="4">
        <f>_xlfn.XLOOKUP($A21,'[1]11'!$G$7:$EA$7,'[1]11'!$G$10:$EA$10)</f>
        <v>2913</v>
      </c>
      <c r="E21" s="4">
        <f>_xlfn.XLOOKUP($A21,'[1]11'!$G$7:$EA$7,'[1]11'!$G$11:$EA$11)</f>
        <v>1211</v>
      </c>
      <c r="F21" s="4">
        <f>Table8[[#This Row],[Mining]]+Table8[[#This Row],[Manufacturing]]+Table8[[#This Row],[Electricity,Gas And Water]]+Table8[[#This Row],[Construction]]</f>
        <v>4278</v>
      </c>
      <c r="G21" s="22">
        <f>(Table8[[#This Row],[Construction]]/B$4)*100</f>
        <v>164.10256410256409</v>
      </c>
      <c r="H21" s="22">
        <f>(Table8[[#This Row],[Electricity,Gas And Water]]/C$4)*100</f>
        <v>216.66666666666666</v>
      </c>
      <c r="I21" s="10">
        <f>(Table8[[#This Row],[Manufacturing]]/D$4)*100</f>
        <v>154.45387062566277</v>
      </c>
      <c r="J21" s="10">
        <f>Table8[[#This Row],[Mining]]/E$4*100</f>
        <v>92.654934965570007</v>
      </c>
      <c r="K21" s="21">
        <f>Table8[[#This Row],[Construction]]/Table8[[#This Row],[Total business]]</f>
        <v>2.9920523609163162E-2</v>
      </c>
      <c r="L21" s="21">
        <f>Table8[[#This Row],[Electricity,Gas And Water]]/Table8[[#This Row],[Total business]]</f>
        <v>6.0776063581112674E-3</v>
      </c>
      <c r="M21" s="21">
        <f>Table8[[#This Row],[Manufacturing]]/Table8[[#This Row],[Total business]]</f>
        <v>0.68092566619915851</v>
      </c>
      <c r="N21" s="21">
        <f>Table8[[#This Row],[Mining]]/Table8[[#This Row],[Total business]]</f>
        <v>0.28307620383356707</v>
      </c>
    </row>
    <row r="22" spans="1:14" x14ac:dyDescent="0.25">
      <c r="A22" s="6">
        <v>34578</v>
      </c>
      <c r="B22" s="4">
        <f>_xlfn.XLOOKUP($A22,'[1]11'!$G$7:$EA$7,'[1]11'!$G$8:$EA$8)</f>
        <v>162</v>
      </c>
      <c r="C22" s="4">
        <f>_xlfn.XLOOKUP($A22,'[1]11'!$G$7:$EA$7,'[1]11'!$G$9:$EA$9)</f>
        <v>29</v>
      </c>
      <c r="D22" s="4">
        <f>_xlfn.XLOOKUP($A22,'[1]11'!$G$7:$EA$7,'[1]11'!$G$10:$EA$10)</f>
        <v>3011</v>
      </c>
      <c r="E22" s="4">
        <f>_xlfn.XLOOKUP($A22,'[1]11'!$G$7:$EA$7,'[1]11'!$G$11:$EA$11)</f>
        <v>1189</v>
      </c>
      <c r="F22" s="4">
        <f>Table8[[#This Row],[Mining]]+Table8[[#This Row],[Manufacturing]]+Table8[[#This Row],[Electricity,Gas And Water]]+Table8[[#This Row],[Construction]]</f>
        <v>4391</v>
      </c>
      <c r="G22" s="22">
        <f>(Table8[[#This Row],[Construction]]/B$4)*100</f>
        <v>207.69230769230771</v>
      </c>
      <c r="H22" s="22">
        <f>(Table8[[#This Row],[Electricity,Gas And Water]]/C$4)*100</f>
        <v>241.66666666666666</v>
      </c>
      <c r="I22" s="10">
        <f>(Table8[[#This Row],[Manufacturing]]/D$4)*100</f>
        <v>159.65005302226936</v>
      </c>
      <c r="J22" s="10">
        <f>Table8[[#This Row],[Mining]]/E$4*100</f>
        <v>90.971690895179805</v>
      </c>
      <c r="K22" s="21">
        <f>Table8[[#This Row],[Construction]]/Table8[[#This Row],[Total business]]</f>
        <v>3.6893646094283764E-2</v>
      </c>
      <c r="L22" s="21">
        <f>Table8[[#This Row],[Electricity,Gas And Water]]/Table8[[#This Row],[Total business]]</f>
        <v>6.6044181279890689E-3</v>
      </c>
      <c r="M22" s="21">
        <f>Table8[[#This Row],[Manufacturing]]/Table8[[#This Row],[Total business]]</f>
        <v>0.68572079253017537</v>
      </c>
      <c r="N22" s="21">
        <f>Table8[[#This Row],[Mining]]/Table8[[#This Row],[Total business]]</f>
        <v>0.27078114324755181</v>
      </c>
    </row>
    <row r="23" spans="1:14" x14ac:dyDescent="0.25">
      <c r="A23" s="6">
        <v>34669</v>
      </c>
      <c r="B23" s="4">
        <f>_xlfn.XLOOKUP($A23,'[1]11'!$G$7:$EA$7,'[1]11'!$G$8:$EA$8)</f>
        <v>170</v>
      </c>
      <c r="C23" s="4">
        <f>_xlfn.XLOOKUP($A23,'[1]11'!$G$7:$EA$7,'[1]11'!$G$9:$EA$9)</f>
        <v>26</v>
      </c>
      <c r="D23" s="4">
        <f>_xlfn.XLOOKUP($A23,'[1]11'!$G$7:$EA$7,'[1]11'!$G$10:$EA$10)</f>
        <v>2993</v>
      </c>
      <c r="E23" s="4">
        <f>_xlfn.XLOOKUP($A23,'[1]11'!$G$7:$EA$7,'[1]11'!$G$11:$EA$11)</f>
        <v>1077</v>
      </c>
      <c r="F23" s="4">
        <f>Table8[[#This Row],[Mining]]+Table8[[#This Row],[Manufacturing]]+Table8[[#This Row],[Electricity,Gas And Water]]+Table8[[#This Row],[Construction]]</f>
        <v>4266</v>
      </c>
      <c r="G23" s="22">
        <f>(Table8[[#This Row],[Construction]]/B$4)*100</f>
        <v>217.94871794871793</v>
      </c>
      <c r="H23" s="22">
        <f>(Table8[[#This Row],[Electricity,Gas And Water]]/C$4)*100</f>
        <v>216.66666666666666</v>
      </c>
      <c r="I23" s="10">
        <f>(Table8[[#This Row],[Manufacturing]]/D$4)*100</f>
        <v>158.69565217391303</v>
      </c>
      <c r="J23" s="10">
        <f>Table8[[#This Row],[Mining]]/E$4*100</f>
        <v>82.402448355011487</v>
      </c>
      <c r="K23" s="21">
        <f>Table8[[#This Row],[Construction]]/Table8[[#This Row],[Total business]]</f>
        <v>3.9849976558837319E-2</v>
      </c>
      <c r="L23" s="21">
        <f>Table8[[#This Row],[Electricity,Gas And Water]]/Table8[[#This Row],[Total business]]</f>
        <v>6.0947022972339428E-3</v>
      </c>
      <c r="M23" s="21">
        <f>Table8[[#This Row],[Manufacturing]]/Table8[[#This Row],[Total business]]</f>
        <v>0.70159399906235353</v>
      </c>
      <c r="N23" s="21">
        <f>Table8[[#This Row],[Mining]]/Table8[[#This Row],[Total business]]</f>
        <v>0.25246132208157523</v>
      </c>
    </row>
    <row r="24" spans="1:14" x14ac:dyDescent="0.25">
      <c r="A24" s="6">
        <v>34759</v>
      </c>
      <c r="B24" s="4">
        <f>_xlfn.XLOOKUP($A24,'[1]11'!$G$7:$EA$7,'[1]11'!$G$8:$EA$8)</f>
        <v>174</v>
      </c>
      <c r="C24" s="4">
        <f>_xlfn.XLOOKUP($A24,'[1]11'!$G$7:$EA$7,'[1]11'!$G$9:$EA$9)</f>
        <v>16</v>
      </c>
      <c r="D24" s="4">
        <f>_xlfn.XLOOKUP($A24,'[1]11'!$G$7:$EA$7,'[1]11'!$G$10:$EA$10)</f>
        <v>3146</v>
      </c>
      <c r="E24" s="4">
        <f>_xlfn.XLOOKUP($A24,'[1]11'!$G$7:$EA$7,'[1]11'!$G$11:$EA$11)</f>
        <v>1256</v>
      </c>
      <c r="F24" s="4">
        <f>Table8[[#This Row],[Mining]]+Table8[[#This Row],[Manufacturing]]+Table8[[#This Row],[Electricity,Gas And Water]]+Table8[[#This Row],[Construction]]</f>
        <v>4592</v>
      </c>
      <c r="G24" s="22">
        <f>(Table8[[#This Row],[Construction]]/B$4)*100</f>
        <v>223.07692307692309</v>
      </c>
      <c r="H24" s="22">
        <f>(Table8[[#This Row],[Electricity,Gas And Water]]/C$4)*100</f>
        <v>133.33333333333331</v>
      </c>
      <c r="I24" s="10">
        <f>(Table8[[#This Row],[Manufacturing]]/D$4)*100</f>
        <v>166.80805938494169</v>
      </c>
      <c r="J24" s="10">
        <f>Table8[[#This Row],[Mining]]/E$4*100</f>
        <v>96.097934200459065</v>
      </c>
      <c r="K24" s="21">
        <f>Table8[[#This Row],[Construction]]/Table8[[#This Row],[Total business]]</f>
        <v>3.7891986062717771E-2</v>
      </c>
      <c r="L24" s="21">
        <f>Table8[[#This Row],[Electricity,Gas And Water]]/Table8[[#This Row],[Total business]]</f>
        <v>3.4843205574912892E-3</v>
      </c>
      <c r="M24" s="21">
        <f>Table8[[#This Row],[Manufacturing]]/Table8[[#This Row],[Total business]]</f>
        <v>0.68510452961672474</v>
      </c>
      <c r="N24" s="21">
        <f>Table8[[#This Row],[Mining]]/Table8[[#This Row],[Total business]]</f>
        <v>0.27351916376306618</v>
      </c>
    </row>
    <row r="25" spans="1:14" x14ac:dyDescent="0.25">
      <c r="A25" s="6">
        <v>34851</v>
      </c>
      <c r="B25" s="4">
        <f>_xlfn.XLOOKUP($A25,'[1]11'!$G$7:$EA$7,'[1]11'!$G$8:$EA$8)</f>
        <v>294</v>
      </c>
      <c r="C25" s="4">
        <f>_xlfn.XLOOKUP($A25,'[1]11'!$G$7:$EA$7,'[1]11'!$G$9:$EA$9)</f>
        <v>28</v>
      </c>
      <c r="D25" s="4">
        <f>_xlfn.XLOOKUP($A25,'[1]11'!$G$7:$EA$7,'[1]11'!$G$10:$EA$10)</f>
        <v>2972</v>
      </c>
      <c r="E25" s="4">
        <f>_xlfn.XLOOKUP($A25,'[1]11'!$G$7:$EA$7,'[1]11'!$G$11:$EA$11)</f>
        <v>1199</v>
      </c>
      <c r="F25" s="4">
        <f>Table8[[#This Row],[Mining]]+Table8[[#This Row],[Manufacturing]]+Table8[[#This Row],[Electricity,Gas And Water]]+Table8[[#This Row],[Construction]]</f>
        <v>4493</v>
      </c>
      <c r="G25" s="22">
        <f>(Table8[[#This Row],[Construction]]/B$4)*100</f>
        <v>376.92307692307691</v>
      </c>
      <c r="H25" s="22">
        <f>(Table8[[#This Row],[Electricity,Gas And Water]]/C$4)*100</f>
        <v>233.33333333333334</v>
      </c>
      <c r="I25" s="10">
        <f>(Table8[[#This Row],[Manufacturing]]/D$4)*100</f>
        <v>157.58218451749735</v>
      </c>
      <c r="J25" s="10">
        <f>Table8[[#This Row],[Mining]]/E$4*100</f>
        <v>91.736801836266253</v>
      </c>
      <c r="K25" s="21">
        <f>Table8[[#This Row],[Construction]]/Table8[[#This Row],[Total business]]</f>
        <v>6.5435121299799684E-2</v>
      </c>
      <c r="L25" s="21">
        <f>Table8[[#This Row],[Electricity,Gas And Water]]/Table8[[#This Row],[Total business]]</f>
        <v>6.2319163142666367E-3</v>
      </c>
      <c r="M25" s="21">
        <f>Table8[[#This Row],[Manufacturing]]/Table8[[#This Row],[Total business]]</f>
        <v>0.66147340307144442</v>
      </c>
      <c r="N25" s="21">
        <f>Table8[[#This Row],[Mining]]/Table8[[#This Row],[Total business]]</f>
        <v>0.26685955931448918</v>
      </c>
    </row>
    <row r="26" spans="1:14" x14ac:dyDescent="0.25">
      <c r="A26" s="6">
        <v>34943</v>
      </c>
      <c r="B26" s="4">
        <f>_xlfn.XLOOKUP($A26,'[1]11'!$G$7:$EA$7,'[1]11'!$G$8:$EA$8)</f>
        <v>164</v>
      </c>
      <c r="C26" s="4">
        <f>_xlfn.XLOOKUP($A26,'[1]11'!$G$7:$EA$7,'[1]11'!$G$9:$EA$9)</f>
        <v>41</v>
      </c>
      <c r="D26" s="4">
        <f>_xlfn.XLOOKUP($A26,'[1]11'!$G$7:$EA$7,'[1]11'!$G$10:$EA$10)</f>
        <v>2818</v>
      </c>
      <c r="E26" s="4">
        <f>_xlfn.XLOOKUP($A26,'[1]11'!$G$7:$EA$7,'[1]11'!$G$11:$EA$11)</f>
        <v>1427</v>
      </c>
      <c r="F26" s="4">
        <f>Table8[[#This Row],[Mining]]+Table8[[#This Row],[Manufacturing]]+Table8[[#This Row],[Electricity,Gas And Water]]+Table8[[#This Row],[Construction]]</f>
        <v>4450</v>
      </c>
      <c r="G26" s="22">
        <f>(Table8[[#This Row],[Construction]]/B$4)*100</f>
        <v>210.25641025641028</v>
      </c>
      <c r="H26" s="22">
        <f>(Table8[[#This Row],[Electricity,Gas And Water]]/C$4)*100</f>
        <v>341.66666666666663</v>
      </c>
      <c r="I26" s="10">
        <f>(Table8[[#This Row],[Manufacturing]]/D$4)*100</f>
        <v>149.41675503711559</v>
      </c>
      <c r="J26" s="10">
        <f>Table8[[#This Row],[Mining]]/E$4*100</f>
        <v>109.18133129303749</v>
      </c>
      <c r="K26" s="21">
        <f>Table8[[#This Row],[Construction]]/Table8[[#This Row],[Total business]]</f>
        <v>3.6853932584269666E-2</v>
      </c>
      <c r="L26" s="21">
        <f>Table8[[#This Row],[Electricity,Gas And Water]]/Table8[[#This Row],[Total business]]</f>
        <v>9.2134831460674166E-3</v>
      </c>
      <c r="M26" s="21">
        <f>Table8[[#This Row],[Manufacturing]]/Table8[[#This Row],[Total business]]</f>
        <v>0.63325842696629209</v>
      </c>
      <c r="N26" s="21">
        <f>Table8[[#This Row],[Mining]]/Table8[[#This Row],[Total business]]</f>
        <v>0.32067415730337079</v>
      </c>
    </row>
    <row r="27" spans="1:14" x14ac:dyDescent="0.25">
      <c r="A27" s="6">
        <v>35034</v>
      </c>
      <c r="B27" s="4">
        <f>_xlfn.XLOOKUP($A27,'[1]11'!$G$7:$EA$7,'[1]11'!$G$8:$EA$8)</f>
        <v>152</v>
      </c>
      <c r="C27" s="4">
        <f>_xlfn.XLOOKUP($A27,'[1]11'!$G$7:$EA$7,'[1]11'!$G$9:$EA$9)</f>
        <v>38</v>
      </c>
      <c r="D27" s="4">
        <f>_xlfn.XLOOKUP($A27,'[1]11'!$G$7:$EA$7,'[1]11'!$G$10:$EA$10)</f>
        <v>2708</v>
      </c>
      <c r="E27" s="4">
        <f>_xlfn.XLOOKUP($A27,'[1]11'!$G$7:$EA$7,'[1]11'!$G$11:$EA$11)</f>
        <v>1511</v>
      </c>
      <c r="F27" s="4">
        <f>Table8[[#This Row],[Mining]]+Table8[[#This Row],[Manufacturing]]+Table8[[#This Row],[Electricity,Gas And Water]]+Table8[[#This Row],[Construction]]</f>
        <v>4409</v>
      </c>
      <c r="G27" s="22">
        <f>(Table8[[#This Row],[Construction]]/B$4)*100</f>
        <v>194.87179487179486</v>
      </c>
      <c r="H27" s="22">
        <f>(Table8[[#This Row],[Electricity,Gas And Water]]/C$4)*100</f>
        <v>316.66666666666663</v>
      </c>
      <c r="I27" s="10">
        <f>(Table8[[#This Row],[Manufacturing]]/D$4)*100</f>
        <v>143.58430540827146</v>
      </c>
      <c r="J27" s="10">
        <f>Table8[[#This Row],[Mining]]/E$4*100</f>
        <v>115.60826319816373</v>
      </c>
      <c r="K27" s="21">
        <f>Table8[[#This Row],[Construction]]/Table8[[#This Row],[Total business]]</f>
        <v>3.447493762757995E-2</v>
      </c>
      <c r="L27" s="21">
        <f>Table8[[#This Row],[Electricity,Gas And Water]]/Table8[[#This Row],[Total business]]</f>
        <v>8.6187344068949876E-3</v>
      </c>
      <c r="M27" s="21">
        <f>Table8[[#This Row],[Manufacturing]]/Table8[[#This Row],[Total business]]</f>
        <v>0.61419823089135861</v>
      </c>
      <c r="N27" s="21">
        <f>Table8[[#This Row],[Mining]]/Table8[[#This Row],[Total business]]</f>
        <v>0.3427080970741665</v>
      </c>
    </row>
    <row r="28" spans="1:14" x14ac:dyDescent="0.25">
      <c r="A28" s="6">
        <v>35125</v>
      </c>
      <c r="B28" s="4">
        <f>_xlfn.XLOOKUP($A28,'[1]11'!$G$7:$EA$7,'[1]11'!$G$8:$EA$8)</f>
        <v>184</v>
      </c>
      <c r="C28" s="4">
        <f>_xlfn.XLOOKUP($A28,'[1]11'!$G$7:$EA$7,'[1]11'!$G$9:$EA$9)</f>
        <v>109</v>
      </c>
      <c r="D28" s="4">
        <f>_xlfn.XLOOKUP($A28,'[1]11'!$G$7:$EA$7,'[1]11'!$G$10:$EA$10)</f>
        <v>2630</v>
      </c>
      <c r="E28" s="4">
        <f>_xlfn.XLOOKUP($A28,'[1]11'!$G$7:$EA$7,'[1]11'!$G$11:$EA$11)</f>
        <v>1419</v>
      </c>
      <c r="F28" s="4">
        <f>Table8[[#This Row],[Mining]]+Table8[[#This Row],[Manufacturing]]+Table8[[#This Row],[Electricity,Gas And Water]]+Table8[[#This Row],[Construction]]</f>
        <v>4342</v>
      </c>
      <c r="G28" s="22">
        <f>(Table8[[#This Row],[Construction]]/B$4)*100</f>
        <v>235.89743589743591</v>
      </c>
      <c r="H28" s="22">
        <f>(Table8[[#This Row],[Electricity,Gas And Water]]/C$4)*100</f>
        <v>908.33333333333337</v>
      </c>
      <c r="I28" s="10">
        <f>(Table8[[#This Row],[Manufacturing]]/D$4)*100</f>
        <v>139.44856839872745</v>
      </c>
      <c r="J28" s="10">
        <f>Table8[[#This Row],[Mining]]/E$4*100</f>
        <v>108.56924254016833</v>
      </c>
      <c r="K28" s="21">
        <f>Table8[[#This Row],[Construction]]/Table8[[#This Row],[Total business]]</f>
        <v>4.2376784891754948E-2</v>
      </c>
      <c r="L28" s="21">
        <f>Table8[[#This Row],[Electricity,Gas And Water]]/Table8[[#This Row],[Total business]]</f>
        <v>2.5103638876093966E-2</v>
      </c>
      <c r="M28" s="21">
        <f>Table8[[#This Row],[Manufacturing]]/Table8[[#This Row],[Total business]]</f>
        <v>0.60571165361584522</v>
      </c>
      <c r="N28" s="21">
        <f>Table8[[#This Row],[Mining]]/Table8[[#This Row],[Total business]]</f>
        <v>0.32680792261630587</v>
      </c>
    </row>
    <row r="29" spans="1:14" x14ac:dyDescent="0.25">
      <c r="A29" s="6">
        <v>35217</v>
      </c>
      <c r="B29" s="4">
        <f>_xlfn.XLOOKUP($A29,'[1]11'!$G$7:$EA$7,'[1]11'!$G$8:$EA$8)</f>
        <v>184</v>
      </c>
      <c r="C29" s="4">
        <f>_xlfn.XLOOKUP($A29,'[1]11'!$G$7:$EA$7,'[1]11'!$G$9:$EA$9)</f>
        <v>89</v>
      </c>
      <c r="D29" s="4">
        <f>_xlfn.XLOOKUP($A29,'[1]11'!$G$7:$EA$7,'[1]11'!$G$10:$EA$10)</f>
        <v>1844</v>
      </c>
      <c r="E29" s="4">
        <f>_xlfn.XLOOKUP($A29,'[1]11'!$G$7:$EA$7,'[1]11'!$G$11:$EA$11)</f>
        <v>1716</v>
      </c>
      <c r="F29" s="4">
        <f>Table8[[#This Row],[Mining]]+Table8[[#This Row],[Manufacturing]]+Table8[[#This Row],[Electricity,Gas And Water]]+Table8[[#This Row],[Construction]]</f>
        <v>3833</v>
      </c>
      <c r="G29" s="22">
        <f>(Table8[[#This Row],[Construction]]/B$4)*100</f>
        <v>235.89743589743591</v>
      </c>
      <c r="H29" s="22">
        <f>(Table8[[#This Row],[Electricity,Gas And Water]]/C$4)*100</f>
        <v>741.66666666666674</v>
      </c>
      <c r="I29" s="10">
        <f>(Table8[[#This Row],[Manufacturing]]/D$4)*100</f>
        <v>97.773064687168613</v>
      </c>
      <c r="J29" s="10">
        <f>Table8[[#This Row],[Mining]]/E$4*100</f>
        <v>131.29303749043609</v>
      </c>
      <c r="K29" s="21">
        <f>Table8[[#This Row],[Construction]]/Table8[[#This Row],[Total business]]</f>
        <v>4.8004174276023999E-2</v>
      </c>
      <c r="L29" s="21">
        <f>Table8[[#This Row],[Electricity,Gas And Water]]/Table8[[#This Row],[Total business]]</f>
        <v>2.3219410383511611E-2</v>
      </c>
      <c r="M29" s="21">
        <f>Table8[[#This Row],[Manufacturing]]/Table8[[#This Row],[Total business]]</f>
        <v>0.48108531176624053</v>
      </c>
      <c r="N29" s="21">
        <f>Table8[[#This Row],[Mining]]/Table8[[#This Row],[Total business]]</f>
        <v>0.44769110357422387</v>
      </c>
    </row>
    <row r="30" spans="1:14" x14ac:dyDescent="0.25">
      <c r="A30" s="6">
        <v>35309</v>
      </c>
      <c r="B30" s="4">
        <f>_xlfn.XLOOKUP($A30,'[1]11'!$G$7:$EA$7,'[1]11'!$G$8:$EA$8)</f>
        <v>195</v>
      </c>
      <c r="C30" s="4">
        <f>_xlfn.XLOOKUP($A30,'[1]11'!$G$7:$EA$7,'[1]11'!$G$9:$EA$9)</f>
        <v>95</v>
      </c>
      <c r="D30" s="4">
        <f>_xlfn.XLOOKUP($A30,'[1]11'!$G$7:$EA$7,'[1]11'!$G$10:$EA$10)</f>
        <v>2262</v>
      </c>
      <c r="E30" s="4">
        <f>_xlfn.XLOOKUP($A30,'[1]11'!$G$7:$EA$7,'[1]11'!$G$11:$EA$11)</f>
        <v>1361</v>
      </c>
      <c r="F30" s="4">
        <f>Table8[[#This Row],[Mining]]+Table8[[#This Row],[Manufacturing]]+Table8[[#This Row],[Electricity,Gas And Water]]+Table8[[#This Row],[Construction]]</f>
        <v>3913</v>
      </c>
      <c r="G30" s="22">
        <f>(Table8[[#This Row],[Construction]]/B$4)*100</f>
        <v>250</v>
      </c>
      <c r="H30" s="22">
        <f>(Table8[[#This Row],[Electricity,Gas And Water]]/C$4)*100</f>
        <v>791.66666666666674</v>
      </c>
      <c r="I30" s="10">
        <f>(Table8[[#This Row],[Manufacturing]]/D$4)*100</f>
        <v>119.93637327677624</v>
      </c>
      <c r="J30" s="10">
        <f>Table8[[#This Row],[Mining]]/E$4*100</f>
        <v>104.13159908186687</v>
      </c>
      <c r="K30" s="21">
        <f>Table8[[#This Row],[Construction]]/Table8[[#This Row],[Total business]]</f>
        <v>4.9833887043189369E-2</v>
      </c>
      <c r="L30" s="21">
        <f>Table8[[#This Row],[Electricity,Gas And Water]]/Table8[[#This Row],[Total business]]</f>
        <v>2.4278047533861487E-2</v>
      </c>
      <c r="M30" s="21">
        <f>Table8[[#This Row],[Manufacturing]]/Table8[[#This Row],[Total business]]</f>
        <v>0.57807308970099669</v>
      </c>
      <c r="N30" s="21">
        <f>Table8[[#This Row],[Mining]]/Table8[[#This Row],[Total business]]</f>
        <v>0.34781497572195247</v>
      </c>
    </row>
    <row r="31" spans="1:14" x14ac:dyDescent="0.25">
      <c r="A31" s="6">
        <v>35400</v>
      </c>
      <c r="B31" s="4">
        <f>_xlfn.XLOOKUP($A31,'[1]11'!$G$7:$EA$7,'[1]11'!$G$8:$EA$8)</f>
        <v>249</v>
      </c>
      <c r="C31" s="4">
        <f>_xlfn.XLOOKUP($A31,'[1]11'!$G$7:$EA$7,'[1]11'!$G$9:$EA$9)</f>
        <v>67</v>
      </c>
      <c r="D31" s="4">
        <f>_xlfn.XLOOKUP($A31,'[1]11'!$G$7:$EA$7,'[1]11'!$G$10:$EA$10)</f>
        <v>2462</v>
      </c>
      <c r="E31" s="4">
        <f>_xlfn.XLOOKUP($A31,'[1]11'!$G$7:$EA$7,'[1]11'!$G$11:$EA$11)</f>
        <v>1829</v>
      </c>
      <c r="F31" s="4">
        <f>Table8[[#This Row],[Mining]]+Table8[[#This Row],[Manufacturing]]+Table8[[#This Row],[Electricity,Gas And Water]]+Table8[[#This Row],[Construction]]</f>
        <v>4607</v>
      </c>
      <c r="G31" s="22">
        <f>(Table8[[#This Row],[Construction]]/B$4)*100</f>
        <v>319.23076923076923</v>
      </c>
      <c r="H31" s="22">
        <f>(Table8[[#This Row],[Electricity,Gas And Water]]/C$4)*100</f>
        <v>558.33333333333326</v>
      </c>
      <c r="I31" s="10">
        <f>(Table8[[#This Row],[Manufacturing]]/D$4)*100</f>
        <v>130.54082714740193</v>
      </c>
      <c r="J31" s="10">
        <f>Table8[[#This Row],[Mining]]/E$4*100</f>
        <v>139.93879112471308</v>
      </c>
      <c r="K31" s="21">
        <f>Table8[[#This Row],[Construction]]/Table8[[#This Row],[Total business]]</f>
        <v>5.4048187540698935E-2</v>
      </c>
      <c r="L31" s="21">
        <f>Table8[[#This Row],[Electricity,Gas And Water]]/Table8[[#This Row],[Total business]]</f>
        <v>1.4543086607336662E-2</v>
      </c>
      <c r="M31" s="21">
        <f>Table8[[#This Row],[Manufacturing]]/Table8[[#This Row],[Total business]]</f>
        <v>0.53440416757108744</v>
      </c>
      <c r="N31" s="21">
        <f>Table8[[#This Row],[Mining]]/Table8[[#This Row],[Total business]]</f>
        <v>0.39700455828087694</v>
      </c>
    </row>
    <row r="32" spans="1:14" x14ac:dyDescent="0.25">
      <c r="A32" s="6">
        <v>35490</v>
      </c>
      <c r="B32" s="4">
        <f>_xlfn.XLOOKUP($A32,'[1]11'!$G$7:$EA$7,'[1]11'!$G$8:$EA$8)</f>
        <v>187</v>
      </c>
      <c r="C32" s="4">
        <f>_xlfn.XLOOKUP($A32,'[1]11'!$G$7:$EA$7,'[1]11'!$G$9:$EA$9)</f>
        <v>82</v>
      </c>
      <c r="D32" s="4">
        <f>_xlfn.XLOOKUP($A32,'[1]11'!$G$7:$EA$7,'[1]11'!$G$10:$EA$10)</f>
        <v>2297</v>
      </c>
      <c r="E32" s="4">
        <f>_xlfn.XLOOKUP($A32,'[1]11'!$G$7:$EA$7,'[1]11'!$G$11:$EA$11)</f>
        <v>1488</v>
      </c>
      <c r="F32" s="4">
        <f>Table8[[#This Row],[Mining]]+Table8[[#This Row],[Manufacturing]]+Table8[[#This Row],[Electricity,Gas And Water]]+Table8[[#This Row],[Construction]]</f>
        <v>4054</v>
      </c>
      <c r="G32" s="22">
        <f>(Table8[[#This Row],[Construction]]/B$4)*100</f>
        <v>239.74358974358972</v>
      </c>
      <c r="H32" s="22">
        <f>(Table8[[#This Row],[Electricity,Gas And Water]]/C$4)*100</f>
        <v>683.33333333333326</v>
      </c>
      <c r="I32" s="10">
        <f>(Table8[[#This Row],[Manufacturing]]/D$4)*100</f>
        <v>121.79215270413575</v>
      </c>
      <c r="J32" s="10">
        <f>Table8[[#This Row],[Mining]]/E$4*100</f>
        <v>113.84850803366488</v>
      </c>
      <c r="K32" s="21">
        <f>Table8[[#This Row],[Construction]]/Table8[[#This Row],[Total business]]</f>
        <v>4.6127281697089295E-2</v>
      </c>
      <c r="L32" s="21">
        <f>Table8[[#This Row],[Electricity,Gas And Water]]/Table8[[#This Row],[Total business]]</f>
        <v>2.0226936359151456E-2</v>
      </c>
      <c r="M32" s="21">
        <f>Table8[[#This Row],[Manufacturing]]/Table8[[#This Row],[Total business]]</f>
        <v>0.56660088801184016</v>
      </c>
      <c r="N32" s="21">
        <f>Table8[[#This Row],[Mining]]/Table8[[#This Row],[Total business]]</f>
        <v>0.36704489393191908</v>
      </c>
    </row>
    <row r="33" spans="1:14" x14ac:dyDescent="0.25">
      <c r="A33" s="6">
        <v>35582</v>
      </c>
      <c r="B33" s="4">
        <f>_xlfn.XLOOKUP($A33,'[1]11'!$G$7:$EA$7,'[1]11'!$G$8:$EA$8)</f>
        <v>397</v>
      </c>
      <c r="C33" s="4">
        <f>_xlfn.XLOOKUP($A33,'[1]11'!$G$7:$EA$7,'[1]11'!$G$9:$EA$9)</f>
        <v>96</v>
      </c>
      <c r="D33" s="4">
        <f>_xlfn.XLOOKUP($A33,'[1]11'!$G$7:$EA$7,'[1]11'!$G$10:$EA$10)</f>
        <v>2385</v>
      </c>
      <c r="E33" s="4">
        <f>_xlfn.XLOOKUP($A33,'[1]11'!$G$7:$EA$7,'[1]11'!$G$11:$EA$11)</f>
        <v>1264</v>
      </c>
      <c r="F33" s="4">
        <f>Table8[[#This Row],[Mining]]+Table8[[#This Row],[Manufacturing]]+Table8[[#This Row],[Electricity,Gas And Water]]+Table8[[#This Row],[Construction]]</f>
        <v>4142</v>
      </c>
      <c r="G33" s="22">
        <f>(Table8[[#This Row],[Construction]]/B$4)*100</f>
        <v>508.97435897435895</v>
      </c>
      <c r="H33" s="22">
        <f>(Table8[[#This Row],[Electricity,Gas And Water]]/C$4)*100</f>
        <v>800</v>
      </c>
      <c r="I33" s="10">
        <f>(Table8[[#This Row],[Manufacturing]]/D$4)*100</f>
        <v>126.45811240721103</v>
      </c>
      <c r="J33" s="10">
        <f>Table8[[#This Row],[Mining]]/E$4*100</f>
        <v>96.710022953328235</v>
      </c>
      <c r="K33" s="21">
        <f>Table8[[#This Row],[Construction]]/Table8[[#This Row],[Total business]]</f>
        <v>9.5847416706904873E-2</v>
      </c>
      <c r="L33" s="21">
        <f>Table8[[#This Row],[Electricity,Gas And Water]]/Table8[[#This Row],[Total business]]</f>
        <v>2.3177209077740221E-2</v>
      </c>
      <c r="M33" s="21">
        <f>Table8[[#This Row],[Manufacturing]]/Table8[[#This Row],[Total business]]</f>
        <v>0.5758087880251086</v>
      </c>
      <c r="N33" s="21">
        <f>Table8[[#This Row],[Mining]]/Table8[[#This Row],[Total business]]</f>
        <v>0.30516658619024628</v>
      </c>
    </row>
    <row r="34" spans="1:14" x14ac:dyDescent="0.25">
      <c r="A34" s="6">
        <v>35674</v>
      </c>
      <c r="B34" s="4">
        <f>_xlfn.XLOOKUP($A34,'[1]11'!$G$7:$EA$7,'[1]11'!$G$8:$EA$8)</f>
        <v>282</v>
      </c>
      <c r="C34" s="4">
        <f>_xlfn.XLOOKUP($A34,'[1]11'!$G$7:$EA$7,'[1]11'!$G$9:$EA$9)</f>
        <v>106</v>
      </c>
      <c r="D34" s="4">
        <f>_xlfn.XLOOKUP($A34,'[1]11'!$G$7:$EA$7,'[1]11'!$G$10:$EA$10)</f>
        <v>2626</v>
      </c>
      <c r="E34" s="4">
        <f>_xlfn.XLOOKUP($A34,'[1]11'!$G$7:$EA$7,'[1]11'!$G$11:$EA$11)</f>
        <v>1519</v>
      </c>
      <c r="F34" s="4">
        <f>Table8[[#This Row],[Mining]]+Table8[[#This Row],[Manufacturing]]+Table8[[#This Row],[Electricity,Gas And Water]]+Table8[[#This Row],[Construction]]</f>
        <v>4533</v>
      </c>
      <c r="G34" s="22">
        <f>(Table8[[#This Row],[Construction]]/B$4)*100</f>
        <v>361.53846153846155</v>
      </c>
      <c r="H34" s="22">
        <f>(Table8[[#This Row],[Electricity,Gas And Water]]/C$4)*100</f>
        <v>883.33333333333337</v>
      </c>
      <c r="I34" s="10">
        <f>(Table8[[#This Row],[Manufacturing]]/D$4)*100</f>
        <v>139.23647932131496</v>
      </c>
      <c r="J34" s="10">
        <f>Table8[[#This Row],[Mining]]/E$4*100</f>
        <v>116.22035195103291</v>
      </c>
      <c r="K34" s="21">
        <f>Table8[[#This Row],[Construction]]/Table8[[#This Row],[Total business]]</f>
        <v>6.2210456651224356E-2</v>
      </c>
      <c r="L34" s="21">
        <f>Table8[[#This Row],[Electricity,Gas And Water]]/Table8[[#This Row],[Total business]]</f>
        <v>2.3384072358261638E-2</v>
      </c>
      <c r="M34" s="21">
        <f>Table8[[#This Row],[Manufacturing]]/Table8[[#This Row],[Total business]]</f>
        <v>0.57930730200750058</v>
      </c>
      <c r="N34" s="21">
        <f>Table8[[#This Row],[Mining]]/Table8[[#This Row],[Total business]]</f>
        <v>0.33509816898301348</v>
      </c>
    </row>
    <row r="35" spans="1:14" x14ac:dyDescent="0.25">
      <c r="A35" s="6">
        <v>35765</v>
      </c>
      <c r="B35" s="4">
        <f>_xlfn.XLOOKUP($A35,'[1]11'!$G$7:$EA$7,'[1]11'!$G$8:$EA$8)</f>
        <v>246</v>
      </c>
      <c r="C35" s="4">
        <f>_xlfn.XLOOKUP($A35,'[1]11'!$G$7:$EA$7,'[1]11'!$G$9:$EA$9)</f>
        <v>137</v>
      </c>
      <c r="D35" s="4">
        <f>_xlfn.XLOOKUP($A35,'[1]11'!$G$7:$EA$7,'[1]11'!$G$10:$EA$10)</f>
        <v>2633</v>
      </c>
      <c r="E35" s="4">
        <f>_xlfn.XLOOKUP($A35,'[1]11'!$G$7:$EA$7,'[1]11'!$G$11:$EA$11)</f>
        <v>1152</v>
      </c>
      <c r="F35" s="4">
        <f>Table8[[#This Row],[Mining]]+Table8[[#This Row],[Manufacturing]]+Table8[[#This Row],[Electricity,Gas And Water]]+Table8[[#This Row],[Construction]]</f>
        <v>4168</v>
      </c>
      <c r="G35" s="22">
        <f>(Table8[[#This Row],[Construction]]/B$4)*100</f>
        <v>315.38461538461536</v>
      </c>
      <c r="H35" s="22">
        <f>(Table8[[#This Row],[Electricity,Gas And Water]]/C$4)*100</f>
        <v>1141.6666666666665</v>
      </c>
      <c r="I35" s="10">
        <f>(Table8[[#This Row],[Manufacturing]]/D$4)*100</f>
        <v>139.60763520678685</v>
      </c>
      <c r="J35" s="10">
        <f>Table8[[#This Row],[Mining]]/E$4*100</f>
        <v>88.140780413159902</v>
      </c>
      <c r="K35" s="21">
        <f>Table8[[#This Row],[Construction]]/Table8[[#This Row],[Total business]]</f>
        <v>5.9021113243761997E-2</v>
      </c>
      <c r="L35" s="21">
        <f>Table8[[#This Row],[Electricity,Gas And Water]]/Table8[[#This Row],[Total business]]</f>
        <v>3.2869481765834936E-2</v>
      </c>
      <c r="M35" s="21">
        <f>Table8[[#This Row],[Manufacturing]]/Table8[[#This Row],[Total business]]</f>
        <v>0.63171785028790783</v>
      </c>
      <c r="N35" s="21">
        <f>Table8[[#This Row],[Mining]]/Table8[[#This Row],[Total business]]</f>
        <v>0.27639155470249521</v>
      </c>
    </row>
    <row r="36" spans="1:14" x14ac:dyDescent="0.25">
      <c r="A36" s="6">
        <v>35855</v>
      </c>
      <c r="B36" s="4">
        <f>_xlfn.XLOOKUP($A36,'[1]11'!$G$7:$EA$7,'[1]11'!$G$8:$EA$8)</f>
        <v>345</v>
      </c>
      <c r="C36" s="4">
        <f>_xlfn.XLOOKUP($A36,'[1]11'!$G$7:$EA$7,'[1]11'!$G$9:$EA$9)</f>
        <v>95</v>
      </c>
      <c r="D36" s="4">
        <f>_xlfn.XLOOKUP($A36,'[1]11'!$G$7:$EA$7,'[1]11'!$G$10:$EA$10)</f>
        <v>2565</v>
      </c>
      <c r="E36" s="4">
        <f>_xlfn.XLOOKUP($A36,'[1]11'!$G$7:$EA$7,'[1]11'!$G$11:$EA$11)</f>
        <v>1518</v>
      </c>
      <c r="F36" s="4">
        <f>Table8[[#This Row],[Mining]]+Table8[[#This Row],[Manufacturing]]+Table8[[#This Row],[Electricity,Gas And Water]]+Table8[[#This Row],[Construction]]</f>
        <v>4523</v>
      </c>
      <c r="G36" s="22">
        <f>(Table8[[#This Row],[Construction]]/B$4)*100</f>
        <v>442.30769230769232</v>
      </c>
      <c r="H36" s="22">
        <f>(Table8[[#This Row],[Electricity,Gas And Water]]/C$4)*100</f>
        <v>791.66666666666674</v>
      </c>
      <c r="I36" s="10">
        <f>(Table8[[#This Row],[Manufacturing]]/D$4)*100</f>
        <v>136.00212089077414</v>
      </c>
      <c r="J36" s="10">
        <f>Table8[[#This Row],[Mining]]/E$4*100</f>
        <v>116.14384085692426</v>
      </c>
      <c r="K36" s="21">
        <f>Table8[[#This Row],[Construction]]/Table8[[#This Row],[Total business]]</f>
        <v>7.6276807428697774E-2</v>
      </c>
      <c r="L36" s="21">
        <f>Table8[[#This Row],[Electricity,Gas And Water]]/Table8[[#This Row],[Total business]]</f>
        <v>2.1003758567322575E-2</v>
      </c>
      <c r="M36" s="21">
        <f>Table8[[#This Row],[Manufacturing]]/Table8[[#This Row],[Total business]]</f>
        <v>0.56710148131770943</v>
      </c>
      <c r="N36" s="21">
        <f>Table8[[#This Row],[Mining]]/Table8[[#This Row],[Total business]]</f>
        <v>0.33561795268627015</v>
      </c>
    </row>
    <row r="37" spans="1:14" x14ac:dyDescent="0.25">
      <c r="A37" s="6">
        <v>35947</v>
      </c>
      <c r="B37" s="4">
        <f>_xlfn.XLOOKUP($A37,'[1]11'!$G$7:$EA$7,'[1]11'!$G$8:$EA$8)</f>
        <v>327</v>
      </c>
      <c r="C37" s="4">
        <f>_xlfn.XLOOKUP($A37,'[1]11'!$G$7:$EA$7,'[1]11'!$G$9:$EA$9)</f>
        <v>135</v>
      </c>
      <c r="D37" s="4">
        <f>_xlfn.XLOOKUP($A37,'[1]11'!$G$7:$EA$7,'[1]11'!$G$10:$EA$10)</f>
        <v>2847</v>
      </c>
      <c r="E37" s="4">
        <f>_xlfn.XLOOKUP($A37,'[1]11'!$G$7:$EA$7,'[1]11'!$G$11:$EA$11)</f>
        <v>1048</v>
      </c>
      <c r="F37" s="4">
        <f>Table8[[#This Row],[Mining]]+Table8[[#This Row],[Manufacturing]]+Table8[[#This Row],[Electricity,Gas And Water]]+Table8[[#This Row],[Construction]]</f>
        <v>4357</v>
      </c>
      <c r="G37" s="22">
        <f>(Table8[[#This Row],[Construction]]/B$4)*100</f>
        <v>419.23076923076923</v>
      </c>
      <c r="H37" s="22">
        <f>(Table8[[#This Row],[Electricity,Gas And Water]]/C$4)*100</f>
        <v>1125</v>
      </c>
      <c r="I37" s="10">
        <f>(Table8[[#This Row],[Manufacturing]]/D$4)*100</f>
        <v>150.95440084835633</v>
      </c>
      <c r="J37" s="10">
        <f>Table8[[#This Row],[Mining]]/E$4*100</f>
        <v>80.183626625860754</v>
      </c>
      <c r="K37" s="21">
        <f>Table8[[#This Row],[Construction]]/Table8[[#This Row],[Total business]]</f>
        <v>7.5051641037411063E-2</v>
      </c>
      <c r="L37" s="21">
        <f>Table8[[#This Row],[Electricity,Gas And Water]]/Table8[[#This Row],[Total business]]</f>
        <v>3.0984622446637595E-2</v>
      </c>
      <c r="M37" s="21">
        <f>Table8[[#This Row],[Manufacturing]]/Table8[[#This Row],[Total business]]</f>
        <v>0.6534312600413128</v>
      </c>
      <c r="N37" s="21">
        <f>Table8[[#This Row],[Mining]]/Table8[[#This Row],[Total business]]</f>
        <v>0.24053247647463852</v>
      </c>
    </row>
    <row r="38" spans="1:14" x14ac:dyDescent="0.25">
      <c r="A38" s="6">
        <v>36039</v>
      </c>
      <c r="B38" s="4">
        <f>_xlfn.XLOOKUP($A38,'[1]11'!$G$7:$EA$7,'[1]11'!$G$8:$EA$8)</f>
        <v>356</v>
      </c>
      <c r="C38" s="4">
        <f>_xlfn.XLOOKUP($A38,'[1]11'!$G$7:$EA$7,'[1]11'!$G$9:$EA$9)</f>
        <v>189</v>
      </c>
      <c r="D38" s="4">
        <f>_xlfn.XLOOKUP($A38,'[1]11'!$G$7:$EA$7,'[1]11'!$G$10:$EA$10)</f>
        <v>2593</v>
      </c>
      <c r="E38" s="4">
        <f>_xlfn.XLOOKUP($A38,'[1]11'!$G$7:$EA$7,'[1]11'!$G$11:$EA$11)</f>
        <v>1485</v>
      </c>
      <c r="F38" s="4">
        <f>Table8[[#This Row],[Mining]]+Table8[[#This Row],[Manufacturing]]+Table8[[#This Row],[Electricity,Gas And Water]]+Table8[[#This Row],[Construction]]</f>
        <v>4623</v>
      </c>
      <c r="G38" s="22">
        <f>(Table8[[#This Row],[Construction]]/B$4)*100</f>
        <v>456.41025641025641</v>
      </c>
      <c r="H38" s="22">
        <f>(Table8[[#This Row],[Electricity,Gas And Water]]/C$4)*100</f>
        <v>1575</v>
      </c>
      <c r="I38" s="10">
        <f>(Table8[[#This Row],[Manufacturing]]/D$4)*100</f>
        <v>137.48674443266171</v>
      </c>
      <c r="J38" s="10">
        <f>Table8[[#This Row],[Mining]]/E$4*100</f>
        <v>113.61897475133895</v>
      </c>
      <c r="K38" s="21">
        <f>Table8[[#This Row],[Construction]]/Table8[[#This Row],[Total business]]</f>
        <v>7.7006272982911531E-2</v>
      </c>
      <c r="L38" s="21">
        <f>Table8[[#This Row],[Electricity,Gas And Water]]/Table8[[#This Row],[Total business]]</f>
        <v>4.0882543802725504E-2</v>
      </c>
      <c r="M38" s="21">
        <f>Table8[[#This Row],[Manufacturing]]/Table8[[#This Row],[Total business]]</f>
        <v>0.56089119619294825</v>
      </c>
      <c r="N38" s="21">
        <f>Table8[[#This Row],[Mining]]/Table8[[#This Row],[Total business]]</f>
        <v>0.32121998702141469</v>
      </c>
    </row>
    <row r="39" spans="1:14" x14ac:dyDescent="0.25">
      <c r="A39" s="6">
        <v>36130</v>
      </c>
      <c r="B39" s="4">
        <f>_xlfn.XLOOKUP($A39,'[1]11'!$G$7:$EA$7,'[1]11'!$G$8:$EA$8)</f>
        <v>420</v>
      </c>
      <c r="C39" s="4">
        <f>_xlfn.XLOOKUP($A39,'[1]11'!$G$7:$EA$7,'[1]11'!$G$9:$EA$9)</f>
        <v>242</v>
      </c>
      <c r="D39" s="4">
        <f>_xlfn.XLOOKUP($A39,'[1]11'!$G$7:$EA$7,'[1]11'!$G$10:$EA$10)</f>
        <v>2704</v>
      </c>
      <c r="E39" s="4">
        <f>_xlfn.XLOOKUP($A39,'[1]11'!$G$7:$EA$7,'[1]11'!$G$11:$EA$11)</f>
        <v>1038</v>
      </c>
      <c r="F39" s="4">
        <f>Table8[[#This Row],[Mining]]+Table8[[#This Row],[Manufacturing]]+Table8[[#This Row],[Electricity,Gas And Water]]+Table8[[#This Row],[Construction]]</f>
        <v>4404</v>
      </c>
      <c r="G39" s="22">
        <f>(Table8[[#This Row],[Construction]]/B$4)*100</f>
        <v>538.46153846153845</v>
      </c>
      <c r="H39" s="22">
        <f>(Table8[[#This Row],[Electricity,Gas And Water]]/C$4)*100</f>
        <v>2016.6666666666667</v>
      </c>
      <c r="I39" s="10">
        <f>(Table8[[#This Row],[Manufacturing]]/D$4)*100</f>
        <v>143.37221633085898</v>
      </c>
      <c r="J39" s="10">
        <f>Table8[[#This Row],[Mining]]/E$4*100</f>
        <v>79.418515684774292</v>
      </c>
      <c r="K39" s="21">
        <f>Table8[[#This Row],[Construction]]/Table8[[#This Row],[Total business]]</f>
        <v>9.5367847411444148E-2</v>
      </c>
      <c r="L39" s="21">
        <f>Table8[[#This Row],[Electricity,Gas And Water]]/Table8[[#This Row],[Total business]]</f>
        <v>5.4950045413260672E-2</v>
      </c>
      <c r="M39" s="21">
        <f>Table8[[#This Row],[Manufacturing]]/Table8[[#This Row],[Total business]]</f>
        <v>0.61398728428701177</v>
      </c>
      <c r="N39" s="21">
        <f>Table8[[#This Row],[Mining]]/Table8[[#This Row],[Total business]]</f>
        <v>0.23569482288828339</v>
      </c>
    </row>
    <row r="40" spans="1:14" x14ac:dyDescent="0.25">
      <c r="A40" s="6">
        <v>36220</v>
      </c>
      <c r="B40" s="4">
        <f>_xlfn.XLOOKUP($A40,'[1]11'!$G$7:$EA$7,'[1]11'!$G$8:$EA$8)</f>
        <v>350</v>
      </c>
      <c r="C40" s="4">
        <f>_xlfn.XLOOKUP($A40,'[1]11'!$G$7:$EA$7,'[1]11'!$G$9:$EA$9)</f>
        <v>395</v>
      </c>
      <c r="D40" s="4">
        <f>_xlfn.XLOOKUP($A40,'[1]11'!$G$7:$EA$7,'[1]11'!$G$10:$EA$10)</f>
        <v>2565</v>
      </c>
      <c r="E40" s="4">
        <f>_xlfn.XLOOKUP($A40,'[1]11'!$G$7:$EA$7,'[1]11'!$G$11:$EA$11)</f>
        <v>1046</v>
      </c>
      <c r="F40" s="4">
        <f>Table8[[#This Row],[Mining]]+Table8[[#This Row],[Manufacturing]]+Table8[[#This Row],[Electricity,Gas And Water]]+Table8[[#This Row],[Construction]]</f>
        <v>4356</v>
      </c>
      <c r="G40" s="22">
        <f>(Table8[[#This Row],[Construction]]/B$4)*100</f>
        <v>448.71794871794873</v>
      </c>
      <c r="H40" s="22">
        <f>(Table8[[#This Row],[Electricity,Gas And Water]]/C$4)*100</f>
        <v>3291.6666666666665</v>
      </c>
      <c r="I40" s="10">
        <f>(Table8[[#This Row],[Manufacturing]]/D$4)*100</f>
        <v>136.00212089077414</v>
      </c>
      <c r="J40" s="10">
        <f>Table8[[#This Row],[Mining]]/E$4*100</f>
        <v>80.030604437643461</v>
      </c>
      <c r="K40" s="21">
        <f>Table8[[#This Row],[Construction]]/Table8[[#This Row],[Total business]]</f>
        <v>8.0348943985307619E-2</v>
      </c>
      <c r="L40" s="21">
        <f>Table8[[#This Row],[Electricity,Gas And Water]]/Table8[[#This Row],[Total business]]</f>
        <v>9.0679522497704321E-2</v>
      </c>
      <c r="M40" s="21">
        <f>Table8[[#This Row],[Manufacturing]]/Table8[[#This Row],[Total business]]</f>
        <v>0.58884297520661155</v>
      </c>
      <c r="N40" s="21">
        <f>Table8[[#This Row],[Mining]]/Table8[[#This Row],[Total business]]</f>
        <v>0.24012855831037649</v>
      </c>
    </row>
    <row r="41" spans="1:14" x14ac:dyDescent="0.25">
      <c r="A41" s="6">
        <v>36312</v>
      </c>
      <c r="B41" s="4">
        <f>_xlfn.XLOOKUP($A41,'[1]11'!$G$7:$EA$7,'[1]11'!$G$8:$EA$8)</f>
        <v>440</v>
      </c>
      <c r="C41" s="4">
        <f>_xlfn.XLOOKUP($A41,'[1]11'!$G$7:$EA$7,'[1]11'!$G$9:$EA$9)</f>
        <v>264</v>
      </c>
      <c r="D41" s="4">
        <f>_xlfn.XLOOKUP($A41,'[1]11'!$G$7:$EA$7,'[1]11'!$G$10:$EA$10)</f>
        <v>1624</v>
      </c>
      <c r="E41" s="4">
        <f>_xlfn.XLOOKUP($A41,'[1]11'!$G$7:$EA$7,'[1]11'!$G$11:$EA$11)</f>
        <v>1458</v>
      </c>
      <c r="F41" s="4">
        <f>Table8[[#This Row],[Mining]]+Table8[[#This Row],[Manufacturing]]+Table8[[#This Row],[Electricity,Gas And Water]]+Table8[[#This Row],[Construction]]</f>
        <v>3786</v>
      </c>
      <c r="G41" s="22">
        <f>(Table8[[#This Row],[Construction]]/B$4)*100</f>
        <v>564.10256410256409</v>
      </c>
      <c r="H41" s="22">
        <f>(Table8[[#This Row],[Electricity,Gas And Water]]/C$4)*100</f>
        <v>2200</v>
      </c>
      <c r="I41" s="10">
        <f>(Table8[[#This Row],[Manufacturing]]/D$4)*100</f>
        <v>86.10816542948038</v>
      </c>
      <c r="J41" s="10">
        <f>Table8[[#This Row],[Mining]]/E$4*100</f>
        <v>111.55317521040551</v>
      </c>
      <c r="K41" s="21">
        <f>Table8[[#This Row],[Construction]]/Table8[[#This Row],[Total business]]</f>
        <v>0.1162176439513999</v>
      </c>
      <c r="L41" s="21">
        <f>Table8[[#This Row],[Electricity,Gas And Water]]/Table8[[#This Row],[Total business]]</f>
        <v>6.9730586370839939E-2</v>
      </c>
      <c r="M41" s="21">
        <f>Table8[[#This Row],[Manufacturing]]/Table8[[#This Row],[Total business]]</f>
        <v>0.42894875858425779</v>
      </c>
      <c r="N41" s="21">
        <f>Table8[[#This Row],[Mining]]/Table8[[#This Row],[Total business]]</f>
        <v>0.38510301109350237</v>
      </c>
    </row>
    <row r="42" spans="1:14" x14ac:dyDescent="0.25">
      <c r="A42" s="6">
        <v>36404</v>
      </c>
      <c r="B42" s="4">
        <f>_xlfn.XLOOKUP($A42,'[1]11'!$G$7:$EA$7,'[1]11'!$G$8:$EA$8)</f>
        <v>467</v>
      </c>
      <c r="C42" s="4">
        <f>_xlfn.XLOOKUP($A42,'[1]11'!$G$7:$EA$7,'[1]11'!$G$9:$EA$9)</f>
        <v>220</v>
      </c>
      <c r="D42" s="4">
        <f>_xlfn.XLOOKUP($A42,'[1]11'!$G$7:$EA$7,'[1]11'!$G$10:$EA$10)</f>
        <v>2568</v>
      </c>
      <c r="E42" s="4">
        <f>_xlfn.XLOOKUP($A42,'[1]11'!$G$7:$EA$7,'[1]11'!$G$11:$EA$11)</f>
        <v>1817</v>
      </c>
      <c r="F42" s="4">
        <f>Table8[[#This Row],[Mining]]+Table8[[#This Row],[Manufacturing]]+Table8[[#This Row],[Electricity,Gas And Water]]+Table8[[#This Row],[Construction]]</f>
        <v>5072</v>
      </c>
      <c r="G42" s="22">
        <f>(Table8[[#This Row],[Construction]]/B$4)*100</f>
        <v>598.71794871794873</v>
      </c>
      <c r="H42" s="22">
        <f>(Table8[[#This Row],[Electricity,Gas And Water]]/C$4)*100</f>
        <v>1833.3333333333333</v>
      </c>
      <c r="I42" s="10">
        <f>(Table8[[#This Row],[Manufacturing]]/D$4)*100</f>
        <v>136.16118769883352</v>
      </c>
      <c r="J42" s="10">
        <f>Table8[[#This Row],[Mining]]/E$4*100</f>
        <v>139.02065799540932</v>
      </c>
      <c r="K42" s="21">
        <f>Table8[[#This Row],[Construction]]/Table8[[#This Row],[Total business]]</f>
        <v>9.2074132492113561E-2</v>
      </c>
      <c r="L42" s="21">
        <f>Table8[[#This Row],[Electricity,Gas And Water]]/Table8[[#This Row],[Total business]]</f>
        <v>4.3375394321766562E-2</v>
      </c>
      <c r="M42" s="21">
        <f>Table8[[#This Row],[Manufacturing]]/Table8[[#This Row],[Total business]]</f>
        <v>0.50630914826498419</v>
      </c>
      <c r="N42" s="21">
        <f>Table8[[#This Row],[Mining]]/Table8[[#This Row],[Total business]]</f>
        <v>0.35824132492113564</v>
      </c>
    </row>
    <row r="43" spans="1:14" x14ac:dyDescent="0.25">
      <c r="A43" s="6">
        <v>36495</v>
      </c>
      <c r="B43" s="4">
        <f>_xlfn.XLOOKUP($A43,'[1]11'!$G$7:$EA$7,'[1]11'!$G$8:$EA$8)</f>
        <v>409</v>
      </c>
      <c r="C43" s="4">
        <f>_xlfn.XLOOKUP($A43,'[1]11'!$G$7:$EA$7,'[1]11'!$G$9:$EA$9)</f>
        <v>307</v>
      </c>
      <c r="D43" s="4">
        <f>_xlfn.XLOOKUP($A43,'[1]11'!$G$7:$EA$7,'[1]11'!$G$10:$EA$10)</f>
        <v>3069</v>
      </c>
      <c r="E43" s="4">
        <f>_xlfn.XLOOKUP($A43,'[1]11'!$G$7:$EA$7,'[1]11'!$G$11:$EA$11)</f>
        <v>2606</v>
      </c>
      <c r="F43" s="4">
        <f>Table8[[#This Row],[Mining]]+Table8[[#This Row],[Manufacturing]]+Table8[[#This Row],[Electricity,Gas And Water]]+Table8[[#This Row],[Construction]]</f>
        <v>6391</v>
      </c>
      <c r="G43" s="22">
        <f>(Table8[[#This Row],[Construction]]/B$4)*100</f>
        <v>524.35897435897436</v>
      </c>
      <c r="H43" s="22">
        <f>(Table8[[#This Row],[Electricity,Gas And Water]]/C$4)*100</f>
        <v>2558.333333333333</v>
      </c>
      <c r="I43" s="10">
        <f>(Table8[[#This Row],[Manufacturing]]/D$4)*100</f>
        <v>162.72534464475081</v>
      </c>
      <c r="J43" s="10">
        <f>Table8[[#This Row],[Mining]]/E$4*100</f>
        <v>199.38791124713083</v>
      </c>
      <c r="K43" s="21">
        <f>Table8[[#This Row],[Construction]]/Table8[[#This Row],[Total business]]</f>
        <v>6.3996244719136286E-2</v>
      </c>
      <c r="L43" s="21">
        <f>Table8[[#This Row],[Electricity,Gas And Water]]/Table8[[#This Row],[Total business]]</f>
        <v>4.8036301048349238E-2</v>
      </c>
      <c r="M43" s="21">
        <f>Table8[[#This Row],[Manufacturing]]/Table8[[#This Row],[Total business]]</f>
        <v>0.48020654044750433</v>
      </c>
      <c r="N43" s="21">
        <f>Table8[[#This Row],[Mining]]/Table8[[#This Row],[Total business]]</f>
        <v>0.40776091378501017</v>
      </c>
    </row>
    <row r="44" spans="1:14" x14ac:dyDescent="0.25">
      <c r="A44" s="6">
        <v>36586</v>
      </c>
      <c r="B44" s="4">
        <f>_xlfn.XLOOKUP($A44,'[1]11'!$G$7:$EA$7,'[1]11'!$G$8:$EA$8)</f>
        <v>468</v>
      </c>
      <c r="C44" s="4">
        <f>_xlfn.XLOOKUP($A44,'[1]11'!$G$7:$EA$7,'[1]11'!$G$9:$EA$9)</f>
        <v>195</v>
      </c>
      <c r="D44" s="4">
        <f>_xlfn.XLOOKUP($A44,'[1]11'!$G$7:$EA$7,'[1]11'!$G$10:$EA$10)</f>
        <v>1839</v>
      </c>
      <c r="E44" s="4">
        <f>_xlfn.XLOOKUP($A44,'[1]11'!$G$7:$EA$7,'[1]11'!$G$11:$EA$11)</f>
        <v>2940</v>
      </c>
      <c r="F44" s="4">
        <f>Table8[[#This Row],[Mining]]+Table8[[#This Row],[Manufacturing]]+Table8[[#This Row],[Electricity,Gas And Water]]+Table8[[#This Row],[Construction]]</f>
        <v>5442</v>
      </c>
      <c r="G44" s="22">
        <f>(Table8[[#This Row],[Construction]]/B$4)*100</f>
        <v>600</v>
      </c>
      <c r="H44" s="22">
        <f>(Table8[[#This Row],[Electricity,Gas And Water]]/C$4)*100</f>
        <v>1625</v>
      </c>
      <c r="I44" s="10">
        <f>(Table8[[#This Row],[Manufacturing]]/D$4)*100</f>
        <v>97.507953340402963</v>
      </c>
      <c r="J44" s="10">
        <f>Table8[[#This Row],[Mining]]/E$4*100</f>
        <v>224.94261667941853</v>
      </c>
      <c r="K44" s="21">
        <f>Table8[[#This Row],[Construction]]/Table8[[#This Row],[Total business]]</f>
        <v>8.5997794928335175E-2</v>
      </c>
      <c r="L44" s="21">
        <f>Table8[[#This Row],[Electricity,Gas And Water]]/Table8[[#This Row],[Total business]]</f>
        <v>3.583241455347299E-2</v>
      </c>
      <c r="M44" s="21">
        <f>Table8[[#This Row],[Manufacturing]]/Table8[[#This Row],[Total business]]</f>
        <v>0.33792723263506064</v>
      </c>
      <c r="N44" s="21">
        <f>Table8[[#This Row],[Mining]]/Table8[[#This Row],[Total business]]</f>
        <v>0.54024255788313125</v>
      </c>
    </row>
    <row r="45" spans="1:14" x14ac:dyDescent="0.25">
      <c r="A45" s="6">
        <v>36678</v>
      </c>
      <c r="B45" s="4">
        <f>_xlfn.XLOOKUP($A45,'[1]11'!$G$7:$EA$7,'[1]11'!$G$8:$EA$8)</f>
        <v>472</v>
      </c>
      <c r="C45" s="4">
        <f>_xlfn.XLOOKUP($A45,'[1]11'!$G$7:$EA$7,'[1]11'!$G$9:$EA$9)</f>
        <v>235</v>
      </c>
      <c r="D45" s="4">
        <f>_xlfn.XLOOKUP($A45,'[1]11'!$G$7:$EA$7,'[1]11'!$G$10:$EA$10)</f>
        <v>2915</v>
      </c>
      <c r="E45" s="4">
        <f>_xlfn.XLOOKUP($A45,'[1]11'!$G$7:$EA$7,'[1]11'!$G$11:$EA$11)</f>
        <v>3419</v>
      </c>
      <c r="F45" s="4">
        <f>Table8[[#This Row],[Mining]]+Table8[[#This Row],[Manufacturing]]+Table8[[#This Row],[Electricity,Gas And Water]]+Table8[[#This Row],[Construction]]</f>
        <v>7041</v>
      </c>
      <c r="G45" s="22">
        <f>(Table8[[#This Row],[Construction]]/B$4)*100</f>
        <v>605.12820512820508</v>
      </c>
      <c r="H45" s="22">
        <f>(Table8[[#This Row],[Electricity,Gas And Water]]/C$4)*100</f>
        <v>1958.3333333333333</v>
      </c>
      <c r="I45" s="10">
        <f>(Table8[[#This Row],[Manufacturing]]/D$4)*100</f>
        <v>154.55991516436904</v>
      </c>
      <c r="J45" s="10">
        <f>Table8[[#This Row],[Mining]]/E$4*100</f>
        <v>261.59143075745982</v>
      </c>
      <c r="K45" s="21">
        <f>Table8[[#This Row],[Construction]]/Table8[[#This Row],[Total business]]</f>
        <v>6.7035932395966488E-2</v>
      </c>
      <c r="L45" s="21">
        <f>Table8[[#This Row],[Electricity,Gas And Water]]/Table8[[#This Row],[Total business]]</f>
        <v>3.3375940917483311E-2</v>
      </c>
      <c r="M45" s="21">
        <f>Table8[[#This Row],[Manufacturing]]/Table8[[#This Row],[Total business]]</f>
        <v>0.41400369265729298</v>
      </c>
      <c r="N45" s="21">
        <f>Table8[[#This Row],[Mining]]/Table8[[#This Row],[Total business]]</f>
        <v>0.48558443402925722</v>
      </c>
    </row>
    <row r="46" spans="1:14" x14ac:dyDescent="0.25">
      <c r="A46" s="6">
        <v>36770</v>
      </c>
      <c r="B46" s="4">
        <f>_xlfn.XLOOKUP($A46,'[1]11'!$G$7:$EA$7,'[1]11'!$G$8:$EA$8)</f>
        <v>425</v>
      </c>
      <c r="C46" s="4">
        <f>_xlfn.XLOOKUP($A46,'[1]11'!$G$7:$EA$7,'[1]11'!$G$9:$EA$9)</f>
        <v>251</v>
      </c>
      <c r="D46" s="4">
        <f>_xlfn.XLOOKUP($A46,'[1]11'!$G$7:$EA$7,'[1]11'!$G$10:$EA$10)</f>
        <v>2927</v>
      </c>
      <c r="E46" s="4">
        <f>_xlfn.XLOOKUP($A46,'[1]11'!$G$7:$EA$7,'[1]11'!$G$11:$EA$11)</f>
        <v>3452</v>
      </c>
      <c r="F46" s="4">
        <f>Table8[[#This Row],[Mining]]+Table8[[#This Row],[Manufacturing]]+Table8[[#This Row],[Electricity,Gas And Water]]+Table8[[#This Row],[Construction]]</f>
        <v>7055</v>
      </c>
      <c r="G46" s="22">
        <f>(Table8[[#This Row],[Construction]]/B$4)*100</f>
        <v>544.87179487179492</v>
      </c>
      <c r="H46" s="22">
        <f>(Table8[[#This Row],[Electricity,Gas And Water]]/C$4)*100</f>
        <v>2091.666666666667</v>
      </c>
      <c r="I46" s="10">
        <f>(Table8[[#This Row],[Manufacturing]]/D$4)*100</f>
        <v>155.19618239660659</v>
      </c>
      <c r="J46" s="10">
        <f>Table8[[#This Row],[Mining]]/E$4*100</f>
        <v>264.11629686304514</v>
      </c>
      <c r="K46" s="21">
        <f>Table8[[#This Row],[Construction]]/Table8[[#This Row],[Total business]]</f>
        <v>6.0240963855421686E-2</v>
      </c>
      <c r="L46" s="21">
        <f>Table8[[#This Row],[Electricity,Gas And Water]]/Table8[[#This Row],[Total business]]</f>
        <v>3.5577604535790217E-2</v>
      </c>
      <c r="M46" s="21">
        <f>Table8[[#This Row],[Manufacturing]]/Table8[[#This Row],[Total business]]</f>
        <v>0.41488306165839828</v>
      </c>
      <c r="N46" s="21">
        <f>Table8[[#This Row],[Mining]]/Table8[[#This Row],[Total business]]</f>
        <v>0.48929836995038978</v>
      </c>
    </row>
    <row r="47" spans="1:14" x14ac:dyDescent="0.25">
      <c r="A47" s="6">
        <v>36861</v>
      </c>
      <c r="B47" s="4">
        <f>_xlfn.XLOOKUP($A47,'[1]11'!$G$7:$EA$7,'[1]11'!$G$8:$EA$8)</f>
        <v>527</v>
      </c>
      <c r="C47" s="4">
        <f>_xlfn.XLOOKUP($A47,'[1]11'!$G$7:$EA$7,'[1]11'!$G$9:$EA$9)</f>
        <v>291</v>
      </c>
      <c r="D47" s="4">
        <f>_xlfn.XLOOKUP($A47,'[1]11'!$G$7:$EA$7,'[1]11'!$G$10:$EA$10)</f>
        <v>2391</v>
      </c>
      <c r="E47" s="4">
        <f>_xlfn.XLOOKUP($A47,'[1]11'!$G$7:$EA$7,'[1]11'!$G$11:$EA$11)</f>
        <v>3622</v>
      </c>
      <c r="F47" s="4">
        <f>Table8[[#This Row],[Mining]]+Table8[[#This Row],[Manufacturing]]+Table8[[#This Row],[Electricity,Gas And Water]]+Table8[[#This Row],[Construction]]</f>
        <v>6831</v>
      </c>
      <c r="G47" s="22">
        <f>(Table8[[#This Row],[Construction]]/B$4)*100</f>
        <v>675.64102564102564</v>
      </c>
      <c r="H47" s="22">
        <f>(Table8[[#This Row],[Electricity,Gas And Water]]/C$4)*100</f>
        <v>2425</v>
      </c>
      <c r="I47" s="10">
        <f>(Table8[[#This Row],[Manufacturing]]/D$4)*100</f>
        <v>126.7762460233298</v>
      </c>
      <c r="J47" s="10">
        <f>Table8[[#This Row],[Mining]]/E$4*100</f>
        <v>277.12318286151492</v>
      </c>
      <c r="K47" s="21">
        <f>Table8[[#This Row],[Construction]]/Table8[[#This Row],[Total business]]</f>
        <v>7.7148294539598886E-2</v>
      </c>
      <c r="L47" s="21">
        <f>Table8[[#This Row],[Electricity,Gas And Water]]/Table8[[#This Row],[Total business]]</f>
        <v>4.259991216512956E-2</v>
      </c>
      <c r="M47" s="21">
        <f>Table8[[#This Row],[Manufacturing]]/Table8[[#This Row],[Total business]]</f>
        <v>0.35002195871761088</v>
      </c>
      <c r="N47" s="21">
        <f>Table8[[#This Row],[Mining]]/Table8[[#This Row],[Total business]]</f>
        <v>0.53022983457766071</v>
      </c>
    </row>
    <row r="48" spans="1:14" x14ac:dyDescent="0.25">
      <c r="A48" s="6">
        <v>36951</v>
      </c>
      <c r="B48" s="4">
        <f>_xlfn.XLOOKUP($A48,'[1]11'!$G$7:$EA$7,'[1]11'!$G$8:$EA$8)</f>
        <v>1103</v>
      </c>
      <c r="C48" s="4">
        <f>_xlfn.XLOOKUP($A48,'[1]11'!$G$7:$EA$7,'[1]11'!$G$9:$EA$9)</f>
        <v>396</v>
      </c>
      <c r="D48" s="4">
        <f>_xlfn.XLOOKUP($A48,'[1]11'!$G$7:$EA$7,'[1]11'!$G$10:$EA$10)</f>
        <v>2713</v>
      </c>
      <c r="E48" s="4">
        <f>_xlfn.XLOOKUP($A48,'[1]11'!$G$7:$EA$7,'[1]11'!$G$11:$EA$11)</f>
        <v>3569</v>
      </c>
      <c r="F48" s="4">
        <f>Table8[[#This Row],[Mining]]+Table8[[#This Row],[Manufacturing]]+Table8[[#This Row],[Electricity,Gas And Water]]+Table8[[#This Row],[Construction]]</f>
        <v>7781</v>
      </c>
      <c r="G48" s="22">
        <f>(Table8[[#This Row],[Construction]]/B$4)*100</f>
        <v>1414.102564102564</v>
      </c>
      <c r="H48" s="22">
        <f>(Table8[[#This Row],[Electricity,Gas And Water]]/C$4)*100</f>
        <v>3300</v>
      </c>
      <c r="I48" s="10">
        <f>(Table8[[#This Row],[Manufacturing]]/D$4)*100</f>
        <v>143.84941675503711</v>
      </c>
      <c r="J48" s="10">
        <f>Table8[[#This Row],[Mining]]/E$4*100</f>
        <v>273.06809487375665</v>
      </c>
      <c r="K48" s="21">
        <f>Table8[[#This Row],[Construction]]/Table8[[#This Row],[Total business]]</f>
        <v>0.14175555841151524</v>
      </c>
      <c r="L48" s="21">
        <f>Table8[[#This Row],[Electricity,Gas And Water]]/Table8[[#This Row],[Total business]]</f>
        <v>5.0893201387996405E-2</v>
      </c>
      <c r="M48" s="21">
        <f>Table8[[#This Row],[Manufacturing]]/Table8[[#This Row],[Total business]]</f>
        <v>0.34866983678190466</v>
      </c>
      <c r="N48" s="21">
        <f>Table8[[#This Row],[Mining]]/Table8[[#This Row],[Total business]]</f>
        <v>0.45868140341858371</v>
      </c>
    </row>
    <row r="49" spans="1:14" x14ac:dyDescent="0.25">
      <c r="A49" s="6">
        <v>37043</v>
      </c>
      <c r="B49" s="4">
        <f>_xlfn.XLOOKUP($A49,'[1]11'!$G$7:$EA$7,'[1]11'!$G$8:$EA$8)</f>
        <v>1345</v>
      </c>
      <c r="C49" s="4">
        <f>_xlfn.XLOOKUP($A49,'[1]11'!$G$7:$EA$7,'[1]11'!$G$9:$EA$9)</f>
        <v>344</v>
      </c>
      <c r="D49" s="4">
        <f>_xlfn.XLOOKUP($A49,'[1]11'!$G$7:$EA$7,'[1]11'!$G$10:$EA$10)</f>
        <v>2675</v>
      </c>
      <c r="E49" s="4">
        <f>_xlfn.XLOOKUP($A49,'[1]11'!$G$7:$EA$7,'[1]11'!$G$11:$EA$11)</f>
        <v>4462</v>
      </c>
      <c r="F49" s="4">
        <f>Table8[[#This Row],[Mining]]+Table8[[#This Row],[Manufacturing]]+Table8[[#This Row],[Electricity,Gas And Water]]+Table8[[#This Row],[Construction]]</f>
        <v>8826</v>
      </c>
      <c r="G49" s="22">
        <f>(Table8[[#This Row],[Construction]]/B$4)*100</f>
        <v>1724.3589743589744</v>
      </c>
      <c r="H49" s="22">
        <f>(Table8[[#This Row],[Electricity,Gas And Water]]/C$4)*100</f>
        <v>2866.666666666667</v>
      </c>
      <c r="I49" s="10">
        <f>(Table8[[#This Row],[Manufacturing]]/D$4)*100</f>
        <v>141.83457051961824</v>
      </c>
      <c r="J49" s="10">
        <f>Table8[[#This Row],[Mining]]/E$4*100</f>
        <v>341.39250191277733</v>
      </c>
      <c r="K49" s="21">
        <f>Table8[[#This Row],[Construction]]/Table8[[#This Row],[Total business]]</f>
        <v>0.15239066394742806</v>
      </c>
      <c r="L49" s="21">
        <f>Table8[[#This Row],[Electricity,Gas And Water]]/Table8[[#This Row],[Total business]]</f>
        <v>3.8975753455699071E-2</v>
      </c>
      <c r="M49" s="21">
        <f>Table8[[#This Row],[Manufacturing]]/Table8[[#This Row],[Total business]]</f>
        <v>0.30308180376161342</v>
      </c>
      <c r="N49" s="21">
        <f>Table8[[#This Row],[Mining]]/Table8[[#This Row],[Total business]]</f>
        <v>0.50555177883525948</v>
      </c>
    </row>
    <row r="50" spans="1:14" x14ac:dyDescent="0.25">
      <c r="A50" s="6">
        <v>37135</v>
      </c>
      <c r="B50" s="4">
        <f>_xlfn.XLOOKUP($A50,'[1]11'!$G$7:$EA$7,'[1]11'!$G$8:$EA$8)</f>
        <v>1311</v>
      </c>
      <c r="C50" s="4">
        <f>_xlfn.XLOOKUP($A50,'[1]11'!$G$7:$EA$7,'[1]11'!$G$9:$EA$9)</f>
        <v>384</v>
      </c>
      <c r="D50" s="4">
        <f>_xlfn.XLOOKUP($A50,'[1]11'!$G$7:$EA$7,'[1]11'!$G$10:$EA$10)</f>
        <v>3000</v>
      </c>
      <c r="E50" s="4">
        <f>_xlfn.XLOOKUP($A50,'[1]11'!$G$7:$EA$7,'[1]11'!$G$11:$EA$11)</f>
        <v>3935</v>
      </c>
      <c r="F50" s="4">
        <f>Table8[[#This Row],[Mining]]+Table8[[#This Row],[Manufacturing]]+Table8[[#This Row],[Electricity,Gas And Water]]+Table8[[#This Row],[Construction]]</f>
        <v>8630</v>
      </c>
      <c r="G50" s="22">
        <f>(Table8[[#This Row],[Construction]]/B$4)*100</f>
        <v>1680.7692307692307</v>
      </c>
      <c r="H50" s="22">
        <f>(Table8[[#This Row],[Electricity,Gas And Water]]/C$4)*100</f>
        <v>3200</v>
      </c>
      <c r="I50" s="10">
        <f>(Table8[[#This Row],[Manufacturing]]/D$4)*100</f>
        <v>159.06680805938493</v>
      </c>
      <c r="J50" s="10">
        <f>Table8[[#This Row],[Mining]]/E$4*100</f>
        <v>301.071155317521</v>
      </c>
      <c r="K50" s="21">
        <f>Table8[[#This Row],[Construction]]/Table8[[#This Row],[Total business]]</f>
        <v>0.15191193511008111</v>
      </c>
      <c r="L50" s="21">
        <f>Table8[[#This Row],[Electricity,Gas And Water]]/Table8[[#This Row],[Total business]]</f>
        <v>4.4495944380069527E-2</v>
      </c>
      <c r="M50" s="21">
        <f>Table8[[#This Row],[Manufacturing]]/Table8[[#This Row],[Total business]]</f>
        <v>0.34762456546929316</v>
      </c>
      <c r="N50" s="21">
        <f>Table8[[#This Row],[Mining]]/Table8[[#This Row],[Total business]]</f>
        <v>0.45596755504055619</v>
      </c>
    </row>
    <row r="51" spans="1:14" x14ac:dyDescent="0.25">
      <c r="A51" s="6">
        <v>37226</v>
      </c>
      <c r="B51" s="4">
        <f>_xlfn.XLOOKUP($A51,'[1]11'!$G$7:$EA$7,'[1]11'!$G$8:$EA$8)</f>
        <v>1343</v>
      </c>
      <c r="C51" s="4">
        <f>_xlfn.XLOOKUP($A51,'[1]11'!$G$7:$EA$7,'[1]11'!$G$9:$EA$9)</f>
        <v>346</v>
      </c>
      <c r="D51" s="4">
        <f>_xlfn.XLOOKUP($A51,'[1]11'!$G$7:$EA$7,'[1]11'!$G$10:$EA$10)</f>
        <v>3107</v>
      </c>
      <c r="E51" s="4">
        <f>_xlfn.XLOOKUP($A51,'[1]11'!$G$7:$EA$7,'[1]11'!$G$11:$EA$11)</f>
        <v>3809</v>
      </c>
      <c r="F51" s="4">
        <f>Table8[[#This Row],[Mining]]+Table8[[#This Row],[Manufacturing]]+Table8[[#This Row],[Electricity,Gas And Water]]+Table8[[#This Row],[Construction]]</f>
        <v>8605</v>
      </c>
      <c r="G51" s="22">
        <f>(Table8[[#This Row],[Construction]]/B$4)*100</f>
        <v>1721.7948717948718</v>
      </c>
      <c r="H51" s="22">
        <f>(Table8[[#This Row],[Electricity,Gas And Water]]/C$4)*100</f>
        <v>2883.333333333333</v>
      </c>
      <c r="I51" s="10">
        <f>(Table8[[#This Row],[Manufacturing]]/D$4)*100</f>
        <v>164.74019088016968</v>
      </c>
      <c r="J51" s="10">
        <f>Table8[[#This Row],[Mining]]/E$4*100</f>
        <v>291.43075745983168</v>
      </c>
      <c r="K51" s="21">
        <f>Table8[[#This Row],[Construction]]/Table8[[#This Row],[Total business]]</f>
        <v>0.15607205113306216</v>
      </c>
      <c r="L51" s="21">
        <f>Table8[[#This Row],[Electricity,Gas And Water]]/Table8[[#This Row],[Total business]]</f>
        <v>4.020918070889018E-2</v>
      </c>
      <c r="M51" s="21">
        <f>Table8[[#This Row],[Manufacturing]]/Table8[[#This Row],[Total business]]</f>
        <v>0.3610691458454387</v>
      </c>
      <c r="N51" s="21">
        <f>Table8[[#This Row],[Mining]]/Table8[[#This Row],[Total business]]</f>
        <v>0.44264962231260896</v>
      </c>
    </row>
    <row r="52" spans="1:14" x14ac:dyDescent="0.25">
      <c r="A52" s="6">
        <v>37316</v>
      </c>
      <c r="B52" s="4">
        <f>_xlfn.XLOOKUP($A52,'[1]11'!$G$7:$EA$7,'[1]11'!$G$8:$EA$8)</f>
        <v>1503</v>
      </c>
      <c r="C52" s="4">
        <f>_xlfn.XLOOKUP($A52,'[1]11'!$G$7:$EA$7,'[1]11'!$G$9:$EA$9)</f>
        <v>528</v>
      </c>
      <c r="D52" s="4">
        <f>_xlfn.XLOOKUP($A52,'[1]11'!$G$7:$EA$7,'[1]11'!$G$10:$EA$10)</f>
        <v>3532</v>
      </c>
      <c r="E52" s="4">
        <f>_xlfn.XLOOKUP($A52,'[1]11'!$G$7:$EA$7,'[1]11'!$G$11:$EA$11)</f>
        <v>3784</v>
      </c>
      <c r="F52" s="4">
        <f>Table8[[#This Row],[Mining]]+Table8[[#This Row],[Manufacturing]]+Table8[[#This Row],[Electricity,Gas And Water]]+Table8[[#This Row],[Construction]]</f>
        <v>9347</v>
      </c>
      <c r="G52" s="22">
        <f>(Table8[[#This Row],[Construction]]/B$4)*100</f>
        <v>1926.9230769230769</v>
      </c>
      <c r="H52" s="22">
        <f>(Table8[[#This Row],[Electricity,Gas And Water]]/C$4)*100</f>
        <v>4400</v>
      </c>
      <c r="I52" s="10">
        <f>(Table8[[#This Row],[Manufacturing]]/D$4)*100</f>
        <v>187.27465535524919</v>
      </c>
      <c r="J52" s="10">
        <f>Table8[[#This Row],[Mining]]/E$4*100</f>
        <v>289.51798010711553</v>
      </c>
      <c r="K52" s="21">
        <f>Table8[[#This Row],[Construction]]/Table8[[#This Row],[Total business]]</f>
        <v>0.16080025676687706</v>
      </c>
      <c r="L52" s="21">
        <f>Table8[[#This Row],[Electricity,Gas And Water]]/Table8[[#This Row],[Total business]]</f>
        <v>5.6488712956028669E-2</v>
      </c>
      <c r="M52" s="21">
        <f>Table8[[#This Row],[Manufacturing]]/Table8[[#This Row],[Total business]]</f>
        <v>0.37787525409222211</v>
      </c>
      <c r="N52" s="21">
        <f>Table8[[#This Row],[Mining]]/Table8[[#This Row],[Total business]]</f>
        <v>0.40483577618487215</v>
      </c>
    </row>
    <row r="53" spans="1:14" x14ac:dyDescent="0.25">
      <c r="A53" s="6">
        <v>37408</v>
      </c>
      <c r="B53" s="4">
        <f>_xlfn.XLOOKUP($A53,'[1]11'!$G$7:$EA$7,'[1]11'!$G$8:$EA$8)</f>
        <v>1402</v>
      </c>
      <c r="C53" s="4">
        <f>_xlfn.XLOOKUP($A53,'[1]11'!$G$7:$EA$7,'[1]11'!$G$9:$EA$9)</f>
        <v>429</v>
      </c>
      <c r="D53" s="4">
        <f>_xlfn.XLOOKUP($A53,'[1]11'!$G$7:$EA$7,'[1]11'!$G$10:$EA$10)</f>
        <v>3870</v>
      </c>
      <c r="E53" s="4">
        <f>_xlfn.XLOOKUP($A53,'[1]11'!$G$7:$EA$7,'[1]11'!$G$11:$EA$11)</f>
        <v>3718</v>
      </c>
      <c r="F53" s="4">
        <f>Table8[[#This Row],[Mining]]+Table8[[#This Row],[Manufacturing]]+Table8[[#This Row],[Electricity,Gas And Water]]+Table8[[#This Row],[Construction]]</f>
        <v>9419</v>
      </c>
      <c r="G53" s="22">
        <f>(Table8[[#This Row],[Construction]]/B$4)*100</f>
        <v>1797.4358974358975</v>
      </c>
      <c r="H53" s="22">
        <f>(Table8[[#This Row],[Electricity,Gas And Water]]/C$4)*100</f>
        <v>3575</v>
      </c>
      <c r="I53" s="10">
        <f>(Table8[[#This Row],[Manufacturing]]/D$4)*100</f>
        <v>205.19618239660659</v>
      </c>
      <c r="J53" s="10">
        <f>Table8[[#This Row],[Mining]]/E$4*100</f>
        <v>284.4682478959449</v>
      </c>
      <c r="K53" s="21">
        <f>Table8[[#This Row],[Construction]]/Table8[[#This Row],[Total business]]</f>
        <v>0.14884807304384753</v>
      </c>
      <c r="L53" s="21">
        <f>Table8[[#This Row],[Electricity,Gas And Water]]/Table8[[#This Row],[Total business]]</f>
        <v>4.554623633082068E-2</v>
      </c>
      <c r="M53" s="21">
        <f>Table8[[#This Row],[Manufacturing]]/Table8[[#This Row],[Total business]]</f>
        <v>0.41087164242488589</v>
      </c>
      <c r="N53" s="21">
        <f>Table8[[#This Row],[Mining]]/Table8[[#This Row],[Total business]]</f>
        <v>0.39473404820044589</v>
      </c>
    </row>
    <row r="54" spans="1:14" x14ac:dyDescent="0.25">
      <c r="A54" s="6">
        <v>37500</v>
      </c>
      <c r="B54" s="4">
        <f>_xlfn.XLOOKUP($A54,'[1]11'!$G$7:$EA$7,'[1]11'!$G$8:$EA$8)</f>
        <v>1590</v>
      </c>
      <c r="C54" s="4">
        <f>_xlfn.XLOOKUP($A54,'[1]11'!$G$7:$EA$7,'[1]11'!$G$9:$EA$9)</f>
        <v>366</v>
      </c>
      <c r="D54" s="4">
        <f>_xlfn.XLOOKUP($A54,'[1]11'!$G$7:$EA$7,'[1]11'!$G$10:$EA$10)</f>
        <v>3593</v>
      </c>
      <c r="E54" s="4">
        <f>_xlfn.XLOOKUP($A54,'[1]11'!$G$7:$EA$7,'[1]11'!$G$11:$EA$11)</f>
        <v>3829</v>
      </c>
      <c r="F54" s="4">
        <f>Table8[[#This Row],[Mining]]+Table8[[#This Row],[Manufacturing]]+Table8[[#This Row],[Electricity,Gas And Water]]+Table8[[#This Row],[Construction]]</f>
        <v>9378</v>
      </c>
      <c r="G54" s="22">
        <f>(Table8[[#This Row],[Construction]]/B$4)*100</f>
        <v>2038.4615384615383</v>
      </c>
      <c r="H54" s="22">
        <f>(Table8[[#This Row],[Electricity,Gas And Water]]/C$4)*100</f>
        <v>3050</v>
      </c>
      <c r="I54" s="10">
        <f>(Table8[[#This Row],[Manufacturing]]/D$4)*100</f>
        <v>190.50901378579005</v>
      </c>
      <c r="J54" s="10">
        <f>Table8[[#This Row],[Mining]]/E$4*100</f>
        <v>292.96097934200458</v>
      </c>
      <c r="K54" s="21">
        <f>Table8[[#This Row],[Construction]]/Table8[[#This Row],[Total business]]</f>
        <v>0.16954574536148431</v>
      </c>
      <c r="L54" s="21">
        <f>Table8[[#This Row],[Electricity,Gas And Water]]/Table8[[#This Row],[Total business]]</f>
        <v>3.9027511196417147E-2</v>
      </c>
      <c r="M54" s="21">
        <f>Table8[[#This Row],[Manufacturing]]/Table8[[#This Row],[Total business]]</f>
        <v>0.38313073149925359</v>
      </c>
      <c r="N54" s="21">
        <f>Table8[[#This Row],[Mining]]/Table8[[#This Row],[Total business]]</f>
        <v>0.40829601194284498</v>
      </c>
    </row>
    <row r="55" spans="1:14" x14ac:dyDescent="0.25">
      <c r="A55" s="6">
        <v>37591</v>
      </c>
      <c r="B55" s="4">
        <f>_xlfn.XLOOKUP($A55,'[1]11'!$G$7:$EA$7,'[1]11'!$G$8:$EA$8)</f>
        <v>1912</v>
      </c>
      <c r="C55" s="4">
        <f>_xlfn.XLOOKUP($A55,'[1]11'!$G$7:$EA$7,'[1]11'!$G$9:$EA$9)</f>
        <v>390</v>
      </c>
      <c r="D55" s="4">
        <f>_xlfn.XLOOKUP($A55,'[1]11'!$G$7:$EA$7,'[1]11'!$G$10:$EA$10)</f>
        <v>4371</v>
      </c>
      <c r="E55" s="4">
        <f>_xlfn.XLOOKUP($A55,'[1]11'!$G$7:$EA$7,'[1]11'!$G$11:$EA$11)</f>
        <v>3226</v>
      </c>
      <c r="F55" s="4">
        <f>Table8[[#This Row],[Mining]]+Table8[[#This Row],[Manufacturing]]+Table8[[#This Row],[Electricity,Gas And Water]]+Table8[[#This Row],[Construction]]</f>
        <v>9899</v>
      </c>
      <c r="G55" s="22">
        <f>(Table8[[#This Row],[Construction]]/B$4)*100</f>
        <v>2451.2820512820513</v>
      </c>
      <c r="H55" s="22">
        <f>(Table8[[#This Row],[Electricity,Gas And Water]]/C$4)*100</f>
        <v>3250</v>
      </c>
      <c r="I55" s="10">
        <f>(Table8[[#This Row],[Manufacturing]]/D$4)*100</f>
        <v>231.76033934252388</v>
      </c>
      <c r="J55" s="10">
        <f>Table8[[#This Row],[Mining]]/E$4*100</f>
        <v>246.82478959449119</v>
      </c>
      <c r="K55" s="21">
        <f>Table8[[#This Row],[Construction]]/Table8[[#This Row],[Total business]]</f>
        <v>0.19315082331548641</v>
      </c>
      <c r="L55" s="21">
        <f>Table8[[#This Row],[Electricity,Gas And Water]]/Table8[[#This Row],[Total business]]</f>
        <v>3.9397918981715324E-2</v>
      </c>
      <c r="M55" s="21">
        <f>Table8[[#This Row],[Manufacturing]]/Table8[[#This Row],[Total business]]</f>
        <v>0.44155975351045562</v>
      </c>
      <c r="N55" s="21">
        <f>Table8[[#This Row],[Mining]]/Table8[[#This Row],[Total business]]</f>
        <v>0.32589150419234264</v>
      </c>
    </row>
    <row r="56" spans="1:14" x14ac:dyDescent="0.25">
      <c r="A56" s="6">
        <v>37681</v>
      </c>
      <c r="B56" s="4">
        <f>_xlfn.XLOOKUP($A56,'[1]11'!$G$7:$EA$7,'[1]11'!$G$8:$EA$8)</f>
        <v>1615</v>
      </c>
      <c r="C56" s="4">
        <f>_xlfn.XLOOKUP($A56,'[1]11'!$G$7:$EA$7,'[1]11'!$G$9:$EA$9)</f>
        <v>296</v>
      </c>
      <c r="D56" s="4">
        <f>_xlfn.XLOOKUP($A56,'[1]11'!$G$7:$EA$7,'[1]11'!$G$10:$EA$10)</f>
        <v>4723</v>
      </c>
      <c r="E56" s="4">
        <f>_xlfn.XLOOKUP($A56,'[1]11'!$G$7:$EA$7,'[1]11'!$G$11:$EA$11)</f>
        <v>4201</v>
      </c>
      <c r="F56" s="4">
        <f>Table8[[#This Row],[Mining]]+Table8[[#This Row],[Manufacturing]]+Table8[[#This Row],[Electricity,Gas And Water]]+Table8[[#This Row],[Construction]]</f>
        <v>10835</v>
      </c>
      <c r="G56" s="22">
        <f>(Table8[[#This Row],[Construction]]/B$4)*100</f>
        <v>2070.5128205128203</v>
      </c>
      <c r="H56" s="22">
        <f>(Table8[[#This Row],[Electricity,Gas And Water]]/C$4)*100</f>
        <v>2466.666666666667</v>
      </c>
      <c r="I56" s="10">
        <f>(Table8[[#This Row],[Manufacturing]]/D$4)*100</f>
        <v>250.424178154825</v>
      </c>
      <c r="J56" s="10">
        <f>Table8[[#This Row],[Mining]]/E$4*100</f>
        <v>321.42310635042077</v>
      </c>
      <c r="K56" s="21">
        <f>Table8[[#This Row],[Construction]]/Table8[[#This Row],[Total business]]</f>
        <v>0.1490539916935856</v>
      </c>
      <c r="L56" s="21">
        <f>Table8[[#This Row],[Electricity,Gas And Water]]/Table8[[#This Row],[Total business]]</f>
        <v>2.7318874019381635E-2</v>
      </c>
      <c r="M56" s="21">
        <f>Table8[[#This Row],[Manufacturing]]/Table8[[#This Row],[Total business]]</f>
        <v>0.43590216889709277</v>
      </c>
      <c r="N56" s="21">
        <f>Table8[[#This Row],[Mining]]/Table8[[#This Row],[Total business]]</f>
        <v>0.38772496538994</v>
      </c>
    </row>
    <row r="57" spans="1:14" x14ac:dyDescent="0.25">
      <c r="A57" s="6">
        <v>37773</v>
      </c>
      <c r="B57" s="4">
        <f>_xlfn.XLOOKUP($A57,'[1]11'!$G$7:$EA$7,'[1]11'!$G$8:$EA$8)</f>
        <v>1361</v>
      </c>
      <c r="C57" s="4">
        <f>_xlfn.XLOOKUP($A57,'[1]11'!$G$7:$EA$7,'[1]11'!$G$9:$EA$9)</f>
        <v>617</v>
      </c>
      <c r="D57" s="4">
        <f>_xlfn.XLOOKUP($A57,'[1]11'!$G$7:$EA$7,'[1]11'!$G$10:$EA$10)</f>
        <v>3620</v>
      </c>
      <c r="E57" s="4">
        <f>_xlfn.XLOOKUP($A57,'[1]11'!$G$7:$EA$7,'[1]11'!$G$11:$EA$11)</f>
        <v>4296</v>
      </c>
      <c r="F57" s="4">
        <f>Table8[[#This Row],[Mining]]+Table8[[#This Row],[Manufacturing]]+Table8[[#This Row],[Electricity,Gas And Water]]+Table8[[#This Row],[Construction]]</f>
        <v>9894</v>
      </c>
      <c r="G57" s="22">
        <f>(Table8[[#This Row],[Construction]]/B$4)*100</f>
        <v>1744.8717948717949</v>
      </c>
      <c r="H57" s="22">
        <f>(Table8[[#This Row],[Electricity,Gas And Water]]/C$4)*100</f>
        <v>5141.6666666666661</v>
      </c>
      <c r="I57" s="10">
        <f>(Table8[[#This Row],[Manufacturing]]/D$4)*100</f>
        <v>191.94061505832448</v>
      </c>
      <c r="J57" s="10">
        <f>Table8[[#This Row],[Mining]]/E$4*100</f>
        <v>328.69166029074216</v>
      </c>
      <c r="K57" s="21">
        <f>Table8[[#This Row],[Construction]]/Table8[[#This Row],[Total business]]</f>
        <v>0.13755811602991713</v>
      </c>
      <c r="L57" s="21">
        <f>Table8[[#This Row],[Electricity,Gas And Water]]/Table8[[#This Row],[Total business]]</f>
        <v>6.2361026884980797E-2</v>
      </c>
      <c r="M57" s="21">
        <f>Table8[[#This Row],[Manufacturing]]/Table8[[#This Row],[Total business]]</f>
        <v>0.36587831008692134</v>
      </c>
      <c r="N57" s="21">
        <f>Table8[[#This Row],[Mining]]/Table8[[#This Row],[Total business]]</f>
        <v>0.43420254699818073</v>
      </c>
    </row>
    <row r="58" spans="1:14" x14ac:dyDescent="0.25">
      <c r="A58" s="6">
        <v>37865</v>
      </c>
      <c r="B58" s="4">
        <f>_xlfn.XLOOKUP($A58,'[1]11'!$G$7:$EA$7,'[1]11'!$G$8:$EA$8)</f>
        <v>1465</v>
      </c>
      <c r="C58" s="4">
        <f>_xlfn.XLOOKUP($A58,'[1]11'!$G$7:$EA$7,'[1]11'!$G$9:$EA$9)</f>
        <v>525</v>
      </c>
      <c r="D58" s="4">
        <f>_xlfn.XLOOKUP($A58,'[1]11'!$G$7:$EA$7,'[1]11'!$G$10:$EA$10)</f>
        <v>4089</v>
      </c>
      <c r="E58" s="4">
        <f>_xlfn.XLOOKUP($A58,'[1]11'!$G$7:$EA$7,'[1]11'!$G$11:$EA$11)</f>
        <v>3235</v>
      </c>
      <c r="F58" s="4">
        <f>Table8[[#This Row],[Mining]]+Table8[[#This Row],[Manufacturing]]+Table8[[#This Row],[Electricity,Gas And Water]]+Table8[[#This Row],[Construction]]</f>
        <v>9314</v>
      </c>
      <c r="G58" s="22">
        <f>(Table8[[#This Row],[Construction]]/B$4)*100</f>
        <v>1878.2051282051282</v>
      </c>
      <c r="H58" s="22">
        <f>(Table8[[#This Row],[Electricity,Gas And Water]]/C$4)*100</f>
        <v>4375</v>
      </c>
      <c r="I58" s="10">
        <f>(Table8[[#This Row],[Manufacturing]]/D$4)*100</f>
        <v>216.80805938494166</v>
      </c>
      <c r="J58" s="10">
        <f>Table8[[#This Row],[Mining]]/E$4*100</f>
        <v>247.51338944146903</v>
      </c>
      <c r="K58" s="21">
        <f>Table8[[#This Row],[Construction]]/Table8[[#This Row],[Total business]]</f>
        <v>0.1572901009233412</v>
      </c>
      <c r="L58" s="21">
        <f>Table8[[#This Row],[Electricity,Gas And Water]]/Table8[[#This Row],[Total business]]</f>
        <v>5.636675971655572E-2</v>
      </c>
      <c r="M58" s="21">
        <f>Table8[[#This Row],[Manufacturing]]/Table8[[#This Row],[Total business]]</f>
        <v>0.43901653424951687</v>
      </c>
      <c r="N58" s="21">
        <f>Table8[[#This Row],[Mining]]/Table8[[#This Row],[Total business]]</f>
        <v>0.34732660511058622</v>
      </c>
    </row>
    <row r="59" spans="1:14" x14ac:dyDescent="0.25">
      <c r="A59" s="6">
        <v>37956</v>
      </c>
      <c r="B59" s="4">
        <f>_xlfn.XLOOKUP($A59,'[1]11'!$G$7:$EA$7,'[1]11'!$G$8:$EA$8)</f>
        <v>1500</v>
      </c>
      <c r="C59" s="4">
        <f>_xlfn.XLOOKUP($A59,'[1]11'!$G$7:$EA$7,'[1]11'!$G$9:$EA$9)</f>
        <v>443</v>
      </c>
      <c r="D59" s="4">
        <f>_xlfn.XLOOKUP($A59,'[1]11'!$G$7:$EA$7,'[1]11'!$G$10:$EA$10)</f>
        <v>4836</v>
      </c>
      <c r="E59" s="4">
        <f>_xlfn.XLOOKUP($A59,'[1]11'!$G$7:$EA$7,'[1]11'!$G$11:$EA$11)</f>
        <v>4269</v>
      </c>
      <c r="F59" s="4">
        <f>Table8[[#This Row],[Mining]]+Table8[[#This Row],[Manufacturing]]+Table8[[#This Row],[Electricity,Gas And Water]]+Table8[[#This Row],[Construction]]</f>
        <v>11048</v>
      </c>
      <c r="G59" s="22">
        <f>(Table8[[#This Row],[Construction]]/B$4)*100</f>
        <v>1923.0769230769231</v>
      </c>
      <c r="H59" s="22">
        <f>(Table8[[#This Row],[Electricity,Gas And Water]]/C$4)*100</f>
        <v>3691.6666666666665</v>
      </c>
      <c r="I59" s="10">
        <f>(Table8[[#This Row],[Manufacturing]]/D$4)*100</f>
        <v>256.41569459172848</v>
      </c>
      <c r="J59" s="10">
        <f>Table8[[#This Row],[Mining]]/E$4*100</f>
        <v>326.62586074980868</v>
      </c>
      <c r="K59" s="21">
        <f>Table8[[#This Row],[Construction]]/Table8[[#This Row],[Total business]]</f>
        <v>0.13577118030412744</v>
      </c>
      <c r="L59" s="21">
        <f>Table8[[#This Row],[Electricity,Gas And Water]]/Table8[[#This Row],[Total business]]</f>
        <v>4.009775524981897E-2</v>
      </c>
      <c r="M59" s="21">
        <f>Table8[[#This Row],[Manufacturing]]/Table8[[#This Row],[Total business]]</f>
        <v>0.43772628530050689</v>
      </c>
      <c r="N59" s="21">
        <f>Table8[[#This Row],[Mining]]/Table8[[#This Row],[Total business]]</f>
        <v>0.38640477914554672</v>
      </c>
    </row>
    <row r="60" spans="1:14" x14ac:dyDescent="0.25">
      <c r="A60" s="6">
        <v>38047</v>
      </c>
      <c r="B60" s="4">
        <f>_xlfn.XLOOKUP($A60,'[1]11'!$G$7:$EA$7,'[1]11'!$G$8:$EA$8)</f>
        <v>1586</v>
      </c>
      <c r="C60" s="4">
        <f>_xlfn.XLOOKUP($A60,'[1]11'!$G$7:$EA$7,'[1]11'!$G$9:$EA$9)</f>
        <v>507</v>
      </c>
      <c r="D60" s="4">
        <f>_xlfn.XLOOKUP($A60,'[1]11'!$G$7:$EA$7,'[1]11'!$G$10:$EA$10)</f>
        <v>4958</v>
      </c>
      <c r="E60" s="4">
        <f>_xlfn.XLOOKUP($A60,'[1]11'!$G$7:$EA$7,'[1]11'!$G$11:$EA$11)</f>
        <v>2631</v>
      </c>
      <c r="F60" s="4">
        <f>Table8[[#This Row],[Mining]]+Table8[[#This Row],[Manufacturing]]+Table8[[#This Row],[Electricity,Gas And Water]]+Table8[[#This Row],[Construction]]</f>
        <v>9682</v>
      </c>
      <c r="G60" s="22">
        <f>(Table8[[#This Row],[Construction]]/B$4)*100</f>
        <v>2033.3333333333333</v>
      </c>
      <c r="H60" s="22">
        <f>(Table8[[#This Row],[Electricity,Gas And Water]]/C$4)*100</f>
        <v>4225</v>
      </c>
      <c r="I60" s="10">
        <f>(Table8[[#This Row],[Manufacturing]]/D$4)*100</f>
        <v>262.88441145281018</v>
      </c>
      <c r="J60" s="10">
        <f>Table8[[#This Row],[Mining]]/E$4*100</f>
        <v>201.30068859984701</v>
      </c>
      <c r="K60" s="21">
        <f>Table8[[#This Row],[Construction]]/Table8[[#This Row],[Total business]]</f>
        <v>0.16380913034497005</v>
      </c>
      <c r="L60" s="21">
        <f>Table8[[#This Row],[Electricity,Gas And Water]]/Table8[[#This Row],[Total business]]</f>
        <v>5.23652137988019E-2</v>
      </c>
      <c r="M60" s="21">
        <f>Table8[[#This Row],[Manufacturing]]/Table8[[#This Row],[Total business]]</f>
        <v>0.5120842801074158</v>
      </c>
      <c r="N60" s="21">
        <f>Table8[[#This Row],[Mining]]/Table8[[#This Row],[Total business]]</f>
        <v>0.27174137574881224</v>
      </c>
    </row>
    <row r="61" spans="1:14" x14ac:dyDescent="0.25">
      <c r="A61" s="6">
        <v>38139</v>
      </c>
      <c r="B61" s="4">
        <f>_xlfn.XLOOKUP($A61,'[1]11'!$G$7:$EA$7,'[1]11'!$G$8:$EA$8)</f>
        <v>1708</v>
      </c>
      <c r="C61" s="4">
        <f>_xlfn.XLOOKUP($A61,'[1]11'!$G$7:$EA$7,'[1]11'!$G$9:$EA$9)</f>
        <v>428</v>
      </c>
      <c r="D61" s="4">
        <f>_xlfn.XLOOKUP($A61,'[1]11'!$G$7:$EA$7,'[1]11'!$G$10:$EA$10)</f>
        <v>5285</v>
      </c>
      <c r="E61" s="4">
        <f>_xlfn.XLOOKUP($A61,'[1]11'!$G$7:$EA$7,'[1]11'!$G$11:$EA$11)</f>
        <v>2476</v>
      </c>
      <c r="F61" s="4">
        <f>Table8[[#This Row],[Mining]]+Table8[[#This Row],[Manufacturing]]+Table8[[#This Row],[Electricity,Gas And Water]]+Table8[[#This Row],[Construction]]</f>
        <v>9897</v>
      </c>
      <c r="G61" s="22">
        <f>(Table8[[#This Row],[Construction]]/B$4)*100</f>
        <v>2189.7435897435898</v>
      </c>
      <c r="H61" s="22">
        <f>(Table8[[#This Row],[Electricity,Gas And Water]]/C$4)*100</f>
        <v>3566.6666666666665</v>
      </c>
      <c r="I61" s="10">
        <f>(Table8[[#This Row],[Manufacturing]]/D$4)*100</f>
        <v>280.22269353128314</v>
      </c>
      <c r="J61" s="10">
        <f>Table8[[#This Row],[Mining]]/E$4*100</f>
        <v>189.44146901300689</v>
      </c>
      <c r="K61" s="21">
        <f>Table8[[#This Row],[Construction]]/Table8[[#This Row],[Total business]]</f>
        <v>0.17257754875214712</v>
      </c>
      <c r="L61" s="21">
        <f>Table8[[#This Row],[Electricity,Gas And Water]]/Table8[[#This Row],[Total business]]</f>
        <v>4.3245427907446704E-2</v>
      </c>
      <c r="M61" s="21">
        <f>Table8[[#This Row],[Manufacturing]]/Table8[[#This Row],[Total business]]</f>
        <v>0.53400020208143884</v>
      </c>
      <c r="N61" s="21">
        <f>Table8[[#This Row],[Mining]]/Table8[[#This Row],[Total business]]</f>
        <v>0.25017682125896734</v>
      </c>
    </row>
    <row r="62" spans="1:14" x14ac:dyDescent="0.25">
      <c r="A62" s="6">
        <v>38231</v>
      </c>
      <c r="B62" s="4">
        <f>_xlfn.XLOOKUP($A62,'[1]11'!$G$7:$EA$7,'[1]11'!$G$8:$EA$8)</f>
        <v>1694</v>
      </c>
      <c r="C62" s="4">
        <f>_xlfn.XLOOKUP($A62,'[1]11'!$G$7:$EA$7,'[1]11'!$G$9:$EA$9)</f>
        <v>523</v>
      </c>
      <c r="D62" s="4">
        <f>_xlfn.XLOOKUP($A62,'[1]11'!$G$7:$EA$7,'[1]11'!$G$10:$EA$10)</f>
        <v>5657</v>
      </c>
      <c r="E62" s="4">
        <f>_xlfn.XLOOKUP($A62,'[1]11'!$G$7:$EA$7,'[1]11'!$G$11:$EA$11)</f>
        <v>5015</v>
      </c>
      <c r="F62" s="4">
        <f>Table8[[#This Row],[Mining]]+Table8[[#This Row],[Manufacturing]]+Table8[[#This Row],[Electricity,Gas And Water]]+Table8[[#This Row],[Construction]]</f>
        <v>12889</v>
      </c>
      <c r="G62" s="22">
        <f>(Table8[[#This Row],[Construction]]/B$4)*100</f>
        <v>2171.7948717948721</v>
      </c>
      <c r="H62" s="22">
        <f>(Table8[[#This Row],[Electricity,Gas And Water]]/C$4)*100</f>
        <v>4358.3333333333339</v>
      </c>
      <c r="I62" s="10">
        <f>(Table8[[#This Row],[Manufacturing]]/D$4)*100</f>
        <v>299.94697773064689</v>
      </c>
      <c r="J62" s="10">
        <f>Table8[[#This Row],[Mining]]/E$4*100</f>
        <v>383.70313695485845</v>
      </c>
      <c r="K62" s="21">
        <f>Table8[[#This Row],[Construction]]/Table8[[#This Row],[Total business]]</f>
        <v>0.13142990146636666</v>
      </c>
      <c r="L62" s="21">
        <f>Table8[[#This Row],[Electricity,Gas And Water]]/Table8[[#This Row],[Total business]]</f>
        <v>4.0577236403134459E-2</v>
      </c>
      <c r="M62" s="21">
        <f>Table8[[#This Row],[Manufacturing]]/Table8[[#This Row],[Total business]]</f>
        <v>0.43890138878113122</v>
      </c>
      <c r="N62" s="21">
        <f>Table8[[#This Row],[Mining]]/Table8[[#This Row],[Total business]]</f>
        <v>0.38909147334936767</v>
      </c>
    </row>
    <row r="63" spans="1:14" x14ac:dyDescent="0.25">
      <c r="A63" s="6">
        <v>38322</v>
      </c>
      <c r="B63" s="4">
        <f>_xlfn.XLOOKUP($A63,'[1]11'!$G$7:$EA$7,'[1]11'!$G$8:$EA$8)</f>
        <v>1706</v>
      </c>
      <c r="C63" s="4">
        <f>_xlfn.XLOOKUP($A63,'[1]11'!$G$7:$EA$7,'[1]11'!$G$9:$EA$9)</f>
        <v>473</v>
      </c>
      <c r="D63" s="4">
        <f>_xlfn.XLOOKUP($A63,'[1]11'!$G$7:$EA$7,'[1]11'!$G$10:$EA$10)</f>
        <v>5181</v>
      </c>
      <c r="E63" s="4">
        <f>_xlfn.XLOOKUP($A63,'[1]11'!$G$7:$EA$7,'[1]11'!$G$11:$EA$11)</f>
        <v>3027</v>
      </c>
      <c r="F63" s="4">
        <f>Table8[[#This Row],[Mining]]+Table8[[#This Row],[Manufacturing]]+Table8[[#This Row],[Electricity,Gas And Water]]+Table8[[#This Row],[Construction]]</f>
        <v>10387</v>
      </c>
      <c r="G63" s="22">
        <f>(Table8[[#This Row],[Construction]]/B$4)*100</f>
        <v>2187.1794871794873</v>
      </c>
      <c r="H63" s="22">
        <f>(Table8[[#This Row],[Electricity,Gas And Water]]/C$4)*100</f>
        <v>3941.6666666666665</v>
      </c>
      <c r="I63" s="10">
        <f>(Table8[[#This Row],[Manufacturing]]/D$4)*100</f>
        <v>274.70837751855777</v>
      </c>
      <c r="J63" s="10">
        <f>Table8[[#This Row],[Mining]]/E$4*100</f>
        <v>231.59908186687068</v>
      </c>
      <c r="K63" s="21">
        <f>Table8[[#This Row],[Construction]]/Table8[[#This Row],[Total business]]</f>
        <v>0.16424376624626938</v>
      </c>
      <c r="L63" s="21">
        <f>Table8[[#This Row],[Electricity,Gas And Water]]/Table8[[#This Row],[Total business]]</f>
        <v>4.5537691344950421E-2</v>
      </c>
      <c r="M63" s="21">
        <f>Table8[[#This Row],[Manufacturing]]/Table8[[#This Row],[Total business]]</f>
        <v>0.4987965726388755</v>
      </c>
      <c r="N63" s="21">
        <f>Table8[[#This Row],[Mining]]/Table8[[#This Row],[Total business]]</f>
        <v>0.2914219697699047</v>
      </c>
    </row>
    <row r="64" spans="1:14" x14ac:dyDescent="0.25">
      <c r="A64" s="6">
        <v>38412</v>
      </c>
      <c r="B64" s="4">
        <f>_xlfn.XLOOKUP($A64,'[1]11'!$G$7:$EA$7,'[1]11'!$G$8:$EA$8)</f>
        <v>1810</v>
      </c>
      <c r="C64" s="4">
        <f>_xlfn.XLOOKUP($A64,'[1]11'!$G$7:$EA$7,'[1]11'!$G$9:$EA$9)</f>
        <v>411</v>
      </c>
      <c r="D64" s="4">
        <f>_xlfn.XLOOKUP($A64,'[1]11'!$G$7:$EA$7,'[1]11'!$G$10:$EA$10)</f>
        <v>5517</v>
      </c>
      <c r="E64" s="4">
        <f>_xlfn.XLOOKUP($A64,'[1]11'!$G$7:$EA$7,'[1]11'!$G$11:$EA$11)</f>
        <v>4501</v>
      </c>
      <c r="F64" s="4">
        <f>Table8[[#This Row],[Mining]]+Table8[[#This Row],[Manufacturing]]+Table8[[#This Row],[Electricity,Gas And Water]]+Table8[[#This Row],[Construction]]</f>
        <v>12239</v>
      </c>
      <c r="G64" s="22">
        <f>(Table8[[#This Row],[Construction]]/B$4)*100</f>
        <v>2320.5128205128203</v>
      </c>
      <c r="H64" s="22">
        <f>(Table8[[#This Row],[Electricity,Gas And Water]]/C$4)*100</f>
        <v>3425</v>
      </c>
      <c r="I64" s="10">
        <f>(Table8[[#This Row],[Manufacturing]]/D$4)*100</f>
        <v>292.52386002120892</v>
      </c>
      <c r="J64" s="10">
        <f>Table8[[#This Row],[Mining]]/E$4*100</f>
        <v>344.37643458301454</v>
      </c>
      <c r="K64" s="21">
        <f>Table8[[#This Row],[Construction]]/Table8[[#This Row],[Total business]]</f>
        <v>0.14788789933818122</v>
      </c>
      <c r="L64" s="21">
        <f>Table8[[#This Row],[Electricity,Gas And Water]]/Table8[[#This Row],[Total business]]</f>
        <v>3.3581174932592529E-2</v>
      </c>
      <c r="M64" s="21">
        <f>Table8[[#This Row],[Manufacturing]]/Table8[[#This Row],[Total business]]</f>
        <v>0.4507721219053844</v>
      </c>
      <c r="N64" s="21">
        <f>Table8[[#This Row],[Mining]]/Table8[[#This Row],[Total business]]</f>
        <v>0.3677588038238418</v>
      </c>
    </row>
    <row r="65" spans="1:14" x14ac:dyDescent="0.25">
      <c r="A65" s="6">
        <v>38504</v>
      </c>
      <c r="B65" s="4">
        <f>_xlfn.XLOOKUP($A65,'[1]11'!$G$7:$EA$7,'[1]11'!$G$8:$EA$8)</f>
        <v>1692</v>
      </c>
      <c r="C65" s="4">
        <f>_xlfn.XLOOKUP($A65,'[1]11'!$G$7:$EA$7,'[1]11'!$G$9:$EA$9)</f>
        <v>495</v>
      </c>
      <c r="D65" s="4">
        <f>_xlfn.XLOOKUP($A65,'[1]11'!$G$7:$EA$7,'[1]11'!$G$10:$EA$10)</f>
        <v>5502</v>
      </c>
      <c r="E65" s="4">
        <f>_xlfn.XLOOKUP($A65,'[1]11'!$G$7:$EA$7,'[1]11'!$G$11:$EA$11)</f>
        <v>5766</v>
      </c>
      <c r="F65" s="4">
        <f>Table8[[#This Row],[Mining]]+Table8[[#This Row],[Manufacturing]]+Table8[[#This Row],[Electricity,Gas And Water]]+Table8[[#This Row],[Construction]]</f>
        <v>13455</v>
      </c>
      <c r="G65" s="22">
        <f>(Table8[[#This Row],[Construction]]/B$4)*100</f>
        <v>2169.2307692307695</v>
      </c>
      <c r="H65" s="22">
        <f>(Table8[[#This Row],[Electricity,Gas And Water]]/C$4)*100</f>
        <v>4125</v>
      </c>
      <c r="I65" s="10">
        <f>(Table8[[#This Row],[Manufacturing]]/D$4)*100</f>
        <v>291.72852598091197</v>
      </c>
      <c r="J65" s="10">
        <f>Table8[[#This Row],[Mining]]/E$4*100</f>
        <v>441.16296863045142</v>
      </c>
      <c r="K65" s="21">
        <f>Table8[[#This Row],[Construction]]/Table8[[#This Row],[Total business]]</f>
        <v>0.12575250836120402</v>
      </c>
      <c r="L65" s="21">
        <f>Table8[[#This Row],[Electricity,Gas And Water]]/Table8[[#This Row],[Total business]]</f>
        <v>3.678929765886288E-2</v>
      </c>
      <c r="M65" s="21">
        <f>Table8[[#This Row],[Manufacturing]]/Table8[[#This Row],[Total business]]</f>
        <v>0.40891861761426979</v>
      </c>
      <c r="N65" s="21">
        <f>Table8[[#This Row],[Mining]]/Table8[[#This Row],[Total business]]</f>
        <v>0.42853957636566331</v>
      </c>
    </row>
    <row r="66" spans="1:14" x14ac:dyDescent="0.25">
      <c r="A66" s="6">
        <v>38596</v>
      </c>
      <c r="B66" s="4">
        <f>_xlfn.XLOOKUP($A66,'[1]11'!$G$7:$EA$7,'[1]11'!$G$8:$EA$8)</f>
        <v>1736</v>
      </c>
      <c r="C66" s="4">
        <f>_xlfn.XLOOKUP($A66,'[1]11'!$G$7:$EA$7,'[1]11'!$G$9:$EA$9)</f>
        <v>469</v>
      </c>
      <c r="D66" s="4">
        <f>_xlfn.XLOOKUP($A66,'[1]11'!$G$7:$EA$7,'[1]11'!$G$10:$EA$10)</f>
        <v>5652</v>
      </c>
      <c r="E66" s="4">
        <f>_xlfn.XLOOKUP($A66,'[1]11'!$G$7:$EA$7,'[1]11'!$G$11:$EA$11)</f>
        <v>8822</v>
      </c>
      <c r="F66" s="4">
        <f>Table8[[#This Row],[Mining]]+Table8[[#This Row],[Manufacturing]]+Table8[[#This Row],[Electricity,Gas And Water]]+Table8[[#This Row],[Construction]]</f>
        <v>16679</v>
      </c>
      <c r="G66" s="22">
        <f>(Table8[[#This Row],[Construction]]/B$4)*100</f>
        <v>2225.6410256410254</v>
      </c>
      <c r="H66" s="22">
        <f>(Table8[[#This Row],[Electricity,Gas And Water]]/C$4)*100</f>
        <v>3908.3333333333335</v>
      </c>
      <c r="I66" s="10">
        <f>(Table8[[#This Row],[Manufacturing]]/D$4)*100</f>
        <v>299.68186638388119</v>
      </c>
      <c r="J66" s="10">
        <f>Table8[[#This Row],[Mining]]/E$4*100</f>
        <v>674.98087222647291</v>
      </c>
      <c r="K66" s="21">
        <f>Table8[[#This Row],[Construction]]/Table8[[#This Row],[Total business]]</f>
        <v>0.10408297859583908</v>
      </c>
      <c r="L66" s="21">
        <f>Table8[[#This Row],[Electricity,Gas And Water]]/Table8[[#This Row],[Total business]]</f>
        <v>2.8119191798069428E-2</v>
      </c>
      <c r="M66" s="21">
        <f>Table8[[#This Row],[Manufacturing]]/Table8[[#This Row],[Total business]]</f>
        <v>0.33886923676479408</v>
      </c>
      <c r="N66" s="21">
        <f>Table8[[#This Row],[Mining]]/Table8[[#This Row],[Total business]]</f>
        <v>0.52892859284129745</v>
      </c>
    </row>
    <row r="67" spans="1:14" x14ac:dyDescent="0.25">
      <c r="A67" s="6">
        <v>38687</v>
      </c>
      <c r="B67" s="4">
        <f>_xlfn.XLOOKUP($A67,'[1]11'!$G$7:$EA$7,'[1]11'!$G$8:$EA$8)</f>
        <v>2134</v>
      </c>
      <c r="C67" s="4">
        <f>_xlfn.XLOOKUP($A67,'[1]11'!$G$7:$EA$7,'[1]11'!$G$9:$EA$9)</f>
        <v>683</v>
      </c>
      <c r="D67" s="4">
        <f>_xlfn.XLOOKUP($A67,'[1]11'!$G$7:$EA$7,'[1]11'!$G$10:$EA$10)</f>
        <v>5383</v>
      </c>
      <c r="E67" s="4">
        <f>_xlfn.XLOOKUP($A67,'[1]11'!$G$7:$EA$7,'[1]11'!$G$11:$EA$11)</f>
        <v>8544</v>
      </c>
      <c r="F67" s="4">
        <f>Table8[[#This Row],[Mining]]+Table8[[#This Row],[Manufacturing]]+Table8[[#This Row],[Electricity,Gas And Water]]+Table8[[#This Row],[Construction]]</f>
        <v>16744</v>
      </c>
      <c r="G67" s="22">
        <f>(Table8[[#This Row],[Construction]]/B$4)*100</f>
        <v>2735.8974358974356</v>
      </c>
      <c r="H67" s="22">
        <f>(Table8[[#This Row],[Electricity,Gas And Water]]/C$4)*100</f>
        <v>5691.6666666666661</v>
      </c>
      <c r="I67" s="10">
        <f>(Table8[[#This Row],[Manufacturing]]/D$4)*100</f>
        <v>285.4188759278897</v>
      </c>
      <c r="J67" s="10">
        <f>Table8[[#This Row],[Mining]]/E$4*100</f>
        <v>653.71078806426931</v>
      </c>
      <c r="K67" s="21">
        <f>Table8[[#This Row],[Construction]]/Table8[[#This Row],[Total business]]</f>
        <v>0.12744863831820352</v>
      </c>
      <c r="L67" s="21">
        <f>Table8[[#This Row],[Electricity,Gas And Water]]/Table8[[#This Row],[Total business]]</f>
        <v>4.0790731008122312E-2</v>
      </c>
      <c r="M67" s="21">
        <f>Table8[[#This Row],[Manufacturing]]/Table8[[#This Row],[Total business]]</f>
        <v>0.32148829431438125</v>
      </c>
      <c r="N67" s="21">
        <f>Table8[[#This Row],[Mining]]/Table8[[#This Row],[Total business]]</f>
        <v>0.51027233635929292</v>
      </c>
    </row>
    <row r="68" spans="1:14" x14ac:dyDescent="0.25">
      <c r="A68" s="6">
        <v>38777</v>
      </c>
      <c r="B68" s="4">
        <f>_xlfn.XLOOKUP($A68,'[1]11'!$G$7:$EA$7,'[1]11'!$G$8:$EA$8)</f>
        <v>1819</v>
      </c>
      <c r="C68" s="4">
        <f>_xlfn.XLOOKUP($A68,'[1]11'!$G$7:$EA$7,'[1]11'!$G$9:$EA$9)</f>
        <v>550</v>
      </c>
      <c r="D68" s="4">
        <f>_xlfn.XLOOKUP($A68,'[1]11'!$G$7:$EA$7,'[1]11'!$G$10:$EA$10)</f>
        <v>5491</v>
      </c>
      <c r="E68" s="4">
        <f>_xlfn.XLOOKUP($A68,'[1]11'!$G$7:$EA$7,'[1]11'!$G$11:$EA$11)</f>
        <v>8337</v>
      </c>
      <c r="F68" s="4">
        <f>Table8[[#This Row],[Mining]]+Table8[[#This Row],[Manufacturing]]+Table8[[#This Row],[Electricity,Gas And Water]]+Table8[[#This Row],[Construction]]</f>
        <v>16197</v>
      </c>
      <c r="G68" s="22">
        <f>(Table8[[#This Row],[Construction]]/B$4)*100</f>
        <v>2332.0512820512822</v>
      </c>
      <c r="H68" s="22">
        <f>(Table8[[#This Row],[Electricity,Gas And Water]]/C$4)*100</f>
        <v>4583.3333333333339</v>
      </c>
      <c r="I68" s="10">
        <f>(Table8[[#This Row],[Manufacturing]]/D$4)*100</f>
        <v>291.14528101802762</v>
      </c>
      <c r="J68" s="10">
        <f>Table8[[#This Row],[Mining]]/E$4*100</f>
        <v>637.87299158377971</v>
      </c>
      <c r="K68" s="21">
        <f>Table8[[#This Row],[Construction]]/Table8[[#This Row],[Total business]]</f>
        <v>0.11230474779280114</v>
      </c>
      <c r="L68" s="21">
        <f>Table8[[#This Row],[Electricity,Gas And Water]]/Table8[[#This Row],[Total business]]</f>
        <v>3.3956905599802432E-2</v>
      </c>
      <c r="M68" s="21">
        <f>Table8[[#This Row],[Manufacturing]]/Table8[[#This Row],[Total business]]</f>
        <v>0.33901339754275484</v>
      </c>
      <c r="N68" s="21">
        <f>Table8[[#This Row],[Mining]]/Table8[[#This Row],[Total business]]</f>
        <v>0.51472494906464161</v>
      </c>
    </row>
    <row r="69" spans="1:14" x14ac:dyDescent="0.25">
      <c r="A69" s="6">
        <v>38869</v>
      </c>
      <c r="B69" s="4">
        <f>_xlfn.XLOOKUP($A69,'[1]11'!$G$7:$EA$7,'[1]11'!$G$8:$EA$8)</f>
        <v>1892</v>
      </c>
      <c r="C69" s="4">
        <f>_xlfn.XLOOKUP($A69,'[1]11'!$G$7:$EA$7,'[1]11'!$G$9:$EA$9)</f>
        <v>676</v>
      </c>
      <c r="D69" s="4">
        <f>_xlfn.XLOOKUP($A69,'[1]11'!$G$7:$EA$7,'[1]11'!$G$10:$EA$10)</f>
        <v>5444</v>
      </c>
      <c r="E69" s="4">
        <f>_xlfn.XLOOKUP($A69,'[1]11'!$G$7:$EA$7,'[1]11'!$G$11:$EA$11)</f>
        <v>10837</v>
      </c>
      <c r="F69" s="4">
        <f>Table8[[#This Row],[Mining]]+Table8[[#This Row],[Manufacturing]]+Table8[[#This Row],[Electricity,Gas And Water]]+Table8[[#This Row],[Construction]]</f>
        <v>18849</v>
      </c>
      <c r="G69" s="22">
        <f>(Table8[[#This Row],[Construction]]/B$4)*100</f>
        <v>2425.6410256410254</v>
      </c>
      <c r="H69" s="22">
        <f>(Table8[[#This Row],[Electricity,Gas And Water]]/C$4)*100</f>
        <v>5633.3333333333339</v>
      </c>
      <c r="I69" s="10">
        <f>(Table8[[#This Row],[Manufacturing]]/D$4)*100</f>
        <v>288.65323435843055</v>
      </c>
      <c r="J69" s="10">
        <f>Table8[[#This Row],[Mining]]/E$4*100</f>
        <v>829.15072685539405</v>
      </c>
      <c r="K69" s="21">
        <f>Table8[[#This Row],[Construction]]/Table8[[#This Row],[Total business]]</f>
        <v>0.10037667780784126</v>
      </c>
      <c r="L69" s="21">
        <f>Table8[[#This Row],[Electricity,Gas And Water]]/Table8[[#This Row],[Total business]]</f>
        <v>3.5863971563478168E-2</v>
      </c>
      <c r="M69" s="21">
        <f>Table8[[#This Row],[Manufacturing]]/Table8[[#This Row],[Total business]]</f>
        <v>0.28882168815321768</v>
      </c>
      <c r="N69" s="21">
        <f>Table8[[#This Row],[Mining]]/Table8[[#This Row],[Total business]]</f>
        <v>0.57493766247546285</v>
      </c>
    </row>
    <row r="70" spans="1:14" x14ac:dyDescent="0.25">
      <c r="A70" s="6">
        <v>38961</v>
      </c>
      <c r="B70" s="4">
        <f>_xlfn.XLOOKUP($A70,'[1]11'!$G$7:$EA$7,'[1]11'!$G$8:$EA$8)</f>
        <v>1653</v>
      </c>
      <c r="C70" s="4">
        <f>_xlfn.XLOOKUP($A70,'[1]11'!$G$7:$EA$7,'[1]11'!$G$9:$EA$9)</f>
        <v>519</v>
      </c>
      <c r="D70" s="4">
        <f>_xlfn.XLOOKUP($A70,'[1]11'!$G$7:$EA$7,'[1]11'!$G$10:$EA$10)</f>
        <v>5810</v>
      </c>
      <c r="E70" s="4">
        <f>_xlfn.XLOOKUP($A70,'[1]11'!$G$7:$EA$7,'[1]11'!$G$11:$EA$11)</f>
        <v>11025</v>
      </c>
      <c r="F70" s="4">
        <f>Table8[[#This Row],[Mining]]+Table8[[#This Row],[Manufacturing]]+Table8[[#This Row],[Electricity,Gas And Water]]+Table8[[#This Row],[Construction]]</f>
        <v>19007</v>
      </c>
      <c r="G70" s="22">
        <f>(Table8[[#This Row],[Construction]]/B$4)*100</f>
        <v>2119.2307692307695</v>
      </c>
      <c r="H70" s="22">
        <f>(Table8[[#This Row],[Electricity,Gas And Water]]/C$4)*100</f>
        <v>4325</v>
      </c>
      <c r="I70" s="10">
        <f>(Table8[[#This Row],[Manufacturing]]/D$4)*100</f>
        <v>308.05938494167549</v>
      </c>
      <c r="J70" s="10">
        <f>Table8[[#This Row],[Mining]]/E$4*100</f>
        <v>843.53481254781946</v>
      </c>
      <c r="K70" s="21">
        <f>Table8[[#This Row],[Construction]]/Table8[[#This Row],[Total business]]</f>
        <v>8.6967959172936288E-2</v>
      </c>
      <c r="L70" s="21">
        <f>Table8[[#This Row],[Electricity,Gas And Water]]/Table8[[#This Row],[Total business]]</f>
        <v>2.7305729468090702E-2</v>
      </c>
      <c r="M70" s="21">
        <f>Table8[[#This Row],[Manufacturing]]/Table8[[#This Row],[Total business]]</f>
        <v>0.3056768558951965</v>
      </c>
      <c r="N70" s="21">
        <f>Table8[[#This Row],[Mining]]/Table8[[#This Row],[Total business]]</f>
        <v>0.58004945546377651</v>
      </c>
    </row>
    <row r="71" spans="1:14" x14ac:dyDescent="0.25">
      <c r="A71" s="6">
        <v>39052</v>
      </c>
      <c r="B71" s="4">
        <f>_xlfn.XLOOKUP($A71,'[1]11'!$G$7:$EA$7,'[1]11'!$G$8:$EA$8)</f>
        <v>1964</v>
      </c>
      <c r="C71" s="4">
        <f>_xlfn.XLOOKUP($A71,'[1]11'!$G$7:$EA$7,'[1]11'!$G$9:$EA$9)</f>
        <v>435</v>
      </c>
      <c r="D71" s="4">
        <f>_xlfn.XLOOKUP($A71,'[1]11'!$G$7:$EA$7,'[1]11'!$G$10:$EA$10)</f>
        <v>6027</v>
      </c>
      <c r="E71" s="4">
        <f>_xlfn.XLOOKUP($A71,'[1]11'!$G$7:$EA$7,'[1]11'!$G$11:$EA$11)</f>
        <v>10299</v>
      </c>
      <c r="F71" s="4">
        <f>Table8[[#This Row],[Mining]]+Table8[[#This Row],[Manufacturing]]+Table8[[#This Row],[Electricity,Gas And Water]]+Table8[[#This Row],[Construction]]</f>
        <v>18725</v>
      </c>
      <c r="G71" s="22">
        <f>(Table8[[#This Row],[Construction]]/B$4)*100</f>
        <v>2517.9487179487178</v>
      </c>
      <c r="H71" s="22">
        <f>(Table8[[#This Row],[Electricity,Gas And Water]]/C$4)*100</f>
        <v>3625</v>
      </c>
      <c r="I71" s="10">
        <f>(Table8[[#This Row],[Manufacturing]]/D$4)*100</f>
        <v>319.56521739130437</v>
      </c>
      <c r="J71" s="10">
        <f>Table8[[#This Row],[Mining]]/E$4*100</f>
        <v>787.98775822494258</v>
      </c>
      <c r="K71" s="21">
        <f>Table8[[#This Row],[Construction]]/Table8[[#This Row],[Total business]]</f>
        <v>0.10488651535380507</v>
      </c>
      <c r="L71" s="21">
        <f>Table8[[#This Row],[Electricity,Gas And Water]]/Table8[[#This Row],[Total business]]</f>
        <v>2.3230974632843793E-2</v>
      </c>
      <c r="M71" s="21">
        <f>Table8[[#This Row],[Manufacturing]]/Table8[[#This Row],[Total business]]</f>
        <v>0.32186915887850465</v>
      </c>
      <c r="N71" s="21">
        <f>Table8[[#This Row],[Mining]]/Table8[[#This Row],[Total business]]</f>
        <v>0.55001335113484651</v>
      </c>
    </row>
    <row r="72" spans="1:14" x14ac:dyDescent="0.25">
      <c r="A72" s="6">
        <v>39142</v>
      </c>
      <c r="B72" s="4">
        <f>_xlfn.XLOOKUP($A72,'[1]11'!$G$7:$EA$7,'[1]11'!$G$8:$EA$8)</f>
        <v>1988</v>
      </c>
      <c r="C72" s="4">
        <f>_xlfn.XLOOKUP($A72,'[1]11'!$G$7:$EA$7,'[1]11'!$G$9:$EA$9)</f>
        <v>452</v>
      </c>
      <c r="D72" s="4">
        <f>_xlfn.XLOOKUP($A72,'[1]11'!$G$7:$EA$7,'[1]11'!$G$10:$EA$10)</f>
        <v>6237</v>
      </c>
      <c r="E72" s="4">
        <f>_xlfn.XLOOKUP($A72,'[1]11'!$G$7:$EA$7,'[1]11'!$G$11:$EA$11)</f>
        <v>8666</v>
      </c>
      <c r="F72" s="4">
        <f>Table8[[#This Row],[Mining]]+Table8[[#This Row],[Manufacturing]]+Table8[[#This Row],[Electricity,Gas And Water]]+Table8[[#This Row],[Construction]]</f>
        <v>17343</v>
      </c>
      <c r="G72" s="22">
        <f>(Table8[[#This Row],[Construction]]/B$4)*100</f>
        <v>2548.7179487179487</v>
      </c>
      <c r="H72" s="22">
        <f>(Table8[[#This Row],[Electricity,Gas And Water]]/C$4)*100</f>
        <v>3766.6666666666665</v>
      </c>
      <c r="I72" s="10">
        <f>(Table8[[#This Row],[Manufacturing]]/D$4)*100</f>
        <v>330.69989395546128</v>
      </c>
      <c r="J72" s="10">
        <f>Table8[[#This Row],[Mining]]/E$4*100</f>
        <v>663.04514154552407</v>
      </c>
      <c r="K72" s="21">
        <f>Table8[[#This Row],[Construction]]/Table8[[#This Row],[Total business]]</f>
        <v>0.11462838032635646</v>
      </c>
      <c r="L72" s="21">
        <f>Table8[[#This Row],[Electricity,Gas And Water]]/Table8[[#This Row],[Total business]]</f>
        <v>2.6062388283457302E-2</v>
      </c>
      <c r="M72" s="21">
        <f>Table8[[#This Row],[Manufacturing]]/Table8[[#This Row],[Total business]]</f>
        <v>0.35962636222106903</v>
      </c>
      <c r="N72" s="21">
        <f>Table8[[#This Row],[Mining]]/Table8[[#This Row],[Total business]]</f>
        <v>0.49968286916911725</v>
      </c>
    </row>
    <row r="73" spans="1:14" x14ac:dyDescent="0.25">
      <c r="A73" s="6">
        <v>39234</v>
      </c>
      <c r="B73" s="4">
        <f>_xlfn.XLOOKUP($A73,'[1]11'!$G$7:$EA$7,'[1]11'!$G$8:$EA$8)</f>
        <v>2447</v>
      </c>
      <c r="C73" s="4">
        <f>_xlfn.XLOOKUP($A73,'[1]11'!$G$7:$EA$7,'[1]11'!$G$9:$EA$9)</f>
        <v>124</v>
      </c>
      <c r="D73" s="4">
        <f>_xlfn.XLOOKUP($A73,'[1]11'!$G$7:$EA$7,'[1]11'!$G$10:$EA$10)</f>
        <v>6115</v>
      </c>
      <c r="E73" s="4">
        <f>_xlfn.XLOOKUP($A73,'[1]11'!$G$7:$EA$7,'[1]11'!$G$11:$EA$11)</f>
        <v>10246</v>
      </c>
      <c r="F73" s="4">
        <f>Table8[[#This Row],[Mining]]+Table8[[#This Row],[Manufacturing]]+Table8[[#This Row],[Electricity,Gas And Water]]+Table8[[#This Row],[Construction]]</f>
        <v>18932</v>
      </c>
      <c r="G73" s="22">
        <f>(Table8[[#This Row],[Construction]]/B$4)*100</f>
        <v>3137.1794871794873</v>
      </c>
      <c r="H73" s="22">
        <f>(Table8[[#This Row],[Electricity,Gas And Water]]/C$4)*100</f>
        <v>1033.3333333333335</v>
      </c>
      <c r="I73" s="10">
        <f>(Table8[[#This Row],[Manufacturing]]/D$4)*100</f>
        <v>324.23117709437963</v>
      </c>
      <c r="J73" s="10">
        <f>Table8[[#This Row],[Mining]]/E$4*100</f>
        <v>783.93267023718442</v>
      </c>
      <c r="K73" s="21">
        <f>Table8[[#This Row],[Construction]]/Table8[[#This Row],[Total business]]</f>
        <v>0.12925206000422565</v>
      </c>
      <c r="L73" s="21">
        <f>Table8[[#This Row],[Electricity,Gas And Water]]/Table8[[#This Row],[Total business]]</f>
        <v>6.5497570251426161E-3</v>
      </c>
      <c r="M73" s="21">
        <f>Table8[[#This Row],[Manufacturing]]/Table8[[#This Row],[Total business]]</f>
        <v>0.32299809845763788</v>
      </c>
      <c r="N73" s="21">
        <f>Table8[[#This Row],[Mining]]/Table8[[#This Row],[Total business]]</f>
        <v>0.54120008451299384</v>
      </c>
    </row>
    <row r="74" spans="1:14" x14ac:dyDescent="0.25">
      <c r="A74" s="6">
        <v>39326</v>
      </c>
      <c r="B74" s="4">
        <f>_xlfn.XLOOKUP($A74,'[1]11'!$G$7:$EA$7,'[1]11'!$G$8:$EA$8)</f>
        <v>2413</v>
      </c>
      <c r="C74" s="4">
        <f>_xlfn.XLOOKUP($A74,'[1]11'!$G$7:$EA$7,'[1]11'!$G$9:$EA$9)</f>
        <v>973</v>
      </c>
      <c r="D74" s="4">
        <f>_xlfn.XLOOKUP($A74,'[1]11'!$G$7:$EA$7,'[1]11'!$G$10:$EA$10)</f>
        <v>5667</v>
      </c>
      <c r="E74" s="4">
        <f>_xlfn.XLOOKUP($A74,'[1]11'!$G$7:$EA$7,'[1]11'!$G$11:$EA$11)</f>
        <v>8318</v>
      </c>
      <c r="F74" s="4">
        <f>Table8[[#This Row],[Mining]]+Table8[[#This Row],[Manufacturing]]+Table8[[#This Row],[Electricity,Gas And Water]]+Table8[[#This Row],[Construction]]</f>
        <v>17371</v>
      </c>
      <c r="G74" s="22">
        <f>(Table8[[#This Row],[Construction]]/B$4)*100</f>
        <v>3093.5897435897436</v>
      </c>
      <c r="H74" s="22">
        <f>(Table8[[#This Row],[Electricity,Gas And Water]]/C$4)*100</f>
        <v>8108.333333333333</v>
      </c>
      <c r="I74" s="10">
        <f>(Table8[[#This Row],[Manufacturing]]/D$4)*100</f>
        <v>300.47720042417814</v>
      </c>
      <c r="J74" s="10">
        <f>Table8[[#This Row],[Mining]]/E$4*100</f>
        <v>636.41928079571539</v>
      </c>
      <c r="K74" s="21">
        <f>Table8[[#This Row],[Construction]]/Table8[[#This Row],[Total business]]</f>
        <v>0.13890967704795348</v>
      </c>
      <c r="L74" s="21">
        <f>Table8[[#This Row],[Electricity,Gas And Water]]/Table8[[#This Row],[Total business]]</f>
        <v>5.6012895054976683E-2</v>
      </c>
      <c r="M74" s="21">
        <f>Table8[[#This Row],[Manufacturing]]/Table8[[#This Row],[Total business]]</f>
        <v>0.32623337746819414</v>
      </c>
      <c r="N74" s="21">
        <f>Table8[[#This Row],[Mining]]/Table8[[#This Row],[Total business]]</f>
        <v>0.47884405042887573</v>
      </c>
    </row>
    <row r="75" spans="1:14" x14ac:dyDescent="0.25">
      <c r="A75" s="6">
        <v>39417</v>
      </c>
      <c r="B75" s="4">
        <f>_xlfn.XLOOKUP($A75,'[1]11'!$G$7:$EA$7,'[1]11'!$G$8:$EA$8)</f>
        <v>2957</v>
      </c>
      <c r="C75" s="4">
        <f>_xlfn.XLOOKUP($A75,'[1]11'!$G$7:$EA$7,'[1]11'!$G$9:$EA$9)</f>
        <v>847</v>
      </c>
      <c r="D75" s="4">
        <f>_xlfn.XLOOKUP($A75,'[1]11'!$G$7:$EA$7,'[1]11'!$G$10:$EA$10)</f>
        <v>6853</v>
      </c>
      <c r="E75" s="4">
        <f>_xlfn.XLOOKUP($A75,'[1]11'!$G$7:$EA$7,'[1]11'!$G$11:$EA$11)</f>
        <v>8687</v>
      </c>
      <c r="F75" s="4">
        <f>Table8[[#This Row],[Mining]]+Table8[[#This Row],[Manufacturing]]+Table8[[#This Row],[Electricity,Gas And Water]]+Table8[[#This Row],[Construction]]</f>
        <v>19344</v>
      </c>
      <c r="G75" s="22">
        <f>(Table8[[#This Row],[Construction]]/B$4)*100</f>
        <v>3791.0256410256407</v>
      </c>
      <c r="H75" s="22">
        <f>(Table8[[#This Row],[Electricity,Gas And Water]]/C$4)*100</f>
        <v>7058.333333333333</v>
      </c>
      <c r="I75" s="10">
        <f>(Table8[[#This Row],[Manufacturing]]/D$4)*100</f>
        <v>363.36161187698832</v>
      </c>
      <c r="J75" s="10">
        <f>Table8[[#This Row],[Mining]]/E$4*100</f>
        <v>664.65187452180567</v>
      </c>
      <c r="K75" s="21">
        <f>Table8[[#This Row],[Construction]]/Table8[[#This Row],[Total business]]</f>
        <v>0.15286393713813068</v>
      </c>
      <c r="L75" s="21">
        <f>Table8[[#This Row],[Electricity,Gas And Water]]/Table8[[#This Row],[Total business]]</f>
        <v>4.3786186931348219E-2</v>
      </c>
      <c r="M75" s="21">
        <f>Table8[[#This Row],[Manufacturing]]/Table8[[#This Row],[Total business]]</f>
        <v>0.35427005789909016</v>
      </c>
      <c r="N75" s="21">
        <f>Table8[[#This Row],[Mining]]/Table8[[#This Row],[Total business]]</f>
        <v>0.44907981803143093</v>
      </c>
    </row>
    <row r="76" spans="1:14" x14ac:dyDescent="0.25">
      <c r="A76" s="6">
        <v>39508</v>
      </c>
      <c r="B76" s="4">
        <f>_xlfn.XLOOKUP($A76,'[1]11'!$G$7:$EA$7,'[1]11'!$G$8:$EA$8)</f>
        <v>2651</v>
      </c>
      <c r="C76" s="4">
        <f>_xlfn.XLOOKUP($A76,'[1]11'!$G$7:$EA$7,'[1]11'!$G$9:$EA$9)</f>
        <v>926</v>
      </c>
      <c r="D76" s="4">
        <f>_xlfn.XLOOKUP($A76,'[1]11'!$G$7:$EA$7,'[1]11'!$G$10:$EA$10)</f>
        <v>6757</v>
      </c>
      <c r="E76" s="4">
        <f>_xlfn.XLOOKUP($A76,'[1]11'!$G$7:$EA$7,'[1]11'!$G$11:$EA$11)</f>
        <v>9698</v>
      </c>
      <c r="F76" s="4">
        <f>Table8[[#This Row],[Mining]]+Table8[[#This Row],[Manufacturing]]+Table8[[#This Row],[Electricity,Gas And Water]]+Table8[[#This Row],[Construction]]</f>
        <v>20032</v>
      </c>
      <c r="G76" s="22">
        <f>(Table8[[#This Row],[Construction]]/B$4)*100</f>
        <v>3398.7179487179487</v>
      </c>
      <c r="H76" s="22">
        <f>(Table8[[#This Row],[Electricity,Gas And Water]]/C$4)*100</f>
        <v>7716.666666666667</v>
      </c>
      <c r="I76" s="10">
        <f>(Table8[[#This Row],[Manufacturing]]/D$4)*100</f>
        <v>358.27147401908803</v>
      </c>
      <c r="J76" s="10">
        <f>Table8[[#This Row],[Mining]]/E$4*100</f>
        <v>742.00459066564656</v>
      </c>
      <c r="K76" s="21">
        <f>Table8[[#This Row],[Construction]]/Table8[[#This Row],[Total business]]</f>
        <v>0.13233825878594249</v>
      </c>
      <c r="L76" s="21">
        <f>Table8[[#This Row],[Electricity,Gas And Water]]/Table8[[#This Row],[Total business]]</f>
        <v>4.6226038338658147E-2</v>
      </c>
      <c r="M76" s="21">
        <f>Table8[[#This Row],[Manufacturing]]/Table8[[#This Row],[Total business]]</f>
        <v>0.33731030351437702</v>
      </c>
      <c r="N76" s="21">
        <f>Table8[[#This Row],[Mining]]/Table8[[#This Row],[Total business]]</f>
        <v>0.48412539936102239</v>
      </c>
    </row>
    <row r="77" spans="1:14" x14ac:dyDescent="0.25">
      <c r="A77" s="6">
        <v>39600</v>
      </c>
      <c r="B77" s="4">
        <f>_xlfn.XLOOKUP($A77,'[1]11'!$G$7:$EA$7,'[1]11'!$G$8:$EA$8)</f>
        <v>3070</v>
      </c>
      <c r="C77" s="4">
        <f>_xlfn.XLOOKUP($A77,'[1]11'!$G$7:$EA$7,'[1]11'!$G$9:$EA$9)</f>
        <v>784</v>
      </c>
      <c r="D77" s="4">
        <f>_xlfn.XLOOKUP($A77,'[1]11'!$G$7:$EA$7,'[1]11'!$G$10:$EA$10)</f>
        <v>7209</v>
      </c>
      <c r="E77" s="4">
        <f>_xlfn.XLOOKUP($A77,'[1]11'!$G$7:$EA$7,'[1]11'!$G$11:$EA$11)</f>
        <v>13327</v>
      </c>
      <c r="F77" s="4">
        <f>Table8[[#This Row],[Mining]]+Table8[[#This Row],[Manufacturing]]+Table8[[#This Row],[Electricity,Gas And Water]]+Table8[[#This Row],[Construction]]</f>
        <v>24390</v>
      </c>
      <c r="G77" s="22">
        <f>(Table8[[#This Row],[Construction]]/B$4)*100</f>
        <v>3935.8974358974356</v>
      </c>
      <c r="H77" s="22">
        <f>(Table8[[#This Row],[Electricity,Gas And Water]]/C$4)*100</f>
        <v>6533.333333333333</v>
      </c>
      <c r="I77" s="10">
        <f>(Table8[[#This Row],[Manufacturing]]/D$4)*100</f>
        <v>382.23753976670201</v>
      </c>
      <c r="J77" s="10">
        <f>Table8[[#This Row],[Mining]]/E$4*100</f>
        <v>1019.663351185922</v>
      </c>
      <c r="K77" s="21">
        <f>Table8[[#This Row],[Construction]]/Table8[[#This Row],[Total business]]</f>
        <v>0.12587125871258711</v>
      </c>
      <c r="L77" s="21">
        <f>Table8[[#This Row],[Electricity,Gas And Water]]/Table8[[#This Row],[Total business]]</f>
        <v>3.2144321443214434E-2</v>
      </c>
      <c r="M77" s="21">
        <f>Table8[[#This Row],[Manufacturing]]/Table8[[#This Row],[Total business]]</f>
        <v>0.29557195571955719</v>
      </c>
      <c r="N77" s="21">
        <f>Table8[[#This Row],[Mining]]/Table8[[#This Row],[Total business]]</f>
        <v>0.54641246412464128</v>
      </c>
    </row>
    <row r="78" spans="1:14" x14ac:dyDescent="0.25">
      <c r="A78" s="6">
        <v>39692</v>
      </c>
      <c r="B78" s="4">
        <f>_xlfn.XLOOKUP($A78,'[1]11'!$G$7:$EA$7,'[1]11'!$G$8:$EA$8)</f>
        <v>3280</v>
      </c>
      <c r="C78" s="4">
        <f>_xlfn.XLOOKUP($A78,'[1]11'!$G$7:$EA$7,'[1]11'!$G$9:$EA$9)</f>
        <v>920</v>
      </c>
      <c r="D78" s="4">
        <f>_xlfn.XLOOKUP($A78,'[1]11'!$G$7:$EA$7,'[1]11'!$G$10:$EA$10)</f>
        <v>5944</v>
      </c>
      <c r="E78" s="4">
        <f>_xlfn.XLOOKUP($A78,'[1]11'!$G$7:$EA$7,'[1]11'!$G$11:$EA$11)</f>
        <v>20612</v>
      </c>
      <c r="F78" s="4">
        <f>Table8[[#This Row],[Mining]]+Table8[[#This Row],[Manufacturing]]+Table8[[#This Row],[Electricity,Gas And Water]]+Table8[[#This Row],[Construction]]</f>
        <v>30756</v>
      </c>
      <c r="G78" s="22">
        <f>(Table8[[#This Row],[Construction]]/B$4)*100</f>
        <v>4205.1282051282051</v>
      </c>
      <c r="H78" s="22">
        <f>(Table8[[#This Row],[Electricity,Gas And Water]]/C$4)*100</f>
        <v>7666.666666666667</v>
      </c>
      <c r="I78" s="10">
        <f>(Table8[[#This Row],[Manufacturing]]/D$4)*100</f>
        <v>315.16436903499471</v>
      </c>
      <c r="J78" s="10">
        <f>Table8[[#This Row],[Mining]]/E$4*100</f>
        <v>1577.0466717674062</v>
      </c>
      <c r="K78" s="21">
        <f>Table8[[#This Row],[Construction]]/Table8[[#This Row],[Total business]]</f>
        <v>0.1066458577188191</v>
      </c>
      <c r="L78" s="21">
        <f>Table8[[#This Row],[Electricity,Gas And Water]]/Table8[[#This Row],[Total business]]</f>
        <v>2.9912862530888283E-2</v>
      </c>
      <c r="M78" s="21">
        <f>Table8[[#This Row],[Manufacturing]]/Table8[[#This Row],[Total business]]</f>
        <v>0.19326310313434777</v>
      </c>
      <c r="N78" s="21">
        <f>Table8[[#This Row],[Mining]]/Table8[[#This Row],[Total business]]</f>
        <v>0.67017817661594481</v>
      </c>
    </row>
    <row r="79" spans="1:14" x14ac:dyDescent="0.25">
      <c r="A79" s="6">
        <v>39783</v>
      </c>
      <c r="B79" s="4">
        <f>_xlfn.XLOOKUP($A79,'[1]11'!$G$7:$EA$7,'[1]11'!$G$8:$EA$8)</f>
        <v>2736</v>
      </c>
      <c r="C79" s="4">
        <f>_xlfn.XLOOKUP($A79,'[1]11'!$G$7:$EA$7,'[1]11'!$G$9:$EA$9)</f>
        <v>971</v>
      </c>
      <c r="D79" s="4">
        <f>_xlfn.XLOOKUP($A79,'[1]11'!$G$7:$EA$7,'[1]11'!$G$10:$EA$10)</f>
        <v>4079</v>
      </c>
      <c r="E79" s="4">
        <f>_xlfn.XLOOKUP($A79,'[1]11'!$G$7:$EA$7,'[1]11'!$G$11:$EA$11)</f>
        <v>18582</v>
      </c>
      <c r="F79" s="4">
        <f>Table8[[#This Row],[Mining]]+Table8[[#This Row],[Manufacturing]]+Table8[[#This Row],[Electricity,Gas And Water]]+Table8[[#This Row],[Construction]]</f>
        <v>26368</v>
      </c>
      <c r="G79" s="22">
        <f>(Table8[[#This Row],[Construction]]/B$4)*100</f>
        <v>3507.6923076923081</v>
      </c>
      <c r="H79" s="22">
        <f>(Table8[[#This Row],[Electricity,Gas And Water]]/C$4)*100</f>
        <v>8091.666666666667</v>
      </c>
      <c r="I79" s="10">
        <f>(Table8[[#This Row],[Manufacturing]]/D$4)*100</f>
        <v>216.27783669141039</v>
      </c>
      <c r="J79" s="10">
        <f>Table8[[#This Row],[Mining]]/E$4*100</f>
        <v>1421.7291507268553</v>
      </c>
      <c r="K79" s="21">
        <f>Table8[[#This Row],[Construction]]/Table8[[#This Row],[Total business]]</f>
        <v>0.10376213592233009</v>
      </c>
      <c r="L79" s="21">
        <f>Table8[[#This Row],[Electricity,Gas And Water]]/Table8[[#This Row],[Total business]]</f>
        <v>3.6824939320388349E-2</v>
      </c>
      <c r="M79" s="21">
        <f>Table8[[#This Row],[Manufacturing]]/Table8[[#This Row],[Total business]]</f>
        <v>0.15469508495145631</v>
      </c>
      <c r="N79" s="21">
        <f>Table8[[#This Row],[Mining]]/Table8[[#This Row],[Total business]]</f>
        <v>0.70471783980582525</v>
      </c>
    </row>
    <row r="80" spans="1:14" x14ac:dyDescent="0.25">
      <c r="A80" s="6">
        <v>39873</v>
      </c>
      <c r="B80" s="4">
        <f>_xlfn.XLOOKUP($A80,'[1]11'!$G$7:$EA$7,'[1]11'!$G$8:$EA$8)</f>
        <v>3602</v>
      </c>
      <c r="C80" s="4">
        <f>_xlfn.XLOOKUP($A80,'[1]11'!$G$7:$EA$7,'[1]11'!$G$9:$EA$9)</f>
        <v>1191</v>
      </c>
      <c r="D80" s="4">
        <f>_xlfn.XLOOKUP($A80,'[1]11'!$G$7:$EA$7,'[1]11'!$G$10:$EA$10)</f>
        <v>2103</v>
      </c>
      <c r="E80" s="4">
        <f>_xlfn.XLOOKUP($A80,'[1]11'!$G$7:$EA$7,'[1]11'!$G$11:$EA$11)</f>
        <v>15977</v>
      </c>
      <c r="F80" s="4">
        <f>Table8[[#This Row],[Mining]]+Table8[[#This Row],[Manufacturing]]+Table8[[#This Row],[Electricity,Gas And Water]]+Table8[[#This Row],[Construction]]</f>
        <v>22873</v>
      </c>
      <c r="G80" s="22">
        <f>(Table8[[#This Row],[Construction]]/B$4)*100</f>
        <v>4617.9487179487187</v>
      </c>
      <c r="H80" s="22">
        <f>(Table8[[#This Row],[Electricity,Gas And Water]]/C$4)*100</f>
        <v>9925</v>
      </c>
      <c r="I80" s="10">
        <f>(Table8[[#This Row],[Manufacturing]]/D$4)*100</f>
        <v>111.50583244962884</v>
      </c>
      <c r="J80" s="10">
        <f>Table8[[#This Row],[Mining]]/E$4*100</f>
        <v>1222.4177505738332</v>
      </c>
      <c r="K80" s="21">
        <f>Table8[[#This Row],[Construction]]/Table8[[#This Row],[Total business]]</f>
        <v>0.15747824946443406</v>
      </c>
      <c r="L80" s="21">
        <f>Table8[[#This Row],[Electricity,Gas And Water]]/Table8[[#This Row],[Total business]]</f>
        <v>5.2070126349844793E-2</v>
      </c>
      <c r="M80" s="21">
        <f>Table8[[#This Row],[Manufacturing]]/Table8[[#This Row],[Total business]]</f>
        <v>9.1942464914965244E-2</v>
      </c>
      <c r="N80" s="21">
        <f>Table8[[#This Row],[Mining]]/Table8[[#This Row],[Total business]]</f>
        <v>0.69850915927075596</v>
      </c>
    </row>
    <row r="81" spans="1:14" x14ac:dyDescent="0.25">
      <c r="A81" s="6">
        <v>39965</v>
      </c>
      <c r="B81" s="4">
        <f>_xlfn.XLOOKUP($A81,'[1]11'!$G$7:$EA$7,'[1]11'!$G$8:$EA$8)</f>
        <v>2469</v>
      </c>
      <c r="C81" s="4">
        <f>_xlfn.XLOOKUP($A81,'[1]11'!$G$7:$EA$7,'[1]11'!$G$9:$EA$9)</f>
        <v>1125</v>
      </c>
      <c r="D81" s="4">
        <f>_xlfn.XLOOKUP($A81,'[1]11'!$G$7:$EA$7,'[1]11'!$G$10:$EA$10)</f>
        <v>4253</v>
      </c>
      <c r="E81" s="4">
        <f>_xlfn.XLOOKUP($A81,'[1]11'!$G$7:$EA$7,'[1]11'!$G$11:$EA$11)</f>
        <v>12206</v>
      </c>
      <c r="F81" s="4">
        <f>Table8[[#This Row],[Mining]]+Table8[[#This Row],[Manufacturing]]+Table8[[#This Row],[Electricity,Gas And Water]]+Table8[[#This Row],[Construction]]</f>
        <v>20053</v>
      </c>
      <c r="G81" s="22">
        <f>(Table8[[#This Row],[Construction]]/B$4)*100</f>
        <v>3165.3846153846152</v>
      </c>
      <c r="H81" s="22">
        <f>(Table8[[#This Row],[Electricity,Gas And Water]]/C$4)*100</f>
        <v>9375</v>
      </c>
      <c r="I81" s="10">
        <f>(Table8[[#This Row],[Manufacturing]]/D$4)*100</f>
        <v>225.50371155885475</v>
      </c>
      <c r="J81" s="10">
        <f>Table8[[#This Row],[Mining]]/E$4*100</f>
        <v>933.89441469013013</v>
      </c>
      <c r="K81" s="21">
        <f>Table8[[#This Row],[Construction]]/Table8[[#This Row],[Total business]]</f>
        <v>0.12312372213633871</v>
      </c>
      <c r="L81" s="21">
        <f>Table8[[#This Row],[Electricity,Gas And Water]]/Table8[[#This Row],[Total business]]</f>
        <v>5.6101331471600256E-2</v>
      </c>
      <c r="M81" s="21">
        <f>Table8[[#This Row],[Manufacturing]]/Table8[[#This Row],[Total business]]</f>
        <v>0.21208796688774748</v>
      </c>
      <c r="N81" s="21">
        <f>Table8[[#This Row],[Mining]]/Table8[[#This Row],[Total business]]</f>
        <v>0.60868697950431361</v>
      </c>
    </row>
    <row r="82" spans="1:14" x14ac:dyDescent="0.25">
      <c r="A82" s="6">
        <v>40057</v>
      </c>
      <c r="B82" s="4">
        <f>_xlfn.XLOOKUP($A82,'[1]11'!$G$7:$EA$7,'[1]11'!$G$8:$EA$8)</f>
        <v>3089</v>
      </c>
      <c r="C82" s="4">
        <f>_xlfn.XLOOKUP($A82,'[1]11'!$G$7:$EA$7,'[1]11'!$G$9:$EA$9)</f>
        <v>991</v>
      </c>
      <c r="D82" s="4">
        <f>_xlfn.XLOOKUP($A82,'[1]11'!$G$7:$EA$7,'[1]11'!$G$10:$EA$10)</f>
        <v>4254</v>
      </c>
      <c r="E82" s="4">
        <f>_xlfn.XLOOKUP($A82,'[1]11'!$G$7:$EA$7,'[1]11'!$G$11:$EA$11)</f>
        <v>9477</v>
      </c>
      <c r="F82" s="4">
        <f>Table8[[#This Row],[Mining]]+Table8[[#This Row],[Manufacturing]]+Table8[[#This Row],[Electricity,Gas And Water]]+Table8[[#This Row],[Construction]]</f>
        <v>17811</v>
      </c>
      <c r="G82" s="22">
        <f>(Table8[[#This Row],[Construction]]/B$4)*100</f>
        <v>3960.2564102564102</v>
      </c>
      <c r="H82" s="22">
        <f>(Table8[[#This Row],[Electricity,Gas And Water]]/C$4)*100</f>
        <v>8258.3333333333321</v>
      </c>
      <c r="I82" s="10">
        <f>(Table8[[#This Row],[Manufacturing]]/D$4)*100</f>
        <v>225.55673382820785</v>
      </c>
      <c r="J82" s="10">
        <f>Table8[[#This Row],[Mining]]/E$4*100</f>
        <v>725.09563886763578</v>
      </c>
      <c r="K82" s="21">
        <f>Table8[[#This Row],[Construction]]/Table8[[#This Row],[Total business]]</f>
        <v>0.17343214867216888</v>
      </c>
      <c r="L82" s="21">
        <f>Table8[[#This Row],[Electricity,Gas And Water]]/Table8[[#This Row],[Total business]]</f>
        <v>5.5639773173881309E-2</v>
      </c>
      <c r="M82" s="21">
        <f>Table8[[#This Row],[Manufacturing]]/Table8[[#This Row],[Total business]]</f>
        <v>0.23884116557183763</v>
      </c>
      <c r="N82" s="21">
        <f>Table8[[#This Row],[Mining]]/Table8[[#This Row],[Total business]]</f>
        <v>0.53208691258211216</v>
      </c>
    </row>
    <row r="83" spans="1:14" x14ac:dyDescent="0.25">
      <c r="A83" s="6">
        <v>40148</v>
      </c>
      <c r="B83" s="4">
        <f>_xlfn.XLOOKUP($A83,'[1]11'!$G$7:$EA$7,'[1]11'!$G$8:$EA$8)</f>
        <v>3189</v>
      </c>
      <c r="C83" s="4">
        <f>_xlfn.XLOOKUP($A83,'[1]11'!$G$7:$EA$7,'[1]11'!$G$9:$EA$9)</f>
        <v>1237</v>
      </c>
      <c r="D83" s="4">
        <f>_xlfn.XLOOKUP($A83,'[1]11'!$G$7:$EA$7,'[1]11'!$G$10:$EA$10)</f>
        <v>5374</v>
      </c>
      <c r="E83" s="4">
        <f>_xlfn.XLOOKUP($A83,'[1]11'!$G$7:$EA$7,'[1]11'!$G$11:$EA$11)</f>
        <v>10952</v>
      </c>
      <c r="F83" s="4">
        <f>Table8[[#This Row],[Mining]]+Table8[[#This Row],[Manufacturing]]+Table8[[#This Row],[Electricity,Gas And Water]]+Table8[[#This Row],[Construction]]</f>
        <v>20752</v>
      </c>
      <c r="G83" s="22">
        <f>(Table8[[#This Row],[Construction]]/B$4)*100</f>
        <v>4088.4615384615386</v>
      </c>
      <c r="H83" s="22">
        <f>(Table8[[#This Row],[Electricity,Gas And Water]]/C$4)*100</f>
        <v>10308.333333333332</v>
      </c>
      <c r="I83" s="10">
        <f>(Table8[[#This Row],[Manufacturing]]/D$4)*100</f>
        <v>284.94167550371156</v>
      </c>
      <c r="J83" s="10">
        <f>Table8[[#This Row],[Mining]]/E$4*100</f>
        <v>837.9495026778884</v>
      </c>
      <c r="K83" s="21">
        <f>Table8[[#This Row],[Construction]]/Table8[[#This Row],[Total business]]</f>
        <v>0.15367193523515807</v>
      </c>
      <c r="L83" s="21">
        <f>Table8[[#This Row],[Electricity,Gas And Water]]/Table8[[#This Row],[Total business]]</f>
        <v>5.9608712413261371E-2</v>
      </c>
      <c r="M83" s="21">
        <f>Table8[[#This Row],[Manufacturing]]/Table8[[#This Row],[Total business]]</f>
        <v>0.25896299151888974</v>
      </c>
      <c r="N83" s="21">
        <f>Table8[[#This Row],[Mining]]/Table8[[#This Row],[Total business]]</f>
        <v>0.52775636083269084</v>
      </c>
    </row>
    <row r="84" spans="1:14" x14ac:dyDescent="0.25">
      <c r="A84" s="6">
        <v>40238</v>
      </c>
      <c r="B84" s="4">
        <f>_xlfn.XLOOKUP($A84,'[1]11'!$G$7:$EA$7,'[1]11'!$G$8:$EA$8)</f>
        <v>3423</v>
      </c>
      <c r="C84" s="4">
        <f>_xlfn.XLOOKUP($A84,'[1]11'!$G$7:$EA$7,'[1]11'!$G$9:$EA$9)</f>
        <v>1075</v>
      </c>
      <c r="D84" s="4">
        <f>_xlfn.XLOOKUP($A84,'[1]11'!$G$7:$EA$7,'[1]11'!$G$10:$EA$10)</f>
        <v>6215</v>
      </c>
      <c r="E84" s="4">
        <f>_xlfn.XLOOKUP($A84,'[1]11'!$G$7:$EA$7,'[1]11'!$G$11:$EA$11)</f>
        <v>11165</v>
      </c>
      <c r="F84" s="4">
        <f>Table8[[#This Row],[Mining]]+Table8[[#This Row],[Manufacturing]]+Table8[[#This Row],[Electricity,Gas And Water]]+Table8[[#This Row],[Construction]]</f>
        <v>21878</v>
      </c>
      <c r="G84" s="22">
        <f>(Table8[[#This Row],[Construction]]/B$4)*100</f>
        <v>4388.461538461539</v>
      </c>
      <c r="H84" s="22">
        <f>(Table8[[#This Row],[Electricity,Gas And Water]]/C$4)*100</f>
        <v>8958.3333333333321</v>
      </c>
      <c r="I84" s="10">
        <f>(Table8[[#This Row],[Manufacturing]]/D$4)*100</f>
        <v>329.53340402969246</v>
      </c>
      <c r="J84" s="10">
        <f>Table8[[#This Row],[Mining]]/E$4*100</f>
        <v>854.24636572302984</v>
      </c>
      <c r="K84" s="21">
        <f>Table8[[#This Row],[Construction]]/Table8[[#This Row],[Total business]]</f>
        <v>0.15645854282841209</v>
      </c>
      <c r="L84" s="21">
        <f>Table8[[#This Row],[Electricity,Gas And Water]]/Table8[[#This Row],[Total business]]</f>
        <v>4.9136118475180547E-2</v>
      </c>
      <c r="M84" s="21">
        <f>Table8[[#This Row],[Manufacturing]]/Table8[[#This Row],[Total business]]</f>
        <v>0.28407532681232289</v>
      </c>
      <c r="N84" s="21">
        <f>Table8[[#This Row],[Mining]]/Table8[[#This Row],[Total business]]</f>
        <v>0.51033001188408444</v>
      </c>
    </row>
    <row r="85" spans="1:14" x14ac:dyDescent="0.25">
      <c r="A85" s="6">
        <v>40330</v>
      </c>
      <c r="B85" s="4">
        <f>_xlfn.XLOOKUP($A85,'[1]11'!$G$7:$EA$7,'[1]11'!$G$8:$EA$8)</f>
        <v>4706</v>
      </c>
      <c r="C85" s="4">
        <f>_xlfn.XLOOKUP($A85,'[1]11'!$G$7:$EA$7,'[1]11'!$G$9:$EA$9)</f>
        <v>1083</v>
      </c>
      <c r="D85" s="4">
        <f>_xlfn.XLOOKUP($A85,'[1]11'!$G$7:$EA$7,'[1]11'!$G$10:$EA$10)</f>
        <v>6068</v>
      </c>
      <c r="E85" s="4">
        <f>_xlfn.XLOOKUP($A85,'[1]11'!$G$7:$EA$7,'[1]11'!$G$11:$EA$11)</f>
        <v>17887</v>
      </c>
      <c r="F85" s="4">
        <f>Table8[[#This Row],[Mining]]+Table8[[#This Row],[Manufacturing]]+Table8[[#This Row],[Electricity,Gas And Water]]+Table8[[#This Row],[Construction]]</f>
        <v>29744</v>
      </c>
      <c r="G85" s="22">
        <f>(Table8[[#This Row],[Construction]]/B$4)*100</f>
        <v>6033.3333333333339</v>
      </c>
      <c r="H85" s="22">
        <f>(Table8[[#This Row],[Electricity,Gas And Water]]/C$4)*100</f>
        <v>9025</v>
      </c>
      <c r="I85" s="10">
        <f>(Table8[[#This Row],[Manufacturing]]/D$4)*100</f>
        <v>321.73913043478262</v>
      </c>
      <c r="J85" s="10">
        <f>Table8[[#This Row],[Mining]]/E$4*100</f>
        <v>1368.5539403213465</v>
      </c>
      <c r="K85" s="21">
        <f>Table8[[#This Row],[Construction]]/Table8[[#This Row],[Total business]]</f>
        <v>0.15821678321678323</v>
      </c>
      <c r="L85" s="21">
        <f>Table8[[#This Row],[Electricity,Gas And Water]]/Table8[[#This Row],[Total business]]</f>
        <v>3.641070467993545E-2</v>
      </c>
      <c r="M85" s="21">
        <f>Table8[[#This Row],[Manufacturing]]/Table8[[#This Row],[Total business]]</f>
        <v>0.20400753093060786</v>
      </c>
      <c r="N85" s="21">
        <f>Table8[[#This Row],[Mining]]/Table8[[#This Row],[Total business]]</f>
        <v>0.60136498117267345</v>
      </c>
    </row>
    <row r="86" spans="1:14" x14ac:dyDescent="0.25">
      <c r="A86" s="6">
        <v>40422</v>
      </c>
      <c r="B86" s="4">
        <f>_xlfn.XLOOKUP($A86,'[1]11'!$G$7:$EA$7,'[1]11'!$G$8:$EA$8)</f>
        <v>3087</v>
      </c>
      <c r="C86" s="4">
        <f>_xlfn.XLOOKUP($A86,'[1]11'!$G$7:$EA$7,'[1]11'!$G$9:$EA$9)</f>
        <v>917</v>
      </c>
      <c r="D86" s="4">
        <f>_xlfn.XLOOKUP($A86,'[1]11'!$G$7:$EA$7,'[1]11'!$G$10:$EA$10)</f>
        <v>5543</v>
      </c>
      <c r="E86" s="4">
        <f>_xlfn.XLOOKUP($A86,'[1]11'!$G$7:$EA$7,'[1]11'!$G$11:$EA$11)</f>
        <v>19589</v>
      </c>
      <c r="F86" s="4">
        <f>Table8[[#This Row],[Mining]]+Table8[[#This Row],[Manufacturing]]+Table8[[#This Row],[Electricity,Gas And Water]]+Table8[[#This Row],[Construction]]</f>
        <v>29136</v>
      </c>
      <c r="G86" s="22">
        <f>(Table8[[#This Row],[Construction]]/B$4)*100</f>
        <v>3957.6923076923081</v>
      </c>
      <c r="H86" s="22">
        <f>(Table8[[#This Row],[Electricity,Gas And Water]]/C$4)*100</f>
        <v>7641.666666666667</v>
      </c>
      <c r="I86" s="10">
        <f>(Table8[[#This Row],[Manufacturing]]/D$4)*100</f>
        <v>293.90243902439022</v>
      </c>
      <c r="J86" s="10">
        <f>Table8[[#This Row],[Mining]]/E$4*100</f>
        <v>1498.7758224942618</v>
      </c>
      <c r="K86" s="21">
        <f>Table8[[#This Row],[Construction]]/Table8[[#This Row],[Total business]]</f>
        <v>0.1059514003294893</v>
      </c>
      <c r="L86" s="21">
        <f>Table8[[#This Row],[Electricity,Gas And Water]]/Table8[[#This Row],[Total business]]</f>
        <v>3.1473091707852827E-2</v>
      </c>
      <c r="M86" s="21">
        <f>Table8[[#This Row],[Manufacturing]]/Table8[[#This Row],[Total business]]</f>
        <v>0.19024574409665018</v>
      </c>
      <c r="N86" s="21">
        <f>Table8[[#This Row],[Mining]]/Table8[[#This Row],[Total business]]</f>
        <v>0.67232976386600773</v>
      </c>
    </row>
    <row r="87" spans="1:14" x14ac:dyDescent="0.25">
      <c r="A87" s="6">
        <v>40513</v>
      </c>
      <c r="B87" s="4">
        <f>_xlfn.XLOOKUP($A87,'[1]11'!$G$7:$EA$7,'[1]11'!$G$8:$EA$8)</f>
        <v>2754</v>
      </c>
      <c r="C87" s="4">
        <f>_xlfn.XLOOKUP($A87,'[1]11'!$G$7:$EA$7,'[1]11'!$G$9:$EA$9)</f>
        <v>1215</v>
      </c>
      <c r="D87" s="4">
        <f>_xlfn.XLOOKUP($A87,'[1]11'!$G$7:$EA$7,'[1]11'!$G$10:$EA$10)</f>
        <v>4734</v>
      </c>
      <c r="E87" s="4">
        <f>_xlfn.XLOOKUP($A87,'[1]11'!$G$7:$EA$7,'[1]11'!$G$11:$EA$11)</f>
        <v>20116</v>
      </c>
      <c r="F87" s="4">
        <f>Table8[[#This Row],[Mining]]+Table8[[#This Row],[Manufacturing]]+Table8[[#This Row],[Electricity,Gas And Water]]+Table8[[#This Row],[Construction]]</f>
        <v>28819</v>
      </c>
      <c r="G87" s="22">
        <f>(Table8[[#This Row],[Construction]]/B$4)*100</f>
        <v>3530.7692307692305</v>
      </c>
      <c r="H87" s="22">
        <f>(Table8[[#This Row],[Electricity,Gas And Water]]/C$4)*100</f>
        <v>10125</v>
      </c>
      <c r="I87" s="10">
        <f>(Table8[[#This Row],[Manufacturing]]/D$4)*100</f>
        <v>251.00742311770944</v>
      </c>
      <c r="J87" s="10">
        <f>Table8[[#This Row],[Mining]]/E$4*100</f>
        <v>1539.097169089518</v>
      </c>
      <c r="K87" s="21">
        <f>Table8[[#This Row],[Construction]]/Table8[[#This Row],[Total business]]</f>
        <v>9.5561955654255876E-2</v>
      </c>
      <c r="L87" s="21">
        <f>Table8[[#This Row],[Electricity,Gas And Water]]/Table8[[#This Row],[Total business]]</f>
        <v>4.2159686318054064E-2</v>
      </c>
      <c r="M87" s="21">
        <f>Table8[[#This Row],[Manufacturing]]/Table8[[#This Row],[Total business]]</f>
        <v>0.16426662965404767</v>
      </c>
      <c r="N87" s="21">
        <f>Table8[[#This Row],[Mining]]/Table8[[#This Row],[Total business]]</f>
        <v>0.69801172837364234</v>
      </c>
    </row>
    <row r="88" spans="1:14" x14ac:dyDescent="0.25">
      <c r="A88" s="6">
        <v>40603</v>
      </c>
      <c r="B88" s="4">
        <f>_xlfn.XLOOKUP($A88,'[1]11'!$G$7:$EA$7,'[1]11'!$G$8:$EA$8)</f>
        <v>2881</v>
      </c>
      <c r="C88" s="4">
        <f>_xlfn.XLOOKUP($A88,'[1]11'!$G$7:$EA$7,'[1]11'!$G$9:$EA$9)</f>
        <v>778</v>
      </c>
      <c r="D88" s="4">
        <f>_xlfn.XLOOKUP($A88,'[1]11'!$G$7:$EA$7,'[1]11'!$G$10:$EA$10)</f>
        <v>5226</v>
      </c>
      <c r="E88" s="4">
        <f>_xlfn.XLOOKUP($A88,'[1]11'!$G$7:$EA$7,'[1]11'!$G$11:$EA$11)</f>
        <v>17646</v>
      </c>
      <c r="F88" s="4">
        <f>Table8[[#This Row],[Mining]]+Table8[[#This Row],[Manufacturing]]+Table8[[#This Row],[Electricity,Gas And Water]]+Table8[[#This Row],[Construction]]</f>
        <v>26531</v>
      </c>
      <c r="G88" s="22">
        <f>(Table8[[#This Row],[Construction]]/B$4)*100</f>
        <v>3693.5897435897436</v>
      </c>
      <c r="H88" s="22">
        <f>(Table8[[#This Row],[Electricity,Gas And Water]]/C$4)*100</f>
        <v>6483.333333333333</v>
      </c>
      <c r="I88" s="10">
        <f>(Table8[[#This Row],[Manufacturing]]/D$4)*100</f>
        <v>277.09437963944856</v>
      </c>
      <c r="J88" s="10">
        <f>Table8[[#This Row],[Mining]]/E$4*100</f>
        <v>1350.114766641163</v>
      </c>
      <c r="K88" s="21">
        <f>Table8[[#This Row],[Construction]]/Table8[[#This Row],[Total business]]</f>
        <v>0.10858995137763371</v>
      </c>
      <c r="L88" s="21">
        <f>Table8[[#This Row],[Electricity,Gas And Water]]/Table8[[#This Row],[Total business]]</f>
        <v>2.9324186800346763E-2</v>
      </c>
      <c r="M88" s="21">
        <f>Table8[[#This Row],[Manufacturing]]/Table8[[#This Row],[Total business]]</f>
        <v>0.19697712110361465</v>
      </c>
      <c r="N88" s="21">
        <f>Table8[[#This Row],[Mining]]/Table8[[#This Row],[Total business]]</f>
        <v>0.66510874071840487</v>
      </c>
    </row>
    <row r="89" spans="1:14" x14ac:dyDescent="0.25">
      <c r="A89" s="6">
        <v>40695</v>
      </c>
      <c r="B89" s="4">
        <f>_xlfn.XLOOKUP($A89,'[1]11'!$G$7:$EA$7,'[1]11'!$G$8:$EA$8)</f>
        <v>3036</v>
      </c>
      <c r="C89" s="4">
        <f>_xlfn.XLOOKUP($A89,'[1]11'!$G$7:$EA$7,'[1]11'!$G$9:$EA$9)</f>
        <v>1178</v>
      </c>
      <c r="D89" s="4">
        <f>_xlfn.XLOOKUP($A89,'[1]11'!$G$7:$EA$7,'[1]11'!$G$10:$EA$10)</f>
        <v>4860</v>
      </c>
      <c r="E89" s="4">
        <f>_xlfn.XLOOKUP($A89,'[1]11'!$G$7:$EA$7,'[1]11'!$G$11:$EA$11)</f>
        <v>19273</v>
      </c>
      <c r="F89" s="4">
        <f>Table8[[#This Row],[Mining]]+Table8[[#This Row],[Manufacturing]]+Table8[[#This Row],[Electricity,Gas And Water]]+Table8[[#This Row],[Construction]]</f>
        <v>28347</v>
      </c>
      <c r="G89" s="22">
        <f>(Table8[[#This Row],[Construction]]/B$4)*100</f>
        <v>3892.3076923076919</v>
      </c>
      <c r="H89" s="22">
        <f>(Table8[[#This Row],[Electricity,Gas And Water]]/C$4)*100</f>
        <v>9816.6666666666679</v>
      </c>
      <c r="I89" s="10">
        <f>(Table8[[#This Row],[Manufacturing]]/D$4)*100</f>
        <v>257.68822905620362</v>
      </c>
      <c r="J89" s="10">
        <f>Table8[[#This Row],[Mining]]/E$4*100</f>
        <v>1474.5983167559298</v>
      </c>
      <c r="K89" s="21">
        <f>Table8[[#This Row],[Construction]]/Table8[[#This Row],[Total business]]</f>
        <v>0.10710128055878929</v>
      </c>
      <c r="L89" s="21">
        <f>Table8[[#This Row],[Electricity,Gas And Water]]/Table8[[#This Row],[Total business]]</f>
        <v>4.1556425724062512E-2</v>
      </c>
      <c r="M89" s="21">
        <f>Table8[[#This Row],[Manufacturing]]/Table8[[#This Row],[Total business]]</f>
        <v>0.17144671393798286</v>
      </c>
      <c r="N89" s="21">
        <f>Table8[[#This Row],[Mining]]/Table8[[#This Row],[Total business]]</f>
        <v>0.67989557977916537</v>
      </c>
    </row>
    <row r="90" spans="1:14" x14ac:dyDescent="0.25">
      <c r="A90" s="6">
        <v>40787</v>
      </c>
      <c r="B90" s="4">
        <f>_xlfn.XLOOKUP($A90,'[1]11'!$G$7:$EA$7,'[1]11'!$G$8:$EA$8)</f>
        <v>3554</v>
      </c>
      <c r="C90" s="4">
        <f>_xlfn.XLOOKUP($A90,'[1]11'!$G$7:$EA$7,'[1]11'!$G$9:$EA$9)</f>
        <v>1350</v>
      </c>
      <c r="D90" s="4">
        <f>_xlfn.XLOOKUP($A90,'[1]11'!$G$7:$EA$7,'[1]11'!$G$10:$EA$10)</f>
        <v>2200</v>
      </c>
      <c r="E90" s="4">
        <f>_xlfn.XLOOKUP($A90,'[1]11'!$G$7:$EA$7,'[1]11'!$G$11:$EA$11)</f>
        <v>21064</v>
      </c>
      <c r="F90" s="4">
        <f>Table8[[#This Row],[Mining]]+Table8[[#This Row],[Manufacturing]]+Table8[[#This Row],[Electricity,Gas And Water]]+Table8[[#This Row],[Construction]]</f>
        <v>28168</v>
      </c>
      <c r="G90" s="22">
        <f>(Table8[[#This Row],[Construction]]/B$4)*100</f>
        <v>4556.4102564102559</v>
      </c>
      <c r="H90" s="22">
        <f>(Table8[[#This Row],[Electricity,Gas And Water]]/C$4)*100</f>
        <v>11250</v>
      </c>
      <c r="I90" s="10">
        <f>(Table8[[#This Row],[Manufacturing]]/D$4)*100</f>
        <v>116.64899257688228</v>
      </c>
      <c r="J90" s="10">
        <f>Table8[[#This Row],[Mining]]/E$4*100</f>
        <v>1611.6296863045143</v>
      </c>
      <c r="K90" s="21">
        <f>Table8[[#This Row],[Construction]]/Table8[[#This Row],[Total business]]</f>
        <v>0.12617154217551832</v>
      </c>
      <c r="L90" s="21">
        <f>Table8[[#This Row],[Electricity,Gas And Water]]/Table8[[#This Row],[Total business]]</f>
        <v>4.7926725362113037E-2</v>
      </c>
      <c r="M90" s="21">
        <f>Table8[[#This Row],[Manufacturing]]/Table8[[#This Row],[Total business]]</f>
        <v>7.8102811701221242E-2</v>
      </c>
      <c r="N90" s="21">
        <f>Table8[[#This Row],[Mining]]/Table8[[#This Row],[Total business]]</f>
        <v>0.7477989207611474</v>
      </c>
    </row>
    <row r="91" spans="1:14" x14ac:dyDescent="0.25">
      <c r="A91" s="6">
        <v>40878</v>
      </c>
      <c r="B91" s="4">
        <f>_xlfn.XLOOKUP($A91,'[1]11'!$G$7:$EA$7,'[1]11'!$G$8:$EA$8)</f>
        <v>3570</v>
      </c>
      <c r="C91" s="4">
        <f>_xlfn.XLOOKUP($A91,'[1]11'!$G$7:$EA$7,'[1]11'!$G$9:$EA$9)</f>
        <v>1026</v>
      </c>
      <c r="D91" s="4">
        <f>_xlfn.XLOOKUP($A91,'[1]11'!$G$7:$EA$7,'[1]11'!$G$10:$EA$10)</f>
        <v>4071</v>
      </c>
      <c r="E91" s="4">
        <f>_xlfn.XLOOKUP($A91,'[1]11'!$G$7:$EA$7,'[1]11'!$G$11:$EA$11)</f>
        <v>19113</v>
      </c>
      <c r="F91" s="4">
        <f>Table8[[#This Row],[Mining]]+Table8[[#This Row],[Manufacturing]]+Table8[[#This Row],[Electricity,Gas And Water]]+Table8[[#This Row],[Construction]]</f>
        <v>27780</v>
      </c>
      <c r="G91" s="22">
        <f>(Table8[[#This Row],[Construction]]/B$4)*100</f>
        <v>4576.9230769230762</v>
      </c>
      <c r="H91" s="22">
        <f>(Table8[[#This Row],[Electricity,Gas And Water]]/C$4)*100</f>
        <v>8550</v>
      </c>
      <c r="I91" s="10">
        <f>(Table8[[#This Row],[Manufacturing]]/D$4)*100</f>
        <v>215.85365853658539</v>
      </c>
      <c r="J91" s="10">
        <f>Table8[[#This Row],[Mining]]/E$4*100</f>
        <v>1462.3565416985462</v>
      </c>
      <c r="K91" s="21">
        <f>Table8[[#This Row],[Construction]]/Table8[[#This Row],[Total business]]</f>
        <v>0.12850971922246221</v>
      </c>
      <c r="L91" s="21">
        <f>Table8[[#This Row],[Electricity,Gas And Water]]/Table8[[#This Row],[Total business]]</f>
        <v>3.6933045356371492E-2</v>
      </c>
      <c r="M91" s="21">
        <f>Table8[[#This Row],[Manufacturing]]/Table8[[#This Row],[Total business]]</f>
        <v>0.14654427645788337</v>
      </c>
      <c r="N91" s="21">
        <f>Table8[[#This Row],[Mining]]/Table8[[#This Row],[Total business]]</f>
        <v>0.68801295896328296</v>
      </c>
    </row>
    <row r="92" spans="1:14" x14ac:dyDescent="0.25">
      <c r="A92" s="6">
        <v>40969</v>
      </c>
      <c r="B92" s="4">
        <f>_xlfn.XLOOKUP($A92,'[1]11'!$G$7:$EA$7,'[1]11'!$G$8:$EA$8)</f>
        <v>2909</v>
      </c>
      <c r="C92" s="4">
        <f>_xlfn.XLOOKUP($A92,'[1]11'!$G$7:$EA$7,'[1]11'!$G$9:$EA$9)</f>
        <v>1354</v>
      </c>
      <c r="D92" s="4">
        <f>_xlfn.XLOOKUP($A92,'[1]11'!$G$7:$EA$7,'[1]11'!$G$10:$EA$10)</f>
        <v>3428</v>
      </c>
      <c r="E92" s="4">
        <f>_xlfn.XLOOKUP($A92,'[1]11'!$G$7:$EA$7,'[1]11'!$G$11:$EA$11)</f>
        <v>14396</v>
      </c>
      <c r="F92" s="4">
        <f>Table8[[#This Row],[Mining]]+Table8[[#This Row],[Manufacturing]]+Table8[[#This Row],[Electricity,Gas And Water]]+Table8[[#This Row],[Construction]]</f>
        <v>22087</v>
      </c>
      <c r="G92" s="22">
        <f>(Table8[[#This Row],[Construction]]/B$4)*100</f>
        <v>3729.4871794871797</v>
      </c>
      <c r="H92" s="22">
        <f>(Table8[[#This Row],[Electricity,Gas And Water]]/C$4)*100</f>
        <v>11283.333333333332</v>
      </c>
      <c r="I92" s="10">
        <f>(Table8[[#This Row],[Manufacturing]]/D$4)*100</f>
        <v>181.76033934252388</v>
      </c>
      <c r="J92" s="10">
        <f>Table8[[#This Row],[Mining]]/E$4*100</f>
        <v>1101.4537107880642</v>
      </c>
      <c r="K92" s="21">
        <f>Table8[[#This Row],[Construction]]/Table8[[#This Row],[Total business]]</f>
        <v>0.13170643364875265</v>
      </c>
      <c r="L92" s="21">
        <f>Table8[[#This Row],[Electricity,Gas And Water]]/Table8[[#This Row],[Total business]]</f>
        <v>6.130302893104541E-2</v>
      </c>
      <c r="M92" s="21">
        <f>Table8[[#This Row],[Manufacturing]]/Table8[[#This Row],[Total business]]</f>
        <v>0.15520441888893918</v>
      </c>
      <c r="N92" s="21">
        <f>Table8[[#This Row],[Mining]]/Table8[[#This Row],[Total business]]</f>
        <v>0.65178611853126278</v>
      </c>
    </row>
    <row r="93" spans="1:14" x14ac:dyDescent="0.25">
      <c r="A93" s="6">
        <v>41061</v>
      </c>
      <c r="B93" s="4">
        <f>_xlfn.XLOOKUP($A93,'[1]11'!$G$7:$EA$7,'[1]11'!$G$8:$EA$8)</f>
        <v>3532</v>
      </c>
      <c r="C93" s="4">
        <f>_xlfn.XLOOKUP($A93,'[1]11'!$G$7:$EA$7,'[1]11'!$G$9:$EA$9)</f>
        <v>1168</v>
      </c>
      <c r="D93" s="4">
        <f>_xlfn.XLOOKUP($A93,'[1]11'!$G$7:$EA$7,'[1]11'!$G$10:$EA$10)</f>
        <v>2922</v>
      </c>
      <c r="E93" s="4">
        <f>_xlfn.XLOOKUP($A93,'[1]11'!$G$7:$EA$7,'[1]11'!$G$11:$EA$11)</f>
        <v>15237</v>
      </c>
      <c r="F93" s="4">
        <f>Table8[[#This Row],[Mining]]+Table8[[#This Row],[Manufacturing]]+Table8[[#This Row],[Electricity,Gas And Water]]+Table8[[#This Row],[Construction]]</f>
        <v>22859</v>
      </c>
      <c r="G93" s="22">
        <f>(Table8[[#This Row],[Construction]]/B$4)*100</f>
        <v>4528.2051282051289</v>
      </c>
      <c r="H93" s="22">
        <f>(Table8[[#This Row],[Electricity,Gas And Water]]/C$4)*100</f>
        <v>9733.3333333333321</v>
      </c>
      <c r="I93" s="10">
        <f>(Table8[[#This Row],[Manufacturing]]/D$4)*100</f>
        <v>154.93107104984094</v>
      </c>
      <c r="J93" s="10">
        <f>Table8[[#This Row],[Mining]]/E$4*100</f>
        <v>1165.7995409334353</v>
      </c>
      <c r="K93" s="21">
        <f>Table8[[#This Row],[Construction]]/Table8[[#This Row],[Total business]]</f>
        <v>0.15451244586377358</v>
      </c>
      <c r="L93" s="21">
        <f>Table8[[#This Row],[Electricity,Gas And Water]]/Table8[[#This Row],[Total business]]</f>
        <v>5.1095848462312438E-2</v>
      </c>
      <c r="M93" s="21">
        <f>Table8[[#This Row],[Manufacturing]]/Table8[[#This Row],[Total business]]</f>
        <v>0.12782711404698369</v>
      </c>
      <c r="N93" s="21">
        <f>Table8[[#This Row],[Mining]]/Table8[[#This Row],[Total business]]</f>
        <v>0.66656459162693027</v>
      </c>
    </row>
    <row r="94" spans="1:14" x14ac:dyDescent="0.25">
      <c r="A94" s="6">
        <v>41153</v>
      </c>
      <c r="B94" s="4">
        <f>_xlfn.XLOOKUP($A94,'[1]11'!$G$7:$EA$7,'[1]11'!$G$8:$EA$8)</f>
        <v>3433</v>
      </c>
      <c r="C94" s="4">
        <f>_xlfn.XLOOKUP($A94,'[1]11'!$G$7:$EA$7,'[1]11'!$G$9:$EA$9)</f>
        <v>1139</v>
      </c>
      <c r="D94" s="4">
        <f>_xlfn.XLOOKUP($A94,'[1]11'!$G$7:$EA$7,'[1]11'!$G$10:$EA$10)</f>
        <v>3631</v>
      </c>
      <c r="E94" s="4">
        <f>_xlfn.XLOOKUP($A94,'[1]11'!$G$7:$EA$7,'[1]11'!$G$11:$EA$11)</f>
        <v>11745</v>
      </c>
      <c r="F94" s="4">
        <f>Table8[[#This Row],[Mining]]+Table8[[#This Row],[Manufacturing]]+Table8[[#This Row],[Electricity,Gas And Water]]+Table8[[#This Row],[Construction]]</f>
        <v>19948</v>
      </c>
      <c r="G94" s="22">
        <f>(Table8[[#This Row],[Construction]]/B$4)*100</f>
        <v>4401.2820512820508</v>
      </c>
      <c r="H94" s="22">
        <f>(Table8[[#This Row],[Electricity,Gas And Water]]/C$4)*100</f>
        <v>9491.6666666666679</v>
      </c>
      <c r="I94" s="10">
        <f>(Table8[[#This Row],[Manufacturing]]/D$4)*100</f>
        <v>192.52386002120892</v>
      </c>
      <c r="J94" s="10">
        <f>Table8[[#This Row],[Mining]]/E$4*100</f>
        <v>898.62280030604427</v>
      </c>
      <c r="K94" s="21">
        <f>Table8[[#This Row],[Construction]]/Table8[[#This Row],[Total business]]</f>
        <v>0.17209745337878485</v>
      </c>
      <c r="L94" s="21">
        <f>Table8[[#This Row],[Electricity,Gas And Water]]/Table8[[#This Row],[Total business]]</f>
        <v>5.7098455985562464E-2</v>
      </c>
      <c r="M94" s="21">
        <f>Table8[[#This Row],[Manufacturing]]/Table8[[#This Row],[Total business]]</f>
        <v>0.18202326047724082</v>
      </c>
      <c r="N94" s="21">
        <f>Table8[[#This Row],[Mining]]/Table8[[#This Row],[Total business]]</f>
        <v>0.58878083015841187</v>
      </c>
    </row>
    <row r="95" spans="1:14" x14ac:dyDescent="0.25">
      <c r="A95" s="6">
        <v>41244</v>
      </c>
      <c r="B95" s="4">
        <f>_xlfn.XLOOKUP($A95,'[1]11'!$G$7:$EA$7,'[1]11'!$G$8:$EA$8)</f>
        <v>3519</v>
      </c>
      <c r="C95" s="4">
        <f>_xlfn.XLOOKUP($A95,'[1]11'!$G$7:$EA$7,'[1]11'!$G$9:$EA$9)</f>
        <v>1581</v>
      </c>
      <c r="D95" s="4">
        <f>_xlfn.XLOOKUP($A95,'[1]11'!$G$7:$EA$7,'[1]11'!$G$10:$EA$10)</f>
        <v>3028</v>
      </c>
      <c r="E95" s="4">
        <f>_xlfn.XLOOKUP($A95,'[1]11'!$G$7:$EA$7,'[1]11'!$G$11:$EA$11)</f>
        <v>9622</v>
      </c>
      <c r="F95" s="4">
        <f>Table8[[#This Row],[Mining]]+Table8[[#This Row],[Manufacturing]]+Table8[[#This Row],[Electricity,Gas And Water]]+Table8[[#This Row],[Construction]]</f>
        <v>17750</v>
      </c>
      <c r="G95" s="22">
        <f>(Table8[[#This Row],[Construction]]/B$4)*100</f>
        <v>4511.538461538461</v>
      </c>
      <c r="H95" s="22">
        <f>(Table8[[#This Row],[Electricity,Gas And Water]]/C$4)*100</f>
        <v>13175</v>
      </c>
      <c r="I95" s="10">
        <f>(Table8[[#This Row],[Manufacturing]]/D$4)*100</f>
        <v>160.55143160127255</v>
      </c>
      <c r="J95" s="10">
        <f>Table8[[#This Row],[Mining]]/E$4*100</f>
        <v>736.18974751338953</v>
      </c>
      <c r="K95" s="21">
        <f>Table8[[#This Row],[Construction]]/Table8[[#This Row],[Total business]]</f>
        <v>0.19825352112676056</v>
      </c>
      <c r="L95" s="21">
        <f>Table8[[#This Row],[Electricity,Gas And Water]]/Table8[[#This Row],[Total business]]</f>
        <v>8.9070422535211274E-2</v>
      </c>
      <c r="M95" s="21">
        <f>Table8[[#This Row],[Manufacturing]]/Table8[[#This Row],[Total business]]</f>
        <v>0.17059154929577464</v>
      </c>
      <c r="N95" s="21">
        <f>Table8[[#This Row],[Mining]]/Table8[[#This Row],[Total business]]</f>
        <v>0.54208450704225353</v>
      </c>
    </row>
    <row r="96" spans="1:14" x14ac:dyDescent="0.25">
      <c r="A96" s="6">
        <v>41334</v>
      </c>
      <c r="B96" s="4">
        <f>_xlfn.XLOOKUP($A96,'[1]11'!$G$7:$EA$7,'[1]11'!$G$8:$EA$8)</f>
        <v>3838</v>
      </c>
      <c r="C96" s="4">
        <f>_xlfn.XLOOKUP($A96,'[1]11'!$G$7:$EA$7,'[1]11'!$G$9:$EA$9)</f>
        <v>1094</v>
      </c>
      <c r="D96" s="4">
        <f>_xlfn.XLOOKUP($A96,'[1]11'!$G$7:$EA$7,'[1]11'!$G$10:$EA$10)</f>
        <v>2684</v>
      </c>
      <c r="E96" s="4">
        <f>_xlfn.XLOOKUP($A96,'[1]11'!$G$7:$EA$7,'[1]11'!$G$11:$EA$11)</f>
        <v>12461</v>
      </c>
      <c r="F96" s="4">
        <f>Table8[[#This Row],[Mining]]+Table8[[#This Row],[Manufacturing]]+Table8[[#This Row],[Electricity,Gas And Water]]+Table8[[#This Row],[Construction]]</f>
        <v>20077</v>
      </c>
      <c r="G96" s="22">
        <f>(Table8[[#This Row],[Construction]]/B$4)*100</f>
        <v>4920.5128205128203</v>
      </c>
      <c r="H96" s="22">
        <f>(Table8[[#This Row],[Electricity,Gas And Water]]/C$4)*100</f>
        <v>9116.6666666666679</v>
      </c>
      <c r="I96" s="10">
        <f>(Table8[[#This Row],[Manufacturing]]/D$4)*100</f>
        <v>142.31177094379638</v>
      </c>
      <c r="J96" s="10">
        <f>Table8[[#This Row],[Mining]]/E$4*100</f>
        <v>953.40474368783475</v>
      </c>
      <c r="K96" s="21">
        <f>Table8[[#This Row],[Construction]]/Table8[[#This Row],[Total business]]</f>
        <v>0.19116401852866463</v>
      </c>
      <c r="L96" s="21">
        <f>Table8[[#This Row],[Electricity,Gas And Water]]/Table8[[#This Row],[Total business]]</f>
        <v>5.4490212681177465E-2</v>
      </c>
      <c r="M96" s="21">
        <f>Table8[[#This Row],[Manufacturing]]/Table8[[#This Row],[Total business]]</f>
        <v>0.13368531155053046</v>
      </c>
      <c r="N96" s="21">
        <f>Table8[[#This Row],[Mining]]/Table8[[#This Row],[Total business]]</f>
        <v>0.62066045723962748</v>
      </c>
    </row>
    <row r="97" spans="1:14" x14ac:dyDescent="0.25">
      <c r="A97" s="6">
        <v>41426</v>
      </c>
      <c r="B97" s="4">
        <f>_xlfn.XLOOKUP($A97,'[1]11'!$G$7:$EA$7,'[1]11'!$G$8:$EA$8)</f>
        <v>3960</v>
      </c>
      <c r="C97" s="4">
        <f>_xlfn.XLOOKUP($A97,'[1]11'!$G$7:$EA$7,'[1]11'!$G$9:$EA$9)</f>
        <v>1212</v>
      </c>
      <c r="D97" s="4">
        <f>_xlfn.XLOOKUP($A97,'[1]11'!$G$7:$EA$7,'[1]11'!$G$10:$EA$10)</f>
        <v>1259</v>
      </c>
      <c r="E97" s="4">
        <f>_xlfn.XLOOKUP($A97,'[1]11'!$G$7:$EA$7,'[1]11'!$G$11:$EA$11)</f>
        <v>13899</v>
      </c>
      <c r="F97" s="4">
        <f>Table8[[#This Row],[Mining]]+Table8[[#This Row],[Manufacturing]]+Table8[[#This Row],[Electricity,Gas And Water]]+Table8[[#This Row],[Construction]]</f>
        <v>20330</v>
      </c>
      <c r="G97" s="22">
        <f>(Table8[[#This Row],[Construction]]/B$4)*100</f>
        <v>5076.9230769230762</v>
      </c>
      <c r="H97" s="22">
        <f>(Table8[[#This Row],[Electricity,Gas And Water]]/C$4)*100</f>
        <v>10100</v>
      </c>
      <c r="I97" s="10">
        <f>(Table8[[#This Row],[Manufacturing]]/D$4)*100</f>
        <v>66.75503711558855</v>
      </c>
      <c r="J97" s="10">
        <f>Table8[[#This Row],[Mining]]/E$4*100</f>
        <v>1063.4276970160674</v>
      </c>
      <c r="K97" s="21">
        <f>Table8[[#This Row],[Construction]]/Table8[[#This Row],[Total business]]</f>
        <v>0.19478603049680276</v>
      </c>
      <c r="L97" s="21">
        <f>Table8[[#This Row],[Electricity,Gas And Water]]/Table8[[#This Row],[Total business]]</f>
        <v>5.9616330545991143E-2</v>
      </c>
      <c r="M97" s="21">
        <f>Table8[[#This Row],[Manufacturing]]/Table8[[#This Row],[Total business]]</f>
        <v>6.1928184948352186E-2</v>
      </c>
      <c r="N97" s="21">
        <f>Table8[[#This Row],[Mining]]/Table8[[#This Row],[Total business]]</f>
        <v>0.68366945400885393</v>
      </c>
    </row>
    <row r="98" spans="1:14" x14ac:dyDescent="0.25">
      <c r="A98" s="6">
        <v>41518</v>
      </c>
      <c r="B98" s="4">
        <f>_xlfn.XLOOKUP($A98,'[1]11'!$G$7:$EA$7,'[1]11'!$G$8:$EA$8)</f>
        <v>3598</v>
      </c>
      <c r="C98" s="4">
        <f>_xlfn.XLOOKUP($A98,'[1]11'!$G$7:$EA$7,'[1]11'!$G$9:$EA$9)</f>
        <v>1273</v>
      </c>
      <c r="D98" s="4">
        <f>_xlfn.XLOOKUP($A98,'[1]11'!$G$7:$EA$7,'[1]11'!$G$10:$EA$10)</f>
        <v>5002</v>
      </c>
      <c r="E98" s="4">
        <f>_xlfn.XLOOKUP($A98,'[1]11'!$G$7:$EA$7,'[1]11'!$G$11:$EA$11)</f>
        <v>12961</v>
      </c>
      <c r="F98" s="4">
        <f>Table8[[#This Row],[Mining]]+Table8[[#This Row],[Manufacturing]]+Table8[[#This Row],[Electricity,Gas And Water]]+Table8[[#This Row],[Construction]]</f>
        <v>22834</v>
      </c>
      <c r="G98" s="22">
        <f>(Table8[[#This Row],[Construction]]/B$4)*100</f>
        <v>4612.8205128205127</v>
      </c>
      <c r="H98" s="22">
        <f>(Table8[[#This Row],[Electricity,Gas And Water]]/C$4)*100</f>
        <v>10608.333333333332</v>
      </c>
      <c r="I98" s="10">
        <f>(Table8[[#This Row],[Manufacturing]]/D$4)*100</f>
        <v>265.21739130434781</v>
      </c>
      <c r="J98" s="10">
        <f>Table8[[#This Row],[Mining]]/E$4*100</f>
        <v>991.66029074215749</v>
      </c>
      <c r="K98" s="21">
        <f>Table8[[#This Row],[Construction]]/Table8[[#This Row],[Total business]]</f>
        <v>0.15757204169221337</v>
      </c>
      <c r="L98" s="21">
        <f>Table8[[#This Row],[Electricity,Gas And Water]]/Table8[[#This Row],[Total business]]</f>
        <v>5.5750197074537967E-2</v>
      </c>
      <c r="M98" s="21">
        <f>Table8[[#This Row],[Manufacturing]]/Table8[[#This Row],[Total business]]</f>
        <v>0.219059297538758</v>
      </c>
      <c r="N98" s="21">
        <f>Table8[[#This Row],[Mining]]/Table8[[#This Row],[Total business]]</f>
        <v>0.56761846369449065</v>
      </c>
    </row>
    <row r="99" spans="1:14" x14ac:dyDescent="0.25">
      <c r="A99" s="6">
        <v>41609</v>
      </c>
      <c r="B99" s="4">
        <f>_xlfn.XLOOKUP($A99,'[1]11'!$G$7:$EA$7,'[1]11'!$G$8:$EA$8)</f>
        <v>4118</v>
      </c>
      <c r="C99" s="4">
        <f>_xlfn.XLOOKUP($A99,'[1]11'!$G$7:$EA$7,'[1]11'!$G$9:$EA$9)</f>
        <v>846</v>
      </c>
      <c r="D99" s="4">
        <f>_xlfn.XLOOKUP($A99,'[1]11'!$G$7:$EA$7,'[1]11'!$G$10:$EA$10)</f>
        <v>3809</v>
      </c>
      <c r="E99" s="4">
        <f>_xlfn.XLOOKUP($A99,'[1]11'!$G$7:$EA$7,'[1]11'!$G$11:$EA$11)</f>
        <v>17405</v>
      </c>
      <c r="F99" s="4">
        <f>Table8[[#This Row],[Mining]]+Table8[[#This Row],[Manufacturing]]+Table8[[#This Row],[Electricity,Gas And Water]]+Table8[[#This Row],[Construction]]</f>
        <v>26178</v>
      </c>
      <c r="G99" s="22">
        <f>(Table8[[#This Row],[Construction]]/B$4)*100</f>
        <v>5279.4871794871797</v>
      </c>
      <c r="H99" s="22">
        <f>(Table8[[#This Row],[Electricity,Gas And Water]]/C$4)*100</f>
        <v>7050</v>
      </c>
      <c r="I99" s="10">
        <f>(Table8[[#This Row],[Manufacturing]]/D$4)*100</f>
        <v>201.96182396606574</v>
      </c>
      <c r="J99" s="10">
        <f>Table8[[#This Row],[Mining]]/E$4*100</f>
        <v>1331.6755929609794</v>
      </c>
      <c r="K99" s="21">
        <f>Table8[[#This Row],[Construction]]/Table8[[#This Row],[Total business]]</f>
        <v>0.15730766292306517</v>
      </c>
      <c r="L99" s="21">
        <f>Table8[[#This Row],[Electricity,Gas And Water]]/Table8[[#This Row],[Total business]]</f>
        <v>3.2317212926885171E-2</v>
      </c>
      <c r="M99" s="21">
        <f>Table8[[#This Row],[Manufacturing]]/Table8[[#This Row],[Total business]]</f>
        <v>0.14550385820154327</v>
      </c>
      <c r="N99" s="21">
        <f>Table8[[#This Row],[Mining]]/Table8[[#This Row],[Total business]]</f>
        <v>0.66487126594850643</v>
      </c>
    </row>
    <row r="100" spans="1:14" x14ac:dyDescent="0.25">
      <c r="A100" s="6">
        <v>41699</v>
      </c>
      <c r="B100" s="4">
        <f>_xlfn.XLOOKUP($A100,'[1]11'!$G$7:$EA$7,'[1]11'!$G$8:$EA$8)</f>
        <v>3834</v>
      </c>
      <c r="C100" s="4">
        <f>_xlfn.XLOOKUP($A100,'[1]11'!$G$7:$EA$7,'[1]11'!$G$9:$EA$9)</f>
        <v>1534</v>
      </c>
      <c r="D100" s="4">
        <f>_xlfn.XLOOKUP($A100,'[1]11'!$G$7:$EA$7,'[1]11'!$G$10:$EA$10)</f>
        <v>5165</v>
      </c>
      <c r="E100" s="4">
        <f>_xlfn.XLOOKUP($A100,'[1]11'!$G$7:$EA$7,'[1]11'!$G$11:$EA$11)</f>
        <v>13751</v>
      </c>
      <c r="F100" s="4">
        <f>Table8[[#This Row],[Mining]]+Table8[[#This Row],[Manufacturing]]+Table8[[#This Row],[Electricity,Gas And Water]]+Table8[[#This Row],[Construction]]</f>
        <v>24284</v>
      </c>
      <c r="G100" s="22">
        <f>(Table8[[#This Row],[Construction]]/B$4)*100</f>
        <v>4915.3846153846152</v>
      </c>
      <c r="H100" s="22">
        <f>(Table8[[#This Row],[Electricity,Gas And Water]]/C$4)*100</f>
        <v>12783.333333333332</v>
      </c>
      <c r="I100" s="10">
        <f>(Table8[[#This Row],[Manufacturing]]/D$4)*100</f>
        <v>273.86002120890771</v>
      </c>
      <c r="J100" s="10">
        <f>Table8[[#This Row],[Mining]]/E$4*100</f>
        <v>1052.1040550879877</v>
      </c>
      <c r="K100" s="21">
        <f>Table8[[#This Row],[Construction]]/Table8[[#This Row],[Total business]]</f>
        <v>0.15788173282819964</v>
      </c>
      <c r="L100" s="21">
        <f>Table8[[#This Row],[Electricity,Gas And Water]]/Table8[[#This Row],[Total business]]</f>
        <v>6.3169164882226986E-2</v>
      </c>
      <c r="M100" s="21">
        <f>Table8[[#This Row],[Manufacturing]]/Table8[[#This Row],[Total business]]</f>
        <v>0.21269148410476033</v>
      </c>
      <c r="N100" s="21">
        <f>Table8[[#This Row],[Mining]]/Table8[[#This Row],[Total business]]</f>
        <v>0.56625761818481302</v>
      </c>
    </row>
    <row r="101" spans="1:14" x14ac:dyDescent="0.25">
      <c r="A101" s="6">
        <v>41791</v>
      </c>
      <c r="B101" s="4">
        <f>_xlfn.XLOOKUP($A101,'[1]11'!$G$7:$EA$7,'[1]11'!$G$8:$EA$8)</f>
        <v>4313</v>
      </c>
      <c r="C101" s="4">
        <f>_xlfn.XLOOKUP($A101,'[1]11'!$G$7:$EA$7,'[1]11'!$G$9:$EA$9)</f>
        <v>1356</v>
      </c>
      <c r="D101" s="4">
        <f>_xlfn.XLOOKUP($A101,'[1]11'!$G$7:$EA$7,'[1]11'!$G$10:$EA$10)</f>
        <v>3353</v>
      </c>
      <c r="E101" s="4">
        <f>_xlfn.XLOOKUP($A101,'[1]11'!$G$7:$EA$7,'[1]11'!$G$11:$EA$11)</f>
        <v>10149</v>
      </c>
      <c r="F101" s="4">
        <f>Table8[[#This Row],[Mining]]+Table8[[#This Row],[Manufacturing]]+Table8[[#This Row],[Electricity,Gas And Water]]+Table8[[#This Row],[Construction]]</f>
        <v>19171</v>
      </c>
      <c r="G101" s="22">
        <f>(Table8[[#This Row],[Construction]]/B$4)*100</f>
        <v>5529.4871794871797</v>
      </c>
      <c r="H101" s="22">
        <f>(Table8[[#This Row],[Electricity,Gas And Water]]/C$4)*100</f>
        <v>11300</v>
      </c>
      <c r="I101" s="10">
        <f>(Table8[[#This Row],[Manufacturing]]/D$4)*100</f>
        <v>177.78366914103924</v>
      </c>
      <c r="J101" s="10">
        <f>Table8[[#This Row],[Mining]]/E$4*100</f>
        <v>776.51109410864581</v>
      </c>
      <c r="K101" s="21">
        <f>Table8[[#This Row],[Construction]]/Table8[[#This Row],[Total business]]</f>
        <v>0.22497522299306244</v>
      </c>
      <c r="L101" s="21">
        <f>Table8[[#This Row],[Electricity,Gas And Water]]/Table8[[#This Row],[Total business]]</f>
        <v>7.0731834541755773E-2</v>
      </c>
      <c r="M101" s="21">
        <f>Table8[[#This Row],[Manufacturing]]/Table8[[#This Row],[Total business]]</f>
        <v>0.17489958791925303</v>
      </c>
      <c r="N101" s="21">
        <f>Table8[[#This Row],[Mining]]/Table8[[#This Row],[Total business]]</f>
        <v>0.52939335454592873</v>
      </c>
    </row>
    <row r="102" spans="1:14" x14ac:dyDescent="0.25">
      <c r="A102" s="6">
        <v>41883</v>
      </c>
      <c r="B102" s="4">
        <f>_xlfn.XLOOKUP($A102,'[1]11'!$G$7:$EA$7,'[1]11'!$G$8:$EA$8)</f>
        <v>4678</v>
      </c>
      <c r="C102" s="4">
        <f>_xlfn.XLOOKUP($A102,'[1]11'!$G$7:$EA$7,'[1]11'!$G$9:$EA$9)</f>
        <v>1377</v>
      </c>
      <c r="D102" s="4">
        <f>_xlfn.XLOOKUP($A102,'[1]11'!$G$7:$EA$7,'[1]11'!$G$10:$EA$10)</f>
        <v>4238</v>
      </c>
      <c r="E102" s="4">
        <f>_xlfn.XLOOKUP($A102,'[1]11'!$G$7:$EA$7,'[1]11'!$G$11:$EA$11)</f>
        <v>10118</v>
      </c>
      <c r="F102" s="4">
        <f>Table8[[#This Row],[Mining]]+Table8[[#This Row],[Manufacturing]]+Table8[[#This Row],[Electricity,Gas And Water]]+Table8[[#This Row],[Construction]]</f>
        <v>20411</v>
      </c>
      <c r="G102" s="22">
        <f>(Table8[[#This Row],[Construction]]/B$4)*100</f>
        <v>5997.4358974358975</v>
      </c>
      <c r="H102" s="22">
        <f>(Table8[[#This Row],[Electricity,Gas And Water]]/C$4)*100</f>
        <v>11475</v>
      </c>
      <c r="I102" s="10">
        <f>(Table8[[#This Row],[Manufacturing]]/D$4)*100</f>
        <v>224.7083775185578</v>
      </c>
      <c r="J102" s="10">
        <f>Table8[[#This Row],[Mining]]/E$4*100</f>
        <v>774.13925019127771</v>
      </c>
      <c r="K102" s="21">
        <f>Table8[[#This Row],[Construction]]/Table8[[#This Row],[Total business]]</f>
        <v>0.22919014257018275</v>
      </c>
      <c r="L102" s="21">
        <f>Table8[[#This Row],[Electricity,Gas And Water]]/Table8[[#This Row],[Total business]]</f>
        <v>6.7463622556464653E-2</v>
      </c>
      <c r="M102" s="21">
        <f>Table8[[#This Row],[Manufacturing]]/Table8[[#This Row],[Total business]]</f>
        <v>0.20763313899367988</v>
      </c>
      <c r="N102" s="21">
        <f>Table8[[#This Row],[Mining]]/Table8[[#This Row],[Total business]]</f>
        <v>0.49571309587967272</v>
      </c>
    </row>
    <row r="103" spans="1:14" x14ac:dyDescent="0.25">
      <c r="A103" s="6">
        <v>41974</v>
      </c>
      <c r="B103" s="4">
        <f>_xlfn.XLOOKUP($A103,'[1]11'!$G$7:$EA$7,'[1]11'!$G$8:$EA$8)</f>
        <v>4127</v>
      </c>
      <c r="C103" s="4">
        <f>_xlfn.XLOOKUP($A103,'[1]11'!$G$7:$EA$7,'[1]11'!$G$9:$EA$9)</f>
        <v>1602</v>
      </c>
      <c r="D103" s="4">
        <f>_xlfn.XLOOKUP($A103,'[1]11'!$G$7:$EA$7,'[1]11'!$G$10:$EA$10)</f>
        <v>3581</v>
      </c>
      <c r="E103" s="4">
        <f>_xlfn.XLOOKUP($A103,'[1]11'!$G$7:$EA$7,'[1]11'!$G$11:$EA$11)</f>
        <v>4452</v>
      </c>
      <c r="F103" s="4">
        <f>Table8[[#This Row],[Mining]]+Table8[[#This Row],[Manufacturing]]+Table8[[#This Row],[Electricity,Gas And Water]]+Table8[[#This Row],[Construction]]</f>
        <v>13762</v>
      </c>
      <c r="G103" s="22">
        <f>(Table8[[#This Row],[Construction]]/B$4)*100</f>
        <v>5291.0256410256407</v>
      </c>
      <c r="H103" s="22">
        <f>(Table8[[#This Row],[Electricity,Gas And Water]]/C$4)*100</f>
        <v>13350</v>
      </c>
      <c r="I103" s="10">
        <f>(Table8[[#This Row],[Manufacturing]]/D$4)*100</f>
        <v>189.87274655355247</v>
      </c>
      <c r="J103" s="10">
        <f>Table8[[#This Row],[Mining]]/E$4*100</f>
        <v>340.62739097169089</v>
      </c>
      <c r="K103" s="21">
        <f>Table8[[#This Row],[Construction]]/Table8[[#This Row],[Total business]]</f>
        <v>0.29988373782880395</v>
      </c>
      <c r="L103" s="21">
        <f>Table8[[#This Row],[Electricity,Gas And Water]]/Table8[[#This Row],[Total business]]</f>
        <v>0.11640749891004215</v>
      </c>
      <c r="M103" s="21">
        <f>Table8[[#This Row],[Manufacturing]]/Table8[[#This Row],[Total business]]</f>
        <v>0.26020927190815291</v>
      </c>
      <c r="N103" s="21">
        <f>Table8[[#This Row],[Mining]]/Table8[[#This Row],[Total business]]</f>
        <v>0.32349949135300099</v>
      </c>
    </row>
    <row r="104" spans="1:14" x14ac:dyDescent="0.25">
      <c r="A104" s="6">
        <v>42064</v>
      </c>
      <c r="B104" s="4">
        <f>_xlfn.XLOOKUP($A104,'[1]11'!$G$7:$EA$7,'[1]11'!$G$8:$EA$8)</f>
        <v>4466</v>
      </c>
      <c r="C104" s="4">
        <f>_xlfn.XLOOKUP($A104,'[1]11'!$G$7:$EA$7,'[1]11'!$G$9:$EA$9)</f>
        <v>1375</v>
      </c>
      <c r="D104" s="4">
        <f>_xlfn.XLOOKUP($A104,'[1]11'!$G$7:$EA$7,'[1]11'!$G$10:$EA$10)</f>
        <v>3855</v>
      </c>
      <c r="E104" s="4">
        <f>_xlfn.XLOOKUP($A104,'[1]11'!$G$7:$EA$7,'[1]11'!$G$11:$EA$11)</f>
        <v>8071</v>
      </c>
      <c r="F104" s="4">
        <f>Table8[[#This Row],[Mining]]+Table8[[#This Row],[Manufacturing]]+Table8[[#This Row],[Electricity,Gas And Water]]+Table8[[#This Row],[Construction]]</f>
        <v>17767</v>
      </c>
      <c r="G104" s="22">
        <f>(Table8[[#This Row],[Construction]]/B$4)*100</f>
        <v>5725.6410256410254</v>
      </c>
      <c r="H104" s="22">
        <f>(Table8[[#This Row],[Electricity,Gas And Water]]/C$4)*100</f>
        <v>11458.333333333332</v>
      </c>
      <c r="I104" s="10">
        <f>(Table8[[#This Row],[Manufacturing]]/D$4)*100</f>
        <v>204.40084835630964</v>
      </c>
      <c r="J104" s="10">
        <f>Table8[[#This Row],[Mining]]/E$4*100</f>
        <v>617.52104055087989</v>
      </c>
      <c r="K104" s="21">
        <f>Table8[[#This Row],[Construction]]/Table8[[#This Row],[Total business]]</f>
        <v>0.25136488996454098</v>
      </c>
      <c r="L104" s="21">
        <f>Table8[[#This Row],[Electricity,Gas And Water]]/Table8[[#This Row],[Total business]]</f>
        <v>7.7390668092531104E-2</v>
      </c>
      <c r="M104" s="21">
        <f>Table8[[#This Row],[Manufacturing]]/Table8[[#This Row],[Total business]]</f>
        <v>0.21697529127033263</v>
      </c>
      <c r="N104" s="21">
        <f>Table8[[#This Row],[Mining]]/Table8[[#This Row],[Total business]]</f>
        <v>0.45426915067259527</v>
      </c>
    </row>
    <row r="105" spans="1:14" x14ac:dyDescent="0.25">
      <c r="A105" s="6">
        <v>42156</v>
      </c>
      <c r="B105" s="4">
        <f>_xlfn.XLOOKUP($A105,'[1]11'!$G$7:$EA$7,'[1]11'!$G$8:$EA$8)</f>
        <v>4381</v>
      </c>
      <c r="C105" s="4">
        <f>_xlfn.XLOOKUP($A105,'[1]11'!$G$7:$EA$7,'[1]11'!$G$9:$EA$9)</f>
        <v>1296</v>
      </c>
      <c r="D105" s="4">
        <f>_xlfn.XLOOKUP($A105,'[1]11'!$G$7:$EA$7,'[1]11'!$G$10:$EA$10)</f>
        <v>4273</v>
      </c>
      <c r="E105" s="4">
        <f>_xlfn.XLOOKUP($A105,'[1]11'!$G$7:$EA$7,'[1]11'!$G$11:$EA$11)</f>
        <v>6848</v>
      </c>
      <c r="F105" s="4">
        <f>Table8[[#This Row],[Mining]]+Table8[[#This Row],[Manufacturing]]+Table8[[#This Row],[Electricity,Gas And Water]]+Table8[[#This Row],[Construction]]</f>
        <v>16798</v>
      </c>
      <c r="G105" s="22">
        <f>(Table8[[#This Row],[Construction]]/B$4)*100</f>
        <v>5616.6666666666661</v>
      </c>
      <c r="H105" s="22">
        <f>(Table8[[#This Row],[Electricity,Gas And Water]]/C$4)*100</f>
        <v>10800</v>
      </c>
      <c r="I105" s="10">
        <f>(Table8[[#This Row],[Manufacturing]]/D$4)*100</f>
        <v>226.56415694591726</v>
      </c>
      <c r="J105" s="10">
        <f>Table8[[#This Row],[Mining]]/E$4*100</f>
        <v>523.94797245600614</v>
      </c>
      <c r="K105" s="21">
        <f>Table8[[#This Row],[Construction]]/Table8[[#This Row],[Total business]]</f>
        <v>0.2608048577211573</v>
      </c>
      <c r="L105" s="21">
        <f>Table8[[#This Row],[Electricity,Gas And Water]]/Table8[[#This Row],[Total business]]</f>
        <v>7.7152041909751154E-2</v>
      </c>
      <c r="M105" s="21">
        <f>Table8[[#This Row],[Manufacturing]]/Table8[[#This Row],[Total business]]</f>
        <v>0.25437552089534471</v>
      </c>
      <c r="N105" s="21">
        <f>Table8[[#This Row],[Mining]]/Table8[[#This Row],[Total business]]</f>
        <v>0.40766757947374688</v>
      </c>
    </row>
    <row r="106" spans="1:14" x14ac:dyDescent="0.25">
      <c r="A106" s="6">
        <v>42248</v>
      </c>
      <c r="B106" s="4">
        <f>_xlfn.XLOOKUP($A106,'[1]11'!$G$7:$EA$7,'[1]11'!$G$8:$EA$8)</f>
        <v>3719</v>
      </c>
      <c r="C106" s="4">
        <f>_xlfn.XLOOKUP($A106,'[1]11'!$G$7:$EA$7,'[1]11'!$G$9:$EA$9)</f>
        <v>1518</v>
      </c>
      <c r="D106" s="4">
        <f>_xlfn.XLOOKUP($A106,'[1]11'!$G$7:$EA$7,'[1]11'!$G$10:$EA$10)</f>
        <v>4597</v>
      </c>
      <c r="E106" s="4">
        <f>_xlfn.XLOOKUP($A106,'[1]11'!$G$7:$EA$7,'[1]11'!$G$11:$EA$11)</f>
        <v>6319</v>
      </c>
      <c r="F106" s="4">
        <f>Table8[[#This Row],[Mining]]+Table8[[#This Row],[Manufacturing]]+Table8[[#This Row],[Electricity,Gas And Water]]+Table8[[#This Row],[Construction]]</f>
        <v>16153</v>
      </c>
      <c r="G106" s="22">
        <f>(Table8[[#This Row],[Construction]]/B$4)*100</f>
        <v>4767.9487179487187</v>
      </c>
      <c r="H106" s="22">
        <f>(Table8[[#This Row],[Electricity,Gas And Water]]/C$4)*100</f>
        <v>12650</v>
      </c>
      <c r="I106" s="10">
        <f>(Table8[[#This Row],[Manufacturing]]/D$4)*100</f>
        <v>243.74337221633087</v>
      </c>
      <c r="J106" s="10">
        <f>Table8[[#This Row],[Mining]]/E$4*100</f>
        <v>483.47360367253253</v>
      </c>
      <c r="K106" s="21">
        <f>Table8[[#This Row],[Construction]]/Table8[[#This Row],[Total business]]</f>
        <v>0.23023586949792607</v>
      </c>
      <c r="L106" s="21">
        <f>Table8[[#This Row],[Electricity,Gas And Water]]/Table8[[#This Row],[Total business]]</f>
        <v>9.3976351142202694E-2</v>
      </c>
      <c r="M106" s="21">
        <f>Table8[[#This Row],[Manufacturing]]/Table8[[#This Row],[Total business]]</f>
        <v>0.28459109762892343</v>
      </c>
      <c r="N106" s="21">
        <f>Table8[[#This Row],[Mining]]/Table8[[#This Row],[Total business]]</f>
        <v>0.39119668173094779</v>
      </c>
    </row>
    <row r="107" spans="1:14" x14ac:dyDescent="0.25">
      <c r="A107" s="6">
        <v>42339</v>
      </c>
      <c r="B107" s="4">
        <f>_xlfn.XLOOKUP($A107,'[1]11'!$G$7:$EA$7,'[1]11'!$G$8:$EA$8)</f>
        <v>3506</v>
      </c>
      <c r="C107" s="4">
        <f>_xlfn.XLOOKUP($A107,'[1]11'!$G$7:$EA$7,'[1]11'!$G$9:$EA$9)</f>
        <v>954</v>
      </c>
      <c r="D107" s="4">
        <f>_xlfn.XLOOKUP($A107,'[1]11'!$G$7:$EA$7,'[1]11'!$G$10:$EA$10)</f>
        <v>4723</v>
      </c>
      <c r="E107" s="4">
        <f>_xlfn.XLOOKUP($A107,'[1]11'!$G$7:$EA$7,'[1]11'!$G$11:$EA$11)</f>
        <v>2791</v>
      </c>
      <c r="F107" s="4">
        <f>Table8[[#This Row],[Mining]]+Table8[[#This Row],[Manufacturing]]+Table8[[#This Row],[Electricity,Gas And Water]]+Table8[[#This Row],[Construction]]</f>
        <v>11974</v>
      </c>
      <c r="G107" s="22">
        <f>(Table8[[#This Row],[Construction]]/B$4)*100</f>
        <v>4494.8717948717949</v>
      </c>
      <c r="H107" s="22">
        <f>(Table8[[#This Row],[Electricity,Gas And Water]]/C$4)*100</f>
        <v>7950</v>
      </c>
      <c r="I107" s="10">
        <f>(Table8[[#This Row],[Manufacturing]]/D$4)*100</f>
        <v>250.424178154825</v>
      </c>
      <c r="J107" s="10">
        <f>Table8[[#This Row],[Mining]]/E$4*100</f>
        <v>213.54246365723029</v>
      </c>
      <c r="K107" s="21">
        <f>Table8[[#This Row],[Construction]]/Table8[[#This Row],[Total business]]</f>
        <v>0.29280106898279606</v>
      </c>
      <c r="L107" s="21">
        <f>Table8[[#This Row],[Electricity,Gas And Water]]/Table8[[#This Row],[Total business]]</f>
        <v>7.96726240187072E-2</v>
      </c>
      <c r="M107" s="21">
        <f>Table8[[#This Row],[Manufacturing]]/Table8[[#This Row],[Total business]]</f>
        <v>0.39443794888926004</v>
      </c>
      <c r="N107" s="21">
        <f>Table8[[#This Row],[Mining]]/Table8[[#This Row],[Total business]]</f>
        <v>0.23308835810923667</v>
      </c>
    </row>
    <row r="108" spans="1:14" x14ac:dyDescent="0.25">
      <c r="A108" s="6">
        <v>42430</v>
      </c>
      <c r="B108" s="4">
        <f>_xlfn.XLOOKUP($A108,'[1]11'!$G$7:$EA$7,'[1]11'!$G$8:$EA$8)</f>
        <v>3616</v>
      </c>
      <c r="C108" s="4">
        <f>_xlfn.XLOOKUP($A108,'[1]11'!$G$7:$EA$7,'[1]11'!$G$9:$EA$9)</f>
        <v>1262</v>
      </c>
      <c r="D108" s="4">
        <f>_xlfn.XLOOKUP($A108,'[1]11'!$G$7:$EA$7,'[1]11'!$G$10:$EA$10)</f>
        <v>3464</v>
      </c>
      <c r="E108" s="4">
        <f>_xlfn.XLOOKUP($A108,'[1]11'!$G$7:$EA$7,'[1]11'!$G$11:$EA$11)</f>
        <v>3272</v>
      </c>
      <c r="F108" s="4">
        <f>Table8[[#This Row],[Mining]]+Table8[[#This Row],[Manufacturing]]+Table8[[#This Row],[Electricity,Gas And Water]]+Table8[[#This Row],[Construction]]</f>
        <v>11614</v>
      </c>
      <c r="G108" s="22">
        <f>(Table8[[#This Row],[Construction]]/B$4)*100</f>
        <v>4635.8974358974356</v>
      </c>
      <c r="H108" s="22">
        <f>(Table8[[#This Row],[Electricity,Gas And Water]]/C$4)*100</f>
        <v>10516.666666666668</v>
      </c>
      <c r="I108" s="10">
        <f>(Table8[[#This Row],[Manufacturing]]/D$4)*100</f>
        <v>183.66914103923648</v>
      </c>
      <c r="J108" s="10">
        <f>Table8[[#This Row],[Mining]]/E$4*100</f>
        <v>250.34429992348893</v>
      </c>
      <c r="K108" s="21">
        <f>Table8[[#This Row],[Construction]]/Table8[[#This Row],[Total business]]</f>
        <v>0.31134837265369381</v>
      </c>
      <c r="L108" s="21">
        <f>Table8[[#This Row],[Electricity,Gas And Water]]/Table8[[#This Row],[Total business]]</f>
        <v>0.10866195970380575</v>
      </c>
      <c r="M108" s="21">
        <f>Table8[[#This Row],[Manufacturing]]/Table8[[#This Row],[Total business]]</f>
        <v>0.2982607198209058</v>
      </c>
      <c r="N108" s="21">
        <f>Table8[[#This Row],[Mining]]/Table8[[#This Row],[Total business]]</f>
        <v>0.28172894782159463</v>
      </c>
    </row>
    <row r="109" spans="1:14" x14ac:dyDescent="0.25">
      <c r="A109" s="6">
        <v>42522</v>
      </c>
      <c r="B109" s="4">
        <f>_xlfn.XLOOKUP($A109,'[1]11'!$G$7:$EA$7,'[1]11'!$G$8:$EA$8)</f>
        <v>3332</v>
      </c>
      <c r="C109" s="4">
        <f>_xlfn.XLOOKUP($A109,'[1]11'!$G$7:$EA$7,'[1]11'!$G$9:$EA$9)</f>
        <v>1545</v>
      </c>
      <c r="D109" s="4">
        <f>_xlfn.XLOOKUP($A109,'[1]11'!$G$7:$EA$7,'[1]11'!$G$10:$EA$10)</f>
        <v>4408</v>
      </c>
      <c r="E109" s="4">
        <f>_xlfn.XLOOKUP($A109,'[1]11'!$G$7:$EA$7,'[1]11'!$G$11:$EA$11)</f>
        <v>4959</v>
      </c>
      <c r="F109" s="4">
        <f>Table8[[#This Row],[Mining]]+Table8[[#This Row],[Manufacturing]]+Table8[[#This Row],[Electricity,Gas And Water]]+Table8[[#This Row],[Construction]]</f>
        <v>14244</v>
      </c>
      <c r="G109" s="22">
        <f>(Table8[[#This Row],[Construction]]/B$4)*100</f>
        <v>4271.7948717948711</v>
      </c>
      <c r="H109" s="22">
        <f>(Table8[[#This Row],[Electricity,Gas And Water]]/C$4)*100</f>
        <v>12875</v>
      </c>
      <c r="I109" s="10">
        <f>(Table8[[#This Row],[Manufacturing]]/D$4)*100</f>
        <v>233.72216330858961</v>
      </c>
      <c r="J109" s="10">
        <f>Table8[[#This Row],[Mining]]/E$4*100</f>
        <v>379.41851568477432</v>
      </c>
      <c r="K109" s="21">
        <f>Table8[[#This Row],[Construction]]/Table8[[#This Row],[Total business]]</f>
        <v>0.2339230553215389</v>
      </c>
      <c r="L109" s="21">
        <f>Table8[[#This Row],[Electricity,Gas And Water]]/Table8[[#This Row],[Total business]]</f>
        <v>0.10846672283066554</v>
      </c>
      <c r="M109" s="21">
        <f>Table8[[#This Row],[Manufacturing]]/Table8[[#This Row],[Total business]]</f>
        <v>0.30946363381072733</v>
      </c>
      <c r="N109" s="21">
        <f>Table8[[#This Row],[Mining]]/Table8[[#This Row],[Total business]]</f>
        <v>0.34814658803706822</v>
      </c>
    </row>
    <row r="110" spans="1:14" x14ac:dyDescent="0.25">
      <c r="A110" s="6">
        <v>42614</v>
      </c>
      <c r="B110" s="4">
        <f>_xlfn.XLOOKUP($A110,'[1]11'!$G$7:$EA$7,'[1]11'!$G$8:$EA$8)</f>
        <v>2857</v>
      </c>
      <c r="C110" s="4">
        <f>_xlfn.XLOOKUP($A110,'[1]11'!$G$7:$EA$7,'[1]11'!$G$9:$EA$9)</f>
        <v>1262</v>
      </c>
      <c r="D110" s="4">
        <f>_xlfn.XLOOKUP($A110,'[1]11'!$G$7:$EA$7,'[1]11'!$G$10:$EA$10)</f>
        <v>4614</v>
      </c>
      <c r="E110" s="4">
        <f>_xlfn.XLOOKUP($A110,'[1]11'!$G$7:$EA$7,'[1]11'!$G$11:$EA$11)</f>
        <v>5374</v>
      </c>
      <c r="F110" s="4">
        <f>Table8[[#This Row],[Mining]]+Table8[[#This Row],[Manufacturing]]+Table8[[#This Row],[Electricity,Gas And Water]]+Table8[[#This Row],[Construction]]</f>
        <v>14107</v>
      </c>
      <c r="G110" s="22">
        <f>(Table8[[#This Row],[Construction]]/B$4)*100</f>
        <v>3662.8205128205132</v>
      </c>
      <c r="H110" s="22">
        <f>(Table8[[#This Row],[Electricity,Gas And Water]]/C$4)*100</f>
        <v>10516.666666666668</v>
      </c>
      <c r="I110" s="10">
        <f>(Table8[[#This Row],[Manufacturing]]/D$4)*100</f>
        <v>244.64475079533403</v>
      </c>
      <c r="J110" s="10">
        <f>Table8[[#This Row],[Mining]]/E$4*100</f>
        <v>411.17061973986227</v>
      </c>
      <c r="K110" s="21">
        <f>Table8[[#This Row],[Construction]]/Table8[[#This Row],[Total business]]</f>
        <v>0.20252356985893527</v>
      </c>
      <c r="L110" s="21">
        <f>Table8[[#This Row],[Electricity,Gas And Water]]/Table8[[#This Row],[Total business]]</f>
        <v>8.9459133763379883E-2</v>
      </c>
      <c r="M110" s="21">
        <f>Table8[[#This Row],[Manufacturing]]/Table8[[#This Row],[Total business]]</f>
        <v>0.32707166654852199</v>
      </c>
      <c r="N110" s="21">
        <f>Table8[[#This Row],[Mining]]/Table8[[#This Row],[Total business]]</f>
        <v>0.3809456298291628</v>
      </c>
    </row>
    <row r="111" spans="1:14" x14ac:dyDescent="0.25">
      <c r="A111" s="6">
        <v>42705</v>
      </c>
      <c r="B111" s="4">
        <f>_xlfn.XLOOKUP($A111,'[1]11'!$G$7:$EA$7,'[1]11'!$G$8:$EA$8)</f>
        <v>3751</v>
      </c>
      <c r="C111" s="4">
        <f>_xlfn.XLOOKUP($A111,'[1]11'!$G$7:$EA$7,'[1]11'!$G$9:$EA$9)</f>
        <v>1294</v>
      </c>
      <c r="D111" s="4">
        <f>_xlfn.XLOOKUP($A111,'[1]11'!$G$7:$EA$7,'[1]11'!$G$10:$EA$10)</f>
        <v>5290</v>
      </c>
      <c r="E111" s="4">
        <f>_xlfn.XLOOKUP($A111,'[1]11'!$G$7:$EA$7,'[1]11'!$G$11:$EA$11)</f>
        <v>15844</v>
      </c>
      <c r="F111" s="4">
        <f>Table8[[#This Row],[Mining]]+Table8[[#This Row],[Manufacturing]]+Table8[[#This Row],[Electricity,Gas And Water]]+Table8[[#This Row],[Construction]]</f>
        <v>26179</v>
      </c>
      <c r="G111" s="22">
        <f>(Table8[[#This Row],[Construction]]/B$4)*100</f>
        <v>4808.9743589743593</v>
      </c>
      <c r="H111" s="22">
        <f>(Table8[[#This Row],[Electricity,Gas And Water]]/C$4)*100</f>
        <v>10783.333333333332</v>
      </c>
      <c r="I111" s="10">
        <f>(Table8[[#This Row],[Manufacturing]]/D$4)*100</f>
        <v>280.48780487804879</v>
      </c>
      <c r="J111" s="10">
        <f>Table8[[#This Row],[Mining]]/E$4*100</f>
        <v>1212.2417750573834</v>
      </c>
      <c r="K111" s="21">
        <f>Table8[[#This Row],[Construction]]/Table8[[#This Row],[Total business]]</f>
        <v>0.14328278391076818</v>
      </c>
      <c r="L111" s="21">
        <f>Table8[[#This Row],[Electricity,Gas And Water]]/Table8[[#This Row],[Total business]]</f>
        <v>4.9428931586386032E-2</v>
      </c>
      <c r="M111" s="21">
        <f>Table8[[#This Row],[Manufacturing]]/Table8[[#This Row],[Total business]]</f>
        <v>0.20207036174032622</v>
      </c>
      <c r="N111" s="21">
        <f>Table8[[#This Row],[Mining]]/Table8[[#This Row],[Total business]]</f>
        <v>0.60521792276251962</v>
      </c>
    </row>
    <row r="112" spans="1:14" x14ac:dyDescent="0.25">
      <c r="A112" s="6">
        <v>42795</v>
      </c>
      <c r="B112" s="4">
        <f>_xlfn.XLOOKUP($A112,'[1]11'!$G$7:$EA$7,'[1]11'!$G$8:$EA$8)</f>
        <v>3636</v>
      </c>
      <c r="C112" s="4">
        <f>_xlfn.XLOOKUP($A112,'[1]11'!$G$7:$EA$7,'[1]11'!$G$9:$EA$9)</f>
        <v>1500</v>
      </c>
      <c r="D112" s="4">
        <f>_xlfn.XLOOKUP($A112,'[1]11'!$G$7:$EA$7,'[1]11'!$G$10:$EA$10)</f>
        <v>5492</v>
      </c>
      <c r="E112" s="4">
        <f>_xlfn.XLOOKUP($A112,'[1]11'!$G$7:$EA$7,'[1]11'!$G$11:$EA$11)</f>
        <v>18241</v>
      </c>
      <c r="F112" s="4">
        <f>Table8[[#This Row],[Mining]]+Table8[[#This Row],[Manufacturing]]+Table8[[#This Row],[Electricity,Gas And Water]]+Table8[[#This Row],[Construction]]</f>
        <v>28869</v>
      </c>
      <c r="G112" s="22">
        <f>(Table8[[#This Row],[Construction]]/B$4)*100</f>
        <v>4661.538461538461</v>
      </c>
      <c r="H112" s="22">
        <f>(Table8[[#This Row],[Electricity,Gas And Water]]/C$4)*100</f>
        <v>12500</v>
      </c>
      <c r="I112" s="10">
        <f>(Table8[[#This Row],[Manufacturing]]/D$4)*100</f>
        <v>291.19830328738072</v>
      </c>
      <c r="J112" s="10">
        <f>Table8[[#This Row],[Mining]]/E$4*100</f>
        <v>1395.6388676358072</v>
      </c>
      <c r="K112" s="21">
        <f>Table8[[#This Row],[Construction]]/Table8[[#This Row],[Total business]]</f>
        <v>0.12594824898680246</v>
      </c>
      <c r="L112" s="21">
        <f>Table8[[#This Row],[Electricity,Gas And Water]]/Table8[[#This Row],[Total business]]</f>
        <v>5.1958848591915206E-2</v>
      </c>
      <c r="M112" s="21">
        <f>Table8[[#This Row],[Manufacturing]]/Table8[[#This Row],[Total business]]</f>
        <v>0.19023866431119887</v>
      </c>
      <c r="N112" s="21">
        <f>Table8[[#This Row],[Mining]]/Table8[[#This Row],[Total business]]</f>
        <v>0.63185423811008345</v>
      </c>
    </row>
    <row r="113" spans="1:14" x14ac:dyDescent="0.25">
      <c r="A113" s="6">
        <v>42887</v>
      </c>
      <c r="B113" s="4">
        <f>_xlfn.XLOOKUP($A113,'[1]11'!$G$7:$EA$7,'[1]11'!$G$8:$EA$8)</f>
        <v>3367</v>
      </c>
      <c r="C113" s="4">
        <f>_xlfn.XLOOKUP($A113,'[1]11'!$G$7:$EA$7,'[1]11'!$G$9:$EA$9)</f>
        <v>1629</v>
      </c>
      <c r="D113" s="4">
        <f>_xlfn.XLOOKUP($A113,'[1]11'!$G$7:$EA$7,'[1]11'!$G$10:$EA$10)</f>
        <v>5455</v>
      </c>
      <c r="E113" s="4">
        <f>_xlfn.XLOOKUP($A113,'[1]11'!$G$7:$EA$7,'[1]11'!$G$11:$EA$11)</f>
        <v>14119</v>
      </c>
      <c r="F113" s="4">
        <f>Table8[[#This Row],[Mining]]+Table8[[#This Row],[Manufacturing]]+Table8[[#This Row],[Electricity,Gas And Water]]+Table8[[#This Row],[Construction]]</f>
        <v>24570</v>
      </c>
      <c r="G113" s="22">
        <f>(Table8[[#This Row],[Construction]]/B$4)*100</f>
        <v>4316.6666666666661</v>
      </c>
      <c r="H113" s="22">
        <f>(Table8[[#This Row],[Electricity,Gas And Water]]/C$4)*100</f>
        <v>13575</v>
      </c>
      <c r="I113" s="10">
        <f>(Table8[[#This Row],[Manufacturing]]/D$4)*100</f>
        <v>289.23647932131496</v>
      </c>
      <c r="J113" s="10">
        <f>Table8[[#This Row],[Mining]]/E$4*100</f>
        <v>1080.2601377199694</v>
      </c>
      <c r="K113" s="21">
        <f>Table8[[#This Row],[Construction]]/Table8[[#This Row],[Total business]]</f>
        <v>0.13703703703703704</v>
      </c>
      <c r="L113" s="21">
        <f>Table8[[#This Row],[Electricity,Gas And Water]]/Table8[[#This Row],[Total business]]</f>
        <v>6.6300366300366301E-2</v>
      </c>
      <c r="M113" s="21">
        <f>Table8[[#This Row],[Manufacturing]]/Table8[[#This Row],[Total business]]</f>
        <v>0.22201872201872203</v>
      </c>
      <c r="N113" s="21">
        <f>Table8[[#This Row],[Mining]]/Table8[[#This Row],[Total business]]</f>
        <v>0.57464387464387467</v>
      </c>
    </row>
    <row r="114" spans="1:14" x14ac:dyDescent="0.25">
      <c r="A114" s="6">
        <v>42979</v>
      </c>
      <c r="B114" s="4">
        <f>_xlfn.XLOOKUP($A114,'[1]11'!$G$7:$EA$7,'[1]11'!$G$8:$EA$8)</f>
        <v>2980</v>
      </c>
      <c r="C114" s="4">
        <f>_xlfn.XLOOKUP($A114,'[1]11'!$G$7:$EA$7,'[1]11'!$G$9:$EA$9)</f>
        <v>1837</v>
      </c>
      <c r="D114" s="4">
        <f>_xlfn.XLOOKUP($A114,'[1]11'!$G$7:$EA$7,'[1]11'!$G$10:$EA$10)</f>
        <v>5260</v>
      </c>
      <c r="E114" s="4">
        <f>_xlfn.XLOOKUP($A114,'[1]11'!$G$7:$EA$7,'[1]11'!$G$11:$EA$11)</f>
        <v>14767</v>
      </c>
      <c r="F114" s="4">
        <f>Table8[[#This Row],[Mining]]+Table8[[#This Row],[Manufacturing]]+Table8[[#This Row],[Electricity,Gas And Water]]+Table8[[#This Row],[Construction]]</f>
        <v>24844</v>
      </c>
      <c r="G114" s="22">
        <f>(Table8[[#This Row],[Construction]]/B$4)*100</f>
        <v>3820.5128205128203</v>
      </c>
      <c r="H114" s="22">
        <f>(Table8[[#This Row],[Electricity,Gas And Water]]/C$4)*100</f>
        <v>15308.333333333334</v>
      </c>
      <c r="I114" s="10">
        <f>(Table8[[#This Row],[Manufacturing]]/D$4)*100</f>
        <v>278.89713679745489</v>
      </c>
      <c r="J114" s="10">
        <f>Table8[[#This Row],[Mining]]/E$4*100</f>
        <v>1129.8393267023719</v>
      </c>
      <c r="K114" s="21">
        <f>Table8[[#This Row],[Construction]]/Table8[[#This Row],[Total business]]</f>
        <v>0.11994847850587667</v>
      </c>
      <c r="L114" s="21">
        <f>Table8[[#This Row],[Electricity,Gas And Water]]/Table8[[#This Row],[Total business]]</f>
        <v>7.3941394300434712E-2</v>
      </c>
      <c r="M114" s="21">
        <f>Table8[[#This Row],[Manufacturing]]/Table8[[#This Row],[Total business]]</f>
        <v>0.21172113991305747</v>
      </c>
      <c r="N114" s="21">
        <f>Table8[[#This Row],[Mining]]/Table8[[#This Row],[Total business]]</f>
        <v>0.59438898728063116</v>
      </c>
    </row>
    <row r="115" spans="1:14" x14ac:dyDescent="0.25">
      <c r="A115" s="6">
        <v>43070</v>
      </c>
      <c r="B115" s="4">
        <f>_xlfn.XLOOKUP($A115,'[1]11'!$G$7:$EA$7,'[1]11'!$G$8:$EA$8)</f>
        <v>3403</v>
      </c>
      <c r="C115" s="4">
        <f>_xlfn.XLOOKUP($A115,'[1]11'!$G$7:$EA$7,'[1]11'!$G$9:$EA$9)</f>
        <v>2006</v>
      </c>
      <c r="D115" s="4">
        <f>_xlfn.XLOOKUP($A115,'[1]11'!$G$7:$EA$7,'[1]11'!$G$10:$EA$10)</f>
        <v>5866</v>
      </c>
      <c r="E115" s="4">
        <f>_xlfn.XLOOKUP($A115,'[1]11'!$G$7:$EA$7,'[1]11'!$G$11:$EA$11)</f>
        <v>17320</v>
      </c>
      <c r="F115" s="4">
        <f>Table8[[#This Row],[Mining]]+Table8[[#This Row],[Manufacturing]]+Table8[[#This Row],[Electricity,Gas And Water]]+Table8[[#This Row],[Construction]]</f>
        <v>28595</v>
      </c>
      <c r="G115" s="22">
        <f>(Table8[[#This Row],[Construction]]/B$4)*100</f>
        <v>4362.8205128205127</v>
      </c>
      <c r="H115" s="22">
        <f>(Table8[[#This Row],[Electricity,Gas And Water]]/C$4)*100</f>
        <v>16716.666666666664</v>
      </c>
      <c r="I115" s="10">
        <f>(Table8[[#This Row],[Manufacturing]]/D$4)*100</f>
        <v>311.02863202545069</v>
      </c>
      <c r="J115" s="10">
        <f>Table8[[#This Row],[Mining]]/E$4*100</f>
        <v>1325.1721499617445</v>
      </c>
      <c r="K115" s="21">
        <f>Table8[[#This Row],[Construction]]/Table8[[#This Row],[Total business]]</f>
        <v>0.11900681937401644</v>
      </c>
      <c r="L115" s="21">
        <f>Table8[[#This Row],[Electricity,Gas And Water]]/Table8[[#This Row],[Total business]]</f>
        <v>7.0152124497289733E-2</v>
      </c>
      <c r="M115" s="21">
        <f>Table8[[#This Row],[Manufacturing]]/Table8[[#This Row],[Total business]]</f>
        <v>0.20514075887392902</v>
      </c>
      <c r="N115" s="21">
        <f>Table8[[#This Row],[Mining]]/Table8[[#This Row],[Total business]]</f>
        <v>0.60570029725476482</v>
      </c>
    </row>
    <row r="116" spans="1:14" x14ac:dyDescent="0.25">
      <c r="A116" s="6">
        <v>43160</v>
      </c>
      <c r="B116" s="4">
        <f>_xlfn.XLOOKUP($A116,'[1]11'!$G$7:$EA$7,'[1]11'!$G$8:$EA$8)</f>
        <v>3617</v>
      </c>
      <c r="C116" s="4">
        <f>_xlfn.XLOOKUP($A116,'[1]11'!$G$7:$EA$7,'[1]11'!$G$9:$EA$9)</f>
        <v>2053</v>
      </c>
      <c r="D116" s="4">
        <f>_xlfn.XLOOKUP($A116,'[1]11'!$G$7:$EA$7,'[1]11'!$G$10:$EA$10)</f>
        <v>6310</v>
      </c>
      <c r="E116" s="4">
        <f>_xlfn.XLOOKUP($A116,'[1]11'!$G$7:$EA$7,'[1]11'!$G$11:$EA$11)</f>
        <v>18134</v>
      </c>
      <c r="F116" s="4">
        <f>Table8[[#This Row],[Mining]]+Table8[[#This Row],[Manufacturing]]+Table8[[#This Row],[Electricity,Gas And Water]]+Table8[[#This Row],[Construction]]</f>
        <v>30114</v>
      </c>
      <c r="G116" s="22">
        <f>(Table8[[#This Row],[Construction]]/B$4)*100</f>
        <v>4637.1794871794873</v>
      </c>
      <c r="H116" s="22">
        <f>(Table8[[#This Row],[Electricity,Gas And Water]]/C$4)*100</f>
        <v>17108.333333333336</v>
      </c>
      <c r="I116" s="10">
        <f>(Table8[[#This Row],[Manufacturing]]/D$4)*100</f>
        <v>334.57051961823964</v>
      </c>
      <c r="J116" s="10">
        <f>Table8[[#This Row],[Mining]]/E$4*100</f>
        <v>1387.4521805661821</v>
      </c>
      <c r="K116" s="21">
        <f>Table8[[#This Row],[Construction]]/Table8[[#This Row],[Total business]]</f>
        <v>0.12011024772531048</v>
      </c>
      <c r="L116" s="21">
        <f>Table8[[#This Row],[Electricity,Gas And Water]]/Table8[[#This Row],[Total business]]</f>
        <v>6.8174271103141393E-2</v>
      </c>
      <c r="M116" s="21">
        <f>Table8[[#This Row],[Manufacturing]]/Table8[[#This Row],[Total business]]</f>
        <v>0.20953709238228066</v>
      </c>
      <c r="N116" s="21">
        <f>Table8[[#This Row],[Mining]]/Table8[[#This Row],[Total business]]</f>
        <v>0.60217838878926744</v>
      </c>
    </row>
    <row r="117" spans="1:14" x14ac:dyDescent="0.25">
      <c r="A117" s="6">
        <v>43252</v>
      </c>
      <c r="B117" s="4">
        <f>_xlfn.XLOOKUP($A117,'[1]11'!$G$7:$EA$7,'[1]11'!$G$8:$EA$8)</f>
        <v>3904</v>
      </c>
      <c r="C117" s="4">
        <f>_xlfn.XLOOKUP($A117,'[1]11'!$G$7:$EA$7,'[1]11'!$G$9:$EA$9)</f>
        <v>2428</v>
      </c>
      <c r="D117" s="4">
        <f>_xlfn.XLOOKUP($A117,'[1]11'!$G$7:$EA$7,'[1]11'!$G$10:$EA$10)</f>
        <v>5758</v>
      </c>
      <c r="E117" s="4">
        <f>_xlfn.XLOOKUP($A117,'[1]11'!$G$7:$EA$7,'[1]11'!$G$11:$EA$11)</f>
        <v>16798</v>
      </c>
      <c r="F117" s="4">
        <f>Table8[[#This Row],[Mining]]+Table8[[#This Row],[Manufacturing]]+Table8[[#This Row],[Electricity,Gas And Water]]+Table8[[#This Row],[Construction]]</f>
        <v>28888</v>
      </c>
      <c r="G117" s="22">
        <f>(Table8[[#This Row],[Construction]]/B$4)*100</f>
        <v>5005.1282051282051</v>
      </c>
      <c r="H117" s="22">
        <f>(Table8[[#This Row],[Electricity,Gas And Water]]/C$4)*100</f>
        <v>20233.333333333336</v>
      </c>
      <c r="I117" s="10">
        <f>(Table8[[#This Row],[Manufacturing]]/D$4)*100</f>
        <v>305.30222693531283</v>
      </c>
      <c r="J117" s="10">
        <f>Table8[[#This Row],[Mining]]/E$4*100</f>
        <v>1285.2333588370313</v>
      </c>
      <c r="K117" s="21">
        <f>Table8[[#This Row],[Construction]]/Table8[[#This Row],[Total business]]</f>
        <v>0.13514261977291608</v>
      </c>
      <c r="L117" s="21">
        <f>Table8[[#This Row],[Electricity,Gas And Water]]/Table8[[#This Row],[Total business]]</f>
        <v>8.4048739961229579E-2</v>
      </c>
      <c r="M117" s="21">
        <f>Table8[[#This Row],[Manufacturing]]/Table8[[#This Row],[Total business]]</f>
        <v>0.19932151758515645</v>
      </c>
      <c r="N117" s="21">
        <f>Table8[[#This Row],[Mining]]/Table8[[#This Row],[Total business]]</f>
        <v>0.58148712268069791</v>
      </c>
    </row>
    <row r="118" spans="1:14" x14ac:dyDescent="0.25">
      <c r="A118" s="6">
        <v>43344</v>
      </c>
      <c r="B118" s="4">
        <f>_xlfn.XLOOKUP($A118,'[1]11'!$G$7:$EA$7,'[1]11'!$G$8:$EA$8)</f>
        <v>4726</v>
      </c>
      <c r="C118" s="4">
        <f>_xlfn.XLOOKUP($A118,'[1]11'!$G$7:$EA$7,'[1]11'!$G$9:$EA$9)</f>
        <v>2470</v>
      </c>
      <c r="D118" s="4">
        <f>_xlfn.XLOOKUP($A118,'[1]11'!$G$7:$EA$7,'[1]11'!$G$10:$EA$10)</f>
        <v>5747</v>
      </c>
      <c r="E118" s="4">
        <f>_xlfn.XLOOKUP($A118,'[1]11'!$G$7:$EA$7,'[1]11'!$G$11:$EA$11)</f>
        <v>20049</v>
      </c>
      <c r="F118" s="4">
        <f>Table8[[#This Row],[Mining]]+Table8[[#This Row],[Manufacturing]]+Table8[[#This Row],[Electricity,Gas And Water]]+Table8[[#This Row],[Construction]]</f>
        <v>32992</v>
      </c>
      <c r="G118" s="22">
        <f>(Table8[[#This Row],[Construction]]/B$4)*100</f>
        <v>6058.9743589743593</v>
      </c>
      <c r="H118" s="22">
        <f>(Table8[[#This Row],[Electricity,Gas And Water]]/C$4)*100</f>
        <v>20583.333333333336</v>
      </c>
      <c r="I118" s="10">
        <f>(Table8[[#This Row],[Manufacturing]]/D$4)*100</f>
        <v>304.71898197242842</v>
      </c>
      <c r="J118" s="10">
        <f>Table8[[#This Row],[Mining]]/E$4*100</f>
        <v>1533.9709257842387</v>
      </c>
      <c r="K118" s="21">
        <f>Table8[[#This Row],[Construction]]/Table8[[#This Row],[Total business]]</f>
        <v>0.14324684772065954</v>
      </c>
      <c r="L118" s="21">
        <f>Table8[[#This Row],[Electricity,Gas And Water]]/Table8[[#This Row],[Total business]]</f>
        <v>7.486663433559651E-2</v>
      </c>
      <c r="M118" s="21">
        <f>Table8[[#This Row],[Manufacturing]]/Table8[[#This Row],[Total business]]</f>
        <v>0.17419374393792433</v>
      </c>
      <c r="N118" s="21">
        <f>Table8[[#This Row],[Mining]]/Table8[[#This Row],[Total business]]</f>
        <v>0.60769277400581956</v>
      </c>
    </row>
    <row r="119" spans="1:14" x14ac:dyDescent="0.25">
      <c r="A119" s="6">
        <v>43435</v>
      </c>
      <c r="B119" s="4">
        <f>_xlfn.XLOOKUP($A119,'[1]11'!$G$7:$EA$7,'[1]11'!$G$8:$EA$8)</f>
        <v>4660</v>
      </c>
      <c r="C119" s="4">
        <f>_xlfn.XLOOKUP($A119,'[1]11'!$G$7:$EA$7,'[1]11'!$G$9:$EA$9)</f>
        <v>2912</v>
      </c>
      <c r="D119" s="4">
        <f>_xlfn.XLOOKUP($A119,'[1]11'!$G$7:$EA$7,'[1]11'!$G$10:$EA$10)</f>
        <v>5963</v>
      </c>
      <c r="E119" s="4">
        <f>_xlfn.XLOOKUP($A119,'[1]11'!$G$7:$EA$7,'[1]11'!$G$11:$EA$11)</f>
        <v>27423</v>
      </c>
      <c r="F119" s="4">
        <f>Table8[[#This Row],[Mining]]+Table8[[#This Row],[Manufacturing]]+Table8[[#This Row],[Electricity,Gas And Water]]+Table8[[#This Row],[Construction]]</f>
        <v>40958</v>
      </c>
      <c r="G119" s="22">
        <f>(Table8[[#This Row],[Construction]]/B$4)*100</f>
        <v>5974.3589743589746</v>
      </c>
      <c r="H119" s="22">
        <f>(Table8[[#This Row],[Electricity,Gas And Water]]/C$4)*100</f>
        <v>24266.666666666664</v>
      </c>
      <c r="I119" s="10">
        <f>(Table8[[#This Row],[Manufacturing]]/D$4)*100</f>
        <v>316.17179215270414</v>
      </c>
      <c r="J119" s="10">
        <f>Table8[[#This Row],[Mining]]/E$4*100</f>
        <v>2098.1637337413927</v>
      </c>
      <c r="K119" s="21">
        <f>Table8[[#This Row],[Construction]]/Table8[[#This Row],[Total business]]</f>
        <v>0.11377508667415401</v>
      </c>
      <c r="L119" s="21">
        <f>Table8[[#This Row],[Electricity,Gas And Water]]/Table8[[#This Row],[Total business]]</f>
        <v>7.1097221544020706E-2</v>
      </c>
      <c r="M119" s="21">
        <f>Table8[[#This Row],[Manufacturing]]/Table8[[#This Row],[Total business]]</f>
        <v>0.14558816348454515</v>
      </c>
      <c r="N119" s="21">
        <f>Table8[[#This Row],[Mining]]/Table8[[#This Row],[Total business]]</f>
        <v>0.66953952829728014</v>
      </c>
    </row>
    <row r="120" spans="1:14" x14ac:dyDescent="0.25">
      <c r="A120" s="6">
        <v>43525</v>
      </c>
      <c r="B120" s="4">
        <f>_xlfn.XLOOKUP($A120,'[1]11'!$G$7:$EA$7,'[1]11'!$G$8:$EA$8)</f>
        <v>4363</v>
      </c>
      <c r="C120" s="4">
        <f>_xlfn.XLOOKUP($A120,'[1]11'!$G$7:$EA$7,'[1]11'!$G$9:$EA$9)</f>
        <v>2387</v>
      </c>
      <c r="D120" s="4">
        <f>_xlfn.XLOOKUP($A120,'[1]11'!$G$7:$EA$7,'[1]11'!$G$10:$EA$10)</f>
        <v>5639</v>
      </c>
      <c r="E120" s="4">
        <f>_xlfn.XLOOKUP($A120,'[1]11'!$G$7:$EA$7,'[1]11'!$G$11:$EA$11)</f>
        <v>23944</v>
      </c>
      <c r="F120" s="4">
        <f>Table8[[#This Row],[Mining]]+Table8[[#This Row],[Manufacturing]]+Table8[[#This Row],[Electricity,Gas And Water]]+Table8[[#This Row],[Construction]]</f>
        <v>36333</v>
      </c>
      <c r="G120" s="22">
        <f>(Table8[[#This Row],[Construction]]/B$4)*100</f>
        <v>5593.5897435897441</v>
      </c>
      <c r="H120" s="22">
        <f>(Table8[[#This Row],[Electricity,Gas And Water]]/C$4)*100</f>
        <v>19891.666666666664</v>
      </c>
      <c r="I120" s="10">
        <f>(Table8[[#This Row],[Manufacturing]]/D$4)*100</f>
        <v>298.99257688229056</v>
      </c>
      <c r="J120" s="10">
        <f>Table8[[#This Row],[Mining]]/E$4*100</f>
        <v>1831.9816373374138</v>
      </c>
      <c r="K120" s="21">
        <f>Table8[[#This Row],[Construction]]/Table8[[#This Row],[Total business]]</f>
        <v>0.12008367049238984</v>
      </c>
      <c r="L120" s="21">
        <f>Table8[[#This Row],[Electricity,Gas And Water]]/Table8[[#This Row],[Total business]]</f>
        <v>6.5697850438994856E-2</v>
      </c>
      <c r="M120" s="21">
        <f>Table8[[#This Row],[Manufacturing]]/Table8[[#This Row],[Total business]]</f>
        <v>0.15520325874549307</v>
      </c>
      <c r="N120" s="21">
        <f>Table8[[#This Row],[Mining]]/Table8[[#This Row],[Total business]]</f>
        <v>0.65901522032312221</v>
      </c>
    </row>
    <row r="121" spans="1:14" x14ac:dyDescent="0.25">
      <c r="A121" s="6">
        <v>43617</v>
      </c>
      <c r="B121" s="4">
        <f>_xlfn.XLOOKUP($A121,'[1]11'!$G$7:$EA$7,'[1]11'!$G$8:$EA$8)</f>
        <v>4487</v>
      </c>
      <c r="C121" s="4">
        <f>_xlfn.XLOOKUP($A121,'[1]11'!$G$7:$EA$7,'[1]11'!$G$9:$EA$9)</f>
        <v>733</v>
      </c>
      <c r="D121" s="4">
        <f>_xlfn.XLOOKUP($A121,'[1]11'!$G$7:$EA$7,'[1]11'!$G$10:$EA$10)</f>
        <v>5678</v>
      </c>
      <c r="E121" s="4">
        <f>_xlfn.XLOOKUP($A121,'[1]11'!$G$7:$EA$7,'[1]11'!$G$11:$EA$11)</f>
        <v>29606</v>
      </c>
      <c r="F121" s="4">
        <f>Table8[[#This Row],[Mining]]+Table8[[#This Row],[Manufacturing]]+Table8[[#This Row],[Electricity,Gas And Water]]+Table8[[#This Row],[Construction]]</f>
        <v>40504</v>
      </c>
      <c r="G121" s="22">
        <f>(Table8[[#This Row],[Construction]]/B$4)*100</f>
        <v>5752.5641025641025</v>
      </c>
      <c r="H121" s="22">
        <f>(Table8[[#This Row],[Electricity,Gas And Water]]/C$4)*100</f>
        <v>6108.3333333333339</v>
      </c>
      <c r="I121" s="10">
        <f>(Table8[[#This Row],[Manufacturing]]/D$4)*100</f>
        <v>301.0604453870626</v>
      </c>
      <c r="J121" s="10">
        <f>Table8[[#This Row],[Mining]]/E$4*100</f>
        <v>2265.1874521805662</v>
      </c>
      <c r="K121" s="21">
        <f>Table8[[#This Row],[Construction]]/Table8[[#This Row],[Total business]]</f>
        <v>0.11077918230298242</v>
      </c>
      <c r="L121" s="21">
        <f>Table8[[#This Row],[Electricity,Gas And Water]]/Table8[[#This Row],[Total business]]</f>
        <v>1.8096978076239383E-2</v>
      </c>
      <c r="M121" s="21">
        <f>Table8[[#This Row],[Manufacturing]]/Table8[[#This Row],[Total business]]</f>
        <v>0.14018368556191982</v>
      </c>
      <c r="N121" s="21">
        <f>Table8[[#This Row],[Mining]]/Table8[[#This Row],[Total business]]</f>
        <v>0.73094015405885837</v>
      </c>
    </row>
    <row r="122" spans="1:14" x14ac:dyDescent="0.25">
      <c r="A122" s="6">
        <v>43709</v>
      </c>
      <c r="B122" s="4">
        <f>_xlfn.XLOOKUP($A122,'[1]11'!$G$7:$EA$7,'[1]11'!$G$8:$EA$8)</f>
        <v>4561</v>
      </c>
      <c r="C122" s="4">
        <f>_xlfn.XLOOKUP($A122,'[1]11'!$G$7:$EA$7,'[1]11'!$G$9:$EA$9)</f>
        <v>2453</v>
      </c>
      <c r="D122" s="4">
        <f>_xlfn.XLOOKUP($A122,'[1]11'!$G$7:$EA$7,'[1]11'!$G$10:$EA$10)</f>
        <v>5297</v>
      </c>
      <c r="E122" s="4">
        <f>_xlfn.XLOOKUP($A122,'[1]11'!$G$7:$EA$7,'[1]11'!$G$11:$EA$11)</f>
        <v>29410</v>
      </c>
      <c r="F122" s="4">
        <f>Table8[[#This Row],[Mining]]+Table8[[#This Row],[Manufacturing]]+Table8[[#This Row],[Electricity,Gas And Water]]+Table8[[#This Row],[Construction]]</f>
        <v>41721</v>
      </c>
      <c r="G122" s="22">
        <f>(Table8[[#This Row],[Construction]]/B$4)*100</f>
        <v>5847.4358974358975</v>
      </c>
      <c r="H122" s="22">
        <f>(Table8[[#This Row],[Electricity,Gas And Water]]/C$4)*100</f>
        <v>20441.666666666664</v>
      </c>
      <c r="I122" s="10">
        <f>(Table8[[#This Row],[Manufacturing]]/D$4)*100</f>
        <v>280.85896076352066</v>
      </c>
      <c r="J122" s="10">
        <f>Table8[[#This Row],[Mining]]/E$4*100</f>
        <v>2250.1912777352713</v>
      </c>
      <c r="K122" s="21">
        <f>Table8[[#This Row],[Construction]]/Table8[[#This Row],[Total business]]</f>
        <v>0.10932144483593394</v>
      </c>
      <c r="L122" s="21">
        <f>Table8[[#This Row],[Electricity,Gas And Water]]/Table8[[#This Row],[Total business]]</f>
        <v>5.8795330888521367E-2</v>
      </c>
      <c r="M122" s="21">
        <f>Table8[[#This Row],[Manufacturing]]/Table8[[#This Row],[Total business]]</f>
        <v>0.12696244097696605</v>
      </c>
      <c r="N122" s="21">
        <f>Table8[[#This Row],[Mining]]/Table8[[#This Row],[Total business]]</f>
        <v>0.70492078329857866</v>
      </c>
    </row>
    <row r="123" spans="1:14" x14ac:dyDescent="0.25">
      <c r="A123" s="6">
        <v>43800</v>
      </c>
      <c r="B123" s="4">
        <f>_xlfn.XLOOKUP($A123,'[1]11'!$G$7:$EA$7,'[1]11'!$G$8:$EA$8)</f>
        <v>4490</v>
      </c>
      <c r="C123" s="4">
        <f>_xlfn.XLOOKUP($A123,'[1]11'!$G$7:$EA$7,'[1]11'!$G$9:$EA$9)</f>
        <v>2446</v>
      </c>
      <c r="D123" s="4">
        <f>_xlfn.XLOOKUP($A123,'[1]11'!$G$7:$EA$7,'[1]11'!$G$10:$EA$10)</f>
        <v>5606</v>
      </c>
      <c r="E123" s="4">
        <f>_xlfn.XLOOKUP($A123,'[1]11'!$G$7:$EA$7,'[1]11'!$G$11:$EA$11)</f>
        <v>26919</v>
      </c>
      <c r="F123" s="4">
        <f>Table8[[#This Row],[Mining]]+Table8[[#This Row],[Manufacturing]]+Table8[[#This Row],[Electricity,Gas And Water]]+Table8[[#This Row],[Construction]]</f>
        <v>39461</v>
      </c>
      <c r="G123" s="22">
        <f>(Table8[[#This Row],[Construction]]/B$4)*100</f>
        <v>5756.4102564102559</v>
      </c>
      <c r="H123" s="22">
        <f>(Table8[[#This Row],[Electricity,Gas And Water]]/C$4)*100</f>
        <v>20383.333333333336</v>
      </c>
      <c r="I123" s="10">
        <f>(Table8[[#This Row],[Manufacturing]]/D$4)*100</f>
        <v>297.24284199363728</v>
      </c>
      <c r="J123" s="10">
        <f>Table8[[#This Row],[Mining]]/E$4*100</f>
        <v>2059.6021423106349</v>
      </c>
      <c r="K123" s="21">
        <f>Table8[[#This Row],[Construction]]/Table8[[#This Row],[Total business]]</f>
        <v>0.11378322901092218</v>
      </c>
      <c r="L123" s="21">
        <f>Table8[[#This Row],[Electricity,Gas And Water]]/Table8[[#This Row],[Total business]]</f>
        <v>6.198525126073845E-2</v>
      </c>
      <c r="M123" s="21">
        <f>Table8[[#This Row],[Manufacturing]]/Table8[[#This Row],[Total business]]</f>
        <v>0.14206431666708902</v>
      </c>
      <c r="N123" s="21">
        <f>Table8[[#This Row],[Mining]]/Table8[[#This Row],[Total business]]</f>
        <v>0.68216720306125034</v>
      </c>
    </row>
    <row r="124" spans="1:14" x14ac:dyDescent="0.25">
      <c r="A124" s="6">
        <v>43891</v>
      </c>
      <c r="B124" s="4">
        <f>_xlfn.XLOOKUP($A124,'[1]11'!$G$7:$EA$7,'[1]11'!$G$8:$EA$8)</f>
        <v>4827</v>
      </c>
      <c r="C124" s="4">
        <f>_xlfn.XLOOKUP($A124,'[1]11'!$G$7:$EA$7,'[1]11'!$G$9:$EA$9)</f>
        <v>2461</v>
      </c>
      <c r="D124" s="4">
        <f>_xlfn.XLOOKUP($A124,'[1]11'!$G$7:$EA$7,'[1]11'!$G$10:$EA$10)</f>
        <v>4544</v>
      </c>
      <c r="E124" s="4">
        <f>_xlfn.XLOOKUP($A124,'[1]11'!$G$7:$EA$7,'[1]11'!$G$11:$EA$11)</f>
        <v>26023</v>
      </c>
      <c r="F124" s="4">
        <f>Table8[[#This Row],[Mining]]+Table8[[#This Row],[Manufacturing]]+Table8[[#This Row],[Electricity,Gas And Water]]+Table8[[#This Row],[Construction]]</f>
        <v>37855</v>
      </c>
      <c r="G124" s="22">
        <f>(Table8[[#This Row],[Construction]]/B$4)*100</f>
        <v>6188.461538461539</v>
      </c>
      <c r="H124" s="22">
        <f>(Table8[[#This Row],[Electricity,Gas And Water]]/C$4)*100</f>
        <v>20508.333333333336</v>
      </c>
      <c r="I124" s="10">
        <f>(Table8[[#This Row],[Manufacturing]]/D$4)*100</f>
        <v>240.93319194061507</v>
      </c>
      <c r="J124" s="10">
        <f>Table8[[#This Row],[Mining]]/E$4*100</f>
        <v>1991.0482019892886</v>
      </c>
      <c r="K124" s="21">
        <f>Table8[[#This Row],[Construction]]/Table8[[#This Row],[Total business]]</f>
        <v>0.12751287808743891</v>
      </c>
      <c r="L124" s="21">
        <f>Table8[[#This Row],[Electricity,Gas And Water]]/Table8[[#This Row],[Total business]]</f>
        <v>6.5011227050587775E-2</v>
      </c>
      <c r="M124" s="21">
        <f>Table8[[#This Row],[Manufacturing]]/Table8[[#This Row],[Total business]]</f>
        <v>0.12003698322546559</v>
      </c>
      <c r="N124" s="21">
        <f>Table8[[#This Row],[Mining]]/Table8[[#This Row],[Total business]]</f>
        <v>0.68743891163650772</v>
      </c>
    </row>
    <row r="125" spans="1:14" x14ac:dyDescent="0.25">
      <c r="A125" s="6">
        <v>43983</v>
      </c>
      <c r="B125" s="4">
        <f>_xlfn.XLOOKUP($A125,'[1]11'!$G$7:$EA$7,'[1]11'!$G$8:$EA$8)</f>
        <v>6342</v>
      </c>
      <c r="C125" s="4">
        <f>_xlfn.XLOOKUP($A125,'[1]11'!$G$7:$EA$7,'[1]11'!$G$9:$EA$9)</f>
        <v>2608</v>
      </c>
      <c r="D125" s="4">
        <f>_xlfn.XLOOKUP($A125,'[1]11'!$G$7:$EA$7,'[1]11'!$G$10:$EA$10)</f>
        <v>6311</v>
      </c>
      <c r="E125" s="4">
        <f>_xlfn.XLOOKUP($A125,'[1]11'!$G$7:$EA$7,'[1]11'!$G$11:$EA$11)</f>
        <v>25475</v>
      </c>
      <c r="F125" s="4">
        <f>Table8[[#This Row],[Mining]]+Table8[[#This Row],[Manufacturing]]+Table8[[#This Row],[Electricity,Gas And Water]]+Table8[[#This Row],[Construction]]</f>
        <v>40736</v>
      </c>
      <c r="G125" s="22">
        <f>(Table8[[#This Row],[Construction]]/B$4)*100</f>
        <v>8130.7692307692305</v>
      </c>
      <c r="H125" s="22">
        <f>(Table8[[#This Row],[Electricity,Gas And Water]]/C$4)*100</f>
        <v>21733.333333333336</v>
      </c>
      <c r="I125" s="10">
        <f>(Table8[[#This Row],[Manufacturing]]/D$4)*100</f>
        <v>334.62354188759275</v>
      </c>
      <c r="J125" s="10">
        <f>Table8[[#This Row],[Mining]]/E$4*100</f>
        <v>1949.1201224177505</v>
      </c>
      <c r="K125" s="21">
        <f>Table8[[#This Row],[Construction]]/Table8[[#This Row],[Total business]]</f>
        <v>0.15568538884524744</v>
      </c>
      <c r="L125" s="21">
        <f>Table8[[#This Row],[Electricity,Gas And Water]]/Table8[[#This Row],[Total business]]</f>
        <v>6.4021995286724268E-2</v>
      </c>
      <c r="M125" s="21">
        <f>Table8[[#This Row],[Manufacturing]]/Table8[[#This Row],[Total business]]</f>
        <v>0.15492439120188531</v>
      </c>
      <c r="N125" s="21">
        <f>Table8[[#This Row],[Mining]]/Table8[[#This Row],[Total business]]</f>
        <v>0.62536822466614295</v>
      </c>
    </row>
    <row r="126" spans="1:14" x14ac:dyDescent="0.25">
      <c r="A126" s="6">
        <v>44075</v>
      </c>
      <c r="B126" s="4">
        <f>_xlfn.XLOOKUP($A126,'[1]11'!$G$7:$EA$7,'[1]11'!$G$8:$EA$8)</f>
        <v>6245</v>
      </c>
      <c r="C126" s="4">
        <f>_xlfn.XLOOKUP($A126,'[1]11'!$G$7:$EA$7,'[1]11'!$G$9:$EA$9)</f>
        <v>2261</v>
      </c>
      <c r="D126" s="4">
        <f>_xlfn.XLOOKUP($A126,'[1]11'!$G$7:$EA$7,'[1]11'!$G$10:$EA$10)</f>
        <v>7550</v>
      </c>
      <c r="E126" s="4">
        <f>_xlfn.XLOOKUP($A126,'[1]11'!$G$7:$EA$7,'[1]11'!$G$11:$EA$11)</f>
        <v>20118</v>
      </c>
      <c r="F126" s="4">
        <f>Table8[[#This Row],[Mining]]+Table8[[#This Row],[Manufacturing]]+Table8[[#This Row],[Electricity,Gas And Water]]+Table8[[#This Row],[Construction]]</f>
        <v>36174</v>
      </c>
      <c r="G126" s="22">
        <f>(Table8[[#This Row],[Construction]]/B$4)*100</f>
        <v>8006.4102564102568</v>
      </c>
      <c r="H126" s="22">
        <f>(Table8[[#This Row],[Electricity,Gas And Water]]/C$4)*100</f>
        <v>18841.666666666664</v>
      </c>
      <c r="I126" s="10">
        <f>(Table8[[#This Row],[Manufacturing]]/D$4)*100</f>
        <v>400.31813361611876</v>
      </c>
      <c r="J126" s="10">
        <f>Table8[[#This Row],[Mining]]/E$4*100</f>
        <v>1539.2501912777354</v>
      </c>
      <c r="K126" s="21">
        <f>Table8[[#This Row],[Construction]]/Table8[[#This Row],[Total business]]</f>
        <v>0.17263780615911981</v>
      </c>
      <c r="L126" s="21">
        <f>Table8[[#This Row],[Electricity,Gas And Water]]/Table8[[#This Row],[Total business]]</f>
        <v>6.2503455520539611E-2</v>
      </c>
      <c r="M126" s="21">
        <f>Table8[[#This Row],[Manufacturing]]/Table8[[#This Row],[Total business]]</f>
        <v>0.2087134405926909</v>
      </c>
      <c r="N126" s="21">
        <f>Table8[[#This Row],[Mining]]/Table8[[#This Row],[Total business]]</f>
        <v>0.55614529772764965</v>
      </c>
    </row>
    <row r="127" spans="1:14" x14ac:dyDescent="0.25">
      <c r="A127" s="6">
        <v>44166</v>
      </c>
      <c r="B127" s="4">
        <f>_xlfn.XLOOKUP($A127,'[1]11'!$G$7:$EA$7,'[1]11'!$G$8:$EA$8)</f>
        <v>5672</v>
      </c>
      <c r="C127" s="4">
        <f>_xlfn.XLOOKUP($A127,'[1]11'!$G$7:$EA$7,'[1]11'!$G$9:$EA$9)</f>
        <v>1919</v>
      </c>
      <c r="D127" s="4">
        <f>_xlfn.XLOOKUP($A127,'[1]11'!$G$7:$EA$7,'[1]11'!$G$10:$EA$10)</f>
        <v>6441</v>
      </c>
      <c r="E127" s="4">
        <f>_xlfn.XLOOKUP($A127,'[1]11'!$G$7:$EA$7,'[1]11'!$G$11:$EA$11)</f>
        <v>29077</v>
      </c>
      <c r="F127" s="4">
        <f>Table8[[#This Row],[Mining]]+Table8[[#This Row],[Manufacturing]]+Table8[[#This Row],[Electricity,Gas And Water]]+Table8[[#This Row],[Construction]]</f>
        <v>43109</v>
      </c>
      <c r="G127" s="22">
        <f>(Table8[[#This Row],[Construction]]/B$4)*100</f>
        <v>7271.7948717948711</v>
      </c>
      <c r="H127" s="22">
        <f>(Table8[[#This Row],[Electricity,Gas And Water]]/C$4)*100</f>
        <v>15991.666666666666</v>
      </c>
      <c r="I127" s="10">
        <f>(Table8[[#This Row],[Manufacturing]]/D$4)*100</f>
        <v>341.51643690349948</v>
      </c>
      <c r="J127" s="10">
        <f>Table8[[#This Row],[Mining]]/E$4*100</f>
        <v>2224.7130833970923</v>
      </c>
      <c r="K127" s="21">
        <f>Table8[[#This Row],[Construction]]/Table8[[#This Row],[Total business]]</f>
        <v>0.13157345333920992</v>
      </c>
      <c r="L127" s="21">
        <f>Table8[[#This Row],[Electricity,Gas And Water]]/Table8[[#This Row],[Total business]]</f>
        <v>4.4515066459440027E-2</v>
      </c>
      <c r="M127" s="21">
        <f>Table8[[#This Row],[Manufacturing]]/Table8[[#This Row],[Total business]]</f>
        <v>0.14941195574010069</v>
      </c>
      <c r="N127" s="21">
        <f>Table8[[#This Row],[Mining]]/Table8[[#This Row],[Total business]]</f>
        <v>0.67449952446124939</v>
      </c>
    </row>
    <row r="128" spans="1:14" x14ac:dyDescent="0.25">
      <c r="A128" s="6">
        <v>44256</v>
      </c>
      <c r="B128" s="4">
        <f>_xlfn.XLOOKUP($A128,'[1]11'!$G$7:$EA$7,'[1]11'!$G$8:$EA$8)</f>
        <v>7194</v>
      </c>
      <c r="C128" s="4">
        <f>_xlfn.XLOOKUP($A128,'[1]11'!$G$7:$EA$7,'[1]11'!$G$9:$EA$9)</f>
        <v>2084</v>
      </c>
      <c r="D128" s="4">
        <f>_xlfn.XLOOKUP($A128,'[1]11'!$G$7:$EA$7,'[1]11'!$G$10:$EA$10)</f>
        <v>6550</v>
      </c>
      <c r="E128" s="4">
        <f>_xlfn.XLOOKUP($A128,'[1]11'!$G$7:$EA$7,'[1]11'!$G$11:$EA$11)</f>
        <v>32064</v>
      </c>
      <c r="F128" s="4">
        <f>Table8[[#This Row],[Mining]]+Table8[[#This Row],[Manufacturing]]+Table8[[#This Row],[Electricity,Gas And Water]]+Table8[[#This Row],[Construction]]</f>
        <v>47892</v>
      </c>
      <c r="G128" s="22">
        <f>(Table8[[#This Row],[Construction]]/B$4)*100</f>
        <v>9223.076923076922</v>
      </c>
      <c r="H128" s="22">
        <f>(Table8[[#This Row],[Electricity,Gas And Water]]/C$4)*100</f>
        <v>17366.666666666664</v>
      </c>
      <c r="I128" s="10">
        <f>(Table8[[#This Row],[Manufacturing]]/D$4)*100</f>
        <v>347.29586426299045</v>
      </c>
      <c r="J128" s="10">
        <f>Table8[[#This Row],[Mining]]/E$4*100</f>
        <v>2453.2517214996178</v>
      </c>
      <c r="K128" s="21">
        <f>Table8[[#This Row],[Construction]]/Table8[[#This Row],[Total business]]</f>
        <v>0.15021297920320723</v>
      </c>
      <c r="L128" s="21">
        <f>Table8[[#This Row],[Electricity,Gas And Water]]/Table8[[#This Row],[Total business]]</f>
        <v>4.3514574459199866E-2</v>
      </c>
      <c r="M128" s="21">
        <f>Table8[[#This Row],[Manufacturing]]/Table8[[#This Row],[Total business]]</f>
        <v>0.13676605696149671</v>
      </c>
      <c r="N128" s="21">
        <f>Table8[[#This Row],[Mining]]/Table8[[#This Row],[Total business]]</f>
        <v>0.66950638937609619</v>
      </c>
    </row>
  </sheetData>
  <mergeCells count="1">
    <mergeCell ref="A2:J2"/>
  </mergeCells>
  <phoneticPr fontId="14" type="noConversion"/>
  <hyperlinks>
    <hyperlink ref="B1" location="Index!A1" display="Back to table contents" xr:uid="{82EBE308-C89F-4D83-B368-E4EEE7DD6D76}"/>
  </hyperlinks>
  <pageMargins left="0.7" right="0.7" top="0.75" bottom="0.75" header="0.3" footer="0.3"/>
  <pageSetup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A701C-0F09-4E09-8705-926D6ECB6D96}">
  <dimension ref="A1:H37"/>
  <sheetViews>
    <sheetView showGridLines="0" topLeftCell="B1" zoomScale="98" workbookViewId="0">
      <selection activeCell="E4" sqref="E4"/>
    </sheetView>
  </sheetViews>
  <sheetFormatPr defaultRowHeight="13.8" x14ac:dyDescent="0.25"/>
  <cols>
    <col min="1" max="1" width="13.5546875" style="2" bestFit="1" customWidth="1"/>
    <col min="2" max="2" width="26.33203125" style="2" bestFit="1" customWidth="1"/>
    <col min="3" max="3" width="19.21875" style="2" bestFit="1" customWidth="1"/>
    <col min="4" max="4" width="33.5546875" style="2" bestFit="1" customWidth="1"/>
    <col min="5" max="5" width="26.6640625" style="2" bestFit="1" customWidth="1"/>
    <col min="6" max="6" width="10.44140625" style="2" customWidth="1"/>
    <col min="7" max="7" width="10.109375" style="2" customWidth="1"/>
    <col min="8" max="16384" width="8.88671875" style="2"/>
  </cols>
  <sheetData>
    <row r="1" spans="1:8" ht="14.4" x14ac:dyDescent="0.3">
      <c r="B1" s="73" t="s">
        <v>225</v>
      </c>
    </row>
    <row r="2" spans="1:8" ht="18" x14ac:dyDescent="0.35">
      <c r="A2" s="85" t="s">
        <v>169</v>
      </c>
      <c r="B2" s="12"/>
      <c r="C2" s="86" t="s">
        <v>176</v>
      </c>
    </row>
    <row r="4" spans="1:8" ht="15.6" x14ac:dyDescent="0.3">
      <c r="A4" s="28" t="s">
        <v>2</v>
      </c>
      <c r="B4" s="2" t="s">
        <v>264</v>
      </c>
      <c r="C4" s="2" t="s">
        <v>265</v>
      </c>
      <c r="D4" s="2" t="s">
        <v>269</v>
      </c>
      <c r="E4" s="2" t="s">
        <v>270</v>
      </c>
      <c r="G4" s="77" t="s">
        <v>91</v>
      </c>
      <c r="H4" s="77" t="s">
        <v>170</v>
      </c>
    </row>
    <row r="5" spans="1:8" x14ac:dyDescent="0.25">
      <c r="A5" s="30" t="s">
        <v>4</v>
      </c>
      <c r="B5" s="87">
        <v>433.33333333333331</v>
      </c>
      <c r="C5" s="87">
        <v>591.66666666666674</v>
      </c>
      <c r="D5" s="87">
        <v>338.9183457051962</v>
      </c>
      <c r="E5" s="87">
        <v>443.76434583014543</v>
      </c>
    </row>
    <row r="6" spans="1:8" x14ac:dyDescent="0.25">
      <c r="A6" s="30" t="s">
        <v>9</v>
      </c>
      <c r="B6" s="87">
        <v>480.76923076923072</v>
      </c>
      <c r="C6" s="87">
        <v>958.33333333333337</v>
      </c>
      <c r="D6" s="87">
        <v>262.77836691410391</v>
      </c>
      <c r="E6" s="87">
        <v>410.78806426931902</v>
      </c>
    </row>
    <row r="7" spans="1:8" x14ac:dyDescent="0.25">
      <c r="A7" s="30" t="s">
        <v>10</v>
      </c>
      <c r="B7" s="87">
        <v>546.15384615384619</v>
      </c>
      <c r="C7" s="87">
        <v>800</v>
      </c>
      <c r="D7" s="87">
        <v>354.82502651113464</v>
      </c>
      <c r="E7" s="87">
        <v>388.90589135424636</v>
      </c>
    </row>
    <row r="8" spans="1:8" x14ac:dyDescent="0.25">
      <c r="A8" s="30" t="s">
        <v>11</v>
      </c>
      <c r="B8" s="87">
        <v>521.79487179487182</v>
      </c>
      <c r="C8" s="87">
        <v>816.66666666666674</v>
      </c>
      <c r="D8" s="87">
        <v>462.88441145281013</v>
      </c>
      <c r="E8" s="87">
        <v>397.55164498852332</v>
      </c>
    </row>
    <row r="9" spans="1:8" x14ac:dyDescent="0.25">
      <c r="A9" s="30" t="s">
        <v>12</v>
      </c>
      <c r="B9" s="87">
        <v>726.92307692307691</v>
      </c>
      <c r="C9" s="87">
        <v>883.33333333333326</v>
      </c>
      <c r="D9" s="87">
        <v>611.6118769883351</v>
      </c>
      <c r="E9" s="87">
        <v>355.85309869931137</v>
      </c>
    </row>
    <row r="10" spans="1:8" x14ac:dyDescent="0.25">
      <c r="A10" s="30" t="s">
        <v>13</v>
      </c>
      <c r="B10" s="87">
        <v>1005.1282051282051</v>
      </c>
      <c r="C10" s="87">
        <v>1025</v>
      </c>
      <c r="D10" s="87">
        <v>617.39130434782601</v>
      </c>
      <c r="E10" s="87">
        <v>412.62433052792653</v>
      </c>
    </row>
    <row r="11" spans="1:8" x14ac:dyDescent="0.25">
      <c r="A11" s="30" t="s">
        <v>14</v>
      </c>
      <c r="B11" s="87">
        <v>1041.0256410256411</v>
      </c>
      <c r="C11" s="87">
        <v>3000</v>
      </c>
      <c r="D11" s="87">
        <v>487.69883351007422</v>
      </c>
      <c r="E11" s="87">
        <v>483.93267023718437</v>
      </c>
    </row>
    <row r="12" spans="1:8" x14ac:dyDescent="0.25">
      <c r="A12" s="30" t="s">
        <v>15</v>
      </c>
      <c r="B12" s="87">
        <v>1425.6410256410254</v>
      </c>
      <c r="C12" s="87">
        <v>3508.333333333333</v>
      </c>
      <c r="D12" s="87">
        <v>527.09437963944856</v>
      </c>
      <c r="E12" s="87">
        <v>414.91966335118593</v>
      </c>
    </row>
    <row r="13" spans="1:8" x14ac:dyDescent="0.25">
      <c r="A13" s="30" t="s">
        <v>16</v>
      </c>
      <c r="B13" s="87">
        <v>1856.4102564102564</v>
      </c>
      <c r="C13" s="87">
        <v>5508.3333333333339</v>
      </c>
      <c r="D13" s="87">
        <v>567.81548250265109</v>
      </c>
      <c r="E13" s="87">
        <v>389.36495791889831</v>
      </c>
    </row>
    <row r="14" spans="1:8" x14ac:dyDescent="0.25">
      <c r="A14" s="30" t="s">
        <v>17</v>
      </c>
      <c r="B14" s="87">
        <v>2135.8974358974356</v>
      </c>
      <c r="C14" s="87">
        <v>9883.3333333333321</v>
      </c>
      <c r="D14" s="87">
        <v>520.99681866383889</v>
      </c>
      <c r="E14" s="87">
        <v>529.99234889058903</v>
      </c>
    </row>
    <row r="15" spans="1:8" x14ac:dyDescent="0.25">
      <c r="A15" s="30" t="s">
        <v>18</v>
      </c>
      <c r="B15" s="87">
        <v>2425.6410256410254</v>
      </c>
      <c r="C15" s="87">
        <v>8100</v>
      </c>
      <c r="D15" s="87">
        <v>534.0402969247084</v>
      </c>
      <c r="E15" s="87">
        <v>1027.7735271614383</v>
      </c>
    </row>
    <row r="16" spans="1:8" x14ac:dyDescent="0.25">
      <c r="A16" s="30" t="s">
        <v>19</v>
      </c>
      <c r="B16" s="87">
        <v>6541.0256410256407</v>
      </c>
      <c r="C16" s="87">
        <v>12250</v>
      </c>
      <c r="D16" s="87">
        <v>609.4909862142099</v>
      </c>
      <c r="E16" s="87">
        <v>1206.9625095638867</v>
      </c>
    </row>
    <row r="17" spans="1:7" x14ac:dyDescent="0.25">
      <c r="A17" s="30" t="s">
        <v>20</v>
      </c>
      <c r="B17" s="87">
        <v>8214.1025641025644</v>
      </c>
      <c r="C17" s="87">
        <v>14275</v>
      </c>
      <c r="D17" s="87">
        <v>814.74019088016962</v>
      </c>
      <c r="E17" s="87">
        <v>1113.7719969395562</v>
      </c>
    </row>
    <row r="18" spans="1:7" x14ac:dyDescent="0.25">
      <c r="A18" s="30" t="s">
        <v>21</v>
      </c>
      <c r="B18" s="87">
        <v>7616.6666666666661</v>
      </c>
      <c r="C18" s="87">
        <v>15674.999999999998</v>
      </c>
      <c r="D18" s="87">
        <v>915.58854718981956</v>
      </c>
      <c r="E18" s="87">
        <v>1224.2540168324408</v>
      </c>
    </row>
    <row r="19" spans="1:7" x14ac:dyDescent="0.25">
      <c r="A19" s="30" t="s">
        <v>22</v>
      </c>
      <c r="B19" s="87">
        <v>8582.0512820512813</v>
      </c>
      <c r="C19" s="87">
        <v>16091.666666666666</v>
      </c>
      <c r="D19" s="87">
        <v>1117.762460233298</v>
      </c>
      <c r="E19" s="87">
        <v>1006.044376434583</v>
      </c>
    </row>
    <row r="20" spans="1:7" x14ac:dyDescent="0.25">
      <c r="A20" s="30" t="s">
        <v>23</v>
      </c>
      <c r="B20" s="87">
        <v>9451.2820512820508</v>
      </c>
      <c r="C20" s="87">
        <v>17150</v>
      </c>
      <c r="D20" s="87">
        <v>1169.3531283138918</v>
      </c>
      <c r="E20" s="87">
        <v>2114.2310635042081</v>
      </c>
    </row>
    <row r="21" spans="1:7" ht="15.6" x14ac:dyDescent="0.3">
      <c r="A21" s="30" t="s">
        <v>24</v>
      </c>
      <c r="B21" s="87">
        <v>9394.8717948717949</v>
      </c>
      <c r="C21" s="87">
        <v>18166.666666666668</v>
      </c>
      <c r="D21" s="87">
        <v>1207.423117709438</v>
      </c>
      <c r="E21" s="87">
        <v>3098.5462892119358</v>
      </c>
      <c r="G21" s="77"/>
    </row>
    <row r="22" spans="1:7" x14ac:dyDescent="0.25">
      <c r="A22" s="30" t="s">
        <v>25</v>
      </c>
      <c r="B22" s="87">
        <v>12570.51282051282</v>
      </c>
      <c r="C22" s="87">
        <v>19966.666666666664</v>
      </c>
      <c r="D22" s="87">
        <v>1318.7698833510074</v>
      </c>
      <c r="E22" s="87">
        <v>2748.0489671002297</v>
      </c>
    </row>
    <row r="23" spans="1:7" x14ac:dyDescent="0.25">
      <c r="A23" s="30" t="s">
        <v>26</v>
      </c>
      <c r="B23" s="87">
        <v>15047.435897435898</v>
      </c>
      <c r="C23" s="87">
        <v>30008.333333333336</v>
      </c>
      <c r="D23" s="87">
        <v>1271.9512195121952</v>
      </c>
      <c r="E23" s="87">
        <v>4760.4437643458305</v>
      </c>
    </row>
    <row r="24" spans="1:7" x14ac:dyDescent="0.25">
      <c r="A24" s="30" t="s">
        <v>27</v>
      </c>
      <c r="B24" s="87">
        <v>15832.051282051283</v>
      </c>
      <c r="C24" s="87">
        <v>37866.666666666664</v>
      </c>
      <c r="D24" s="87">
        <v>847.50795334040299</v>
      </c>
      <c r="E24" s="87">
        <v>3719.3573068094875</v>
      </c>
    </row>
    <row r="25" spans="1:7" x14ac:dyDescent="0.25">
      <c r="A25" s="30" t="s">
        <v>28</v>
      </c>
      <c r="B25" s="87">
        <v>17910.256410256414</v>
      </c>
      <c r="C25" s="87">
        <v>35750</v>
      </c>
      <c r="D25" s="87">
        <v>1196.1823966065747</v>
      </c>
      <c r="E25" s="87">
        <v>5260.6732976281564</v>
      </c>
    </row>
    <row r="26" spans="1:7" x14ac:dyDescent="0.25">
      <c r="A26" s="30" t="s">
        <v>29</v>
      </c>
      <c r="B26" s="87">
        <v>16719.230769230766</v>
      </c>
      <c r="C26" s="87">
        <v>36100</v>
      </c>
      <c r="D26" s="87">
        <v>867.28525980911991</v>
      </c>
      <c r="E26" s="87">
        <v>5898.6993114001525</v>
      </c>
    </row>
    <row r="27" spans="1:7" x14ac:dyDescent="0.25">
      <c r="A27" s="30" t="s">
        <v>30</v>
      </c>
      <c r="B27" s="87">
        <v>17170.51282051282</v>
      </c>
      <c r="C27" s="87">
        <v>43683.333333333328</v>
      </c>
      <c r="D27" s="87">
        <v>689.76670201484626</v>
      </c>
      <c r="E27" s="87">
        <v>3902.0657995409333</v>
      </c>
    </row>
    <row r="28" spans="1:7" x14ac:dyDescent="0.25">
      <c r="A28" s="30" t="s">
        <v>31</v>
      </c>
      <c r="B28" s="87">
        <v>19889.74358974359</v>
      </c>
      <c r="C28" s="87">
        <v>36875</v>
      </c>
      <c r="D28" s="87">
        <v>676.2460233297985</v>
      </c>
      <c r="E28" s="87">
        <v>4340.1683244070391</v>
      </c>
    </row>
    <row r="29" spans="1:7" x14ac:dyDescent="0.25">
      <c r="A29" s="30" t="s">
        <v>32</v>
      </c>
      <c r="B29" s="87">
        <v>21733.333333333332</v>
      </c>
      <c r="C29" s="87">
        <v>48908.333333333328</v>
      </c>
      <c r="D29" s="87">
        <v>866.22481442205719</v>
      </c>
      <c r="E29" s="87">
        <v>2943.3817903596023</v>
      </c>
    </row>
    <row r="30" spans="1:7" x14ac:dyDescent="0.25">
      <c r="A30" s="30" t="s">
        <v>33</v>
      </c>
      <c r="B30" s="87">
        <v>20605.128205128203</v>
      </c>
      <c r="C30" s="87">
        <v>42858.333333333328</v>
      </c>
      <c r="D30" s="87">
        <v>925.13255567338274</v>
      </c>
      <c r="E30" s="87">
        <v>1838.4850803366489</v>
      </c>
    </row>
    <row r="31" spans="1:7" x14ac:dyDescent="0.25">
      <c r="A31" s="30" t="s">
        <v>34</v>
      </c>
      <c r="B31" s="87">
        <v>17379.48717948718</v>
      </c>
      <c r="C31" s="87">
        <v>44691.666666666672</v>
      </c>
      <c r="D31" s="87">
        <v>942.52386002120898</v>
      </c>
      <c r="E31" s="87">
        <v>2253.175210405509</v>
      </c>
    </row>
    <row r="32" spans="1:7" x14ac:dyDescent="0.25">
      <c r="A32" s="30" t="s">
        <v>35</v>
      </c>
      <c r="B32" s="87">
        <v>17161.538461538461</v>
      </c>
      <c r="C32" s="87">
        <v>58100</v>
      </c>
      <c r="D32" s="87">
        <v>1170.3605514316014</v>
      </c>
      <c r="E32" s="87">
        <v>4930.9104820198927</v>
      </c>
    </row>
    <row r="33" spans="1:5" x14ac:dyDescent="0.25">
      <c r="A33" s="30" t="s">
        <v>36</v>
      </c>
      <c r="B33" s="87">
        <v>21675.641025641024</v>
      </c>
      <c r="C33" s="87">
        <v>82191.666666666672</v>
      </c>
      <c r="D33" s="87">
        <v>1260.7635206786849</v>
      </c>
      <c r="E33" s="87">
        <v>6304.8201989288445</v>
      </c>
    </row>
    <row r="34" spans="1:5" x14ac:dyDescent="0.25">
      <c r="A34" s="30" t="s">
        <v>37</v>
      </c>
      <c r="B34" s="87">
        <v>22950</v>
      </c>
      <c r="C34" s="87">
        <v>66825</v>
      </c>
      <c r="D34" s="87">
        <v>1178.1548250265112</v>
      </c>
      <c r="E34" s="87">
        <v>8406.9625095638876</v>
      </c>
    </row>
    <row r="35" spans="1:5" x14ac:dyDescent="0.25">
      <c r="A35" s="30" t="s">
        <v>38</v>
      </c>
      <c r="B35" s="87">
        <v>29597.435897435898</v>
      </c>
      <c r="C35" s="87">
        <v>77075</v>
      </c>
      <c r="D35" s="87">
        <v>1317.391304347826</v>
      </c>
      <c r="E35" s="87">
        <v>7704.1315990818666</v>
      </c>
    </row>
    <row r="36" spans="1:5" x14ac:dyDescent="0.25">
      <c r="A36" s="30" t="s">
        <v>39</v>
      </c>
      <c r="B36" s="87">
        <v>9223.076923076922</v>
      </c>
      <c r="C36" s="87">
        <v>17366.666666666664</v>
      </c>
      <c r="D36" s="87">
        <v>347.29586426299045</v>
      </c>
      <c r="E36" s="87">
        <v>2453.2517214996178</v>
      </c>
    </row>
    <row r="37" spans="1:5" x14ac:dyDescent="0.25">
      <c r="A37" s="30" t="s">
        <v>3</v>
      </c>
      <c r="B37" s="87">
        <v>337864.10256410256</v>
      </c>
      <c r="C37" s="87">
        <v>806949.99999999988</v>
      </c>
      <c r="D37" s="87">
        <v>25995.970307529162</v>
      </c>
      <c r="E37" s="87">
        <v>82483.856159143077</v>
      </c>
    </row>
  </sheetData>
  <hyperlinks>
    <hyperlink ref="B1" location="Index!A1" display="Back to table content" xr:uid="{AB47A769-9EDE-4CDB-BD3B-A10BF2BE884F}"/>
  </hyperlink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ADEF6-6960-4513-B635-8651E9120DDA}">
  <dimension ref="A1:H36"/>
  <sheetViews>
    <sheetView showGridLines="0" zoomScale="106" workbookViewId="0">
      <selection activeCell="B4" sqref="B4"/>
    </sheetView>
  </sheetViews>
  <sheetFormatPr defaultRowHeight="13.8" x14ac:dyDescent="0.25"/>
  <cols>
    <col min="1" max="1" width="13.33203125" style="2" bestFit="1" customWidth="1"/>
    <col min="2" max="2" width="21.44140625" style="2" bestFit="1" customWidth="1"/>
    <col min="3" max="3" width="20.21875" style="2" bestFit="1" customWidth="1"/>
    <col min="4" max="4" width="16.109375" style="2" bestFit="1" customWidth="1"/>
    <col min="5" max="5" width="23" style="2" bestFit="1" customWidth="1"/>
    <col min="6" max="16384" width="8.88671875" style="2"/>
  </cols>
  <sheetData>
    <row r="1" spans="1:8" ht="14.4" x14ac:dyDescent="0.3">
      <c r="B1" s="73" t="s">
        <v>225</v>
      </c>
    </row>
    <row r="2" spans="1:8" ht="17.399999999999999" x14ac:dyDescent="0.3">
      <c r="A2" s="85" t="s">
        <v>171</v>
      </c>
      <c r="C2" s="85" t="s">
        <v>172</v>
      </c>
      <c r="D2" s="85"/>
    </row>
    <row r="4" spans="1:8" x14ac:dyDescent="0.25">
      <c r="A4" s="28" t="s">
        <v>2</v>
      </c>
      <c r="B4" s="2" t="s">
        <v>266</v>
      </c>
      <c r="C4" s="2" t="s">
        <v>271</v>
      </c>
      <c r="D4" s="2" t="s">
        <v>267</v>
      </c>
      <c r="E4" s="2" t="s">
        <v>268</v>
      </c>
    </row>
    <row r="5" spans="1:8" ht="15.6" x14ac:dyDescent="0.3">
      <c r="A5" s="30" t="s">
        <v>4</v>
      </c>
      <c r="B5" s="35">
        <v>2.6811546449005314E-2</v>
      </c>
      <c r="C5" s="35">
        <v>5.642415921911165E-3</v>
      </c>
      <c r="D5" s="35">
        <v>0.45967190423223686</v>
      </c>
      <c r="E5" s="35">
        <v>0.50787413339684673</v>
      </c>
      <c r="G5" s="77" t="s">
        <v>101</v>
      </c>
      <c r="H5" s="77" t="s">
        <v>173</v>
      </c>
    </row>
    <row r="6" spans="1:8" x14ac:dyDescent="0.25">
      <c r="A6" s="30" t="s">
        <v>9</v>
      </c>
      <c r="B6" s="35">
        <v>3.4586863103346077E-2</v>
      </c>
      <c r="C6" s="35">
        <v>1.077160474992727E-2</v>
      </c>
      <c r="D6" s="35">
        <v>0.49729633830678838</v>
      </c>
      <c r="E6" s="35">
        <v>0.45734519383993832</v>
      </c>
    </row>
    <row r="7" spans="1:8" x14ac:dyDescent="0.25">
      <c r="A7" s="30" t="s">
        <v>10</v>
      </c>
      <c r="B7" s="35">
        <v>3.4972212805637705E-2</v>
      </c>
      <c r="C7" s="35">
        <v>7.835548872702814E-3</v>
      </c>
      <c r="D7" s="35">
        <v>0.41356632950144179</v>
      </c>
      <c r="E7" s="35">
        <v>0.54362590882021777</v>
      </c>
    </row>
    <row r="8" spans="1:8" x14ac:dyDescent="0.25">
      <c r="A8" s="30" t="s">
        <v>11</v>
      </c>
      <c r="B8" s="35">
        <v>2.8260659182820468E-2</v>
      </c>
      <c r="C8" s="35">
        <v>6.7869928481867807E-3</v>
      </c>
      <c r="D8" s="35">
        <v>0.36053001676567431</v>
      </c>
      <c r="E8" s="35">
        <v>0.60442233120331845</v>
      </c>
    </row>
    <row r="9" spans="1:8" x14ac:dyDescent="0.25">
      <c r="A9" s="30" t="s">
        <v>12</v>
      </c>
      <c r="B9" s="35">
        <v>3.3483060011034876E-2</v>
      </c>
      <c r="C9" s="35">
        <v>6.28694418309147E-3</v>
      </c>
      <c r="D9" s="35">
        <v>0.27637579369230453</v>
      </c>
      <c r="E9" s="35">
        <v>0.68385420211356918</v>
      </c>
    </row>
    <row r="10" spans="1:8" x14ac:dyDescent="0.25">
      <c r="A10" s="30" t="s">
        <v>13</v>
      </c>
      <c r="B10" s="35">
        <v>4.3663994393591768E-2</v>
      </c>
      <c r="C10" s="35">
        <v>6.8871136061800821E-3</v>
      </c>
      <c r="D10" s="35">
        <v>0.3009402443637732</v>
      </c>
      <c r="E10" s="35">
        <v>0.64850864763645499</v>
      </c>
    </row>
    <row r="11" spans="1:8" x14ac:dyDescent="0.25">
      <c r="A11" s="30" t="s">
        <v>14</v>
      </c>
      <c r="B11" s="35">
        <v>4.8565758437916808E-2</v>
      </c>
      <c r="C11" s="35">
        <v>2.1786045850200934E-2</v>
      </c>
      <c r="D11" s="35">
        <v>0.3798296400483398</v>
      </c>
      <c r="E11" s="35">
        <v>0.54981855566354243</v>
      </c>
    </row>
    <row r="12" spans="1:8" x14ac:dyDescent="0.25">
      <c r="A12" s="30" t="s">
        <v>15</v>
      </c>
      <c r="B12" s="35">
        <v>6.5801567074745132E-2</v>
      </c>
      <c r="C12" s="35">
        <v>2.4914424890247061E-2</v>
      </c>
      <c r="D12" s="35">
        <v>0.32092530095191851</v>
      </c>
      <c r="E12" s="35">
        <v>0.58835870708308935</v>
      </c>
    </row>
    <row r="13" spans="1:8" x14ac:dyDescent="0.25">
      <c r="A13" s="30" t="s">
        <v>16</v>
      </c>
      <c r="B13" s="35">
        <v>8.0925642215116125E-2</v>
      </c>
      <c r="C13" s="35">
        <v>3.6955242557486584E-2</v>
      </c>
      <c r="D13" s="35">
        <v>0.28326630976765166</v>
      </c>
      <c r="E13" s="35">
        <v>0.59885280545974551</v>
      </c>
    </row>
    <row r="14" spans="1:8" x14ac:dyDescent="0.25">
      <c r="A14" s="30" t="s">
        <v>17</v>
      </c>
      <c r="B14" s="35">
        <v>8.8159241286989334E-2</v>
      </c>
      <c r="C14" s="35">
        <v>6.2955451059665019E-2</v>
      </c>
      <c r="D14" s="35">
        <v>0.34780845202750615</v>
      </c>
      <c r="E14" s="35">
        <v>0.50107685562583948</v>
      </c>
    </row>
    <row r="15" spans="1:8" x14ac:dyDescent="0.25">
      <c r="A15" s="30" t="s">
        <v>18</v>
      </c>
      <c r="B15" s="35">
        <v>7.2605746429830559E-2</v>
      </c>
      <c r="C15" s="35">
        <v>3.6846468042969018E-2</v>
      </c>
      <c r="D15" s="35">
        <v>0.51133879911010971</v>
      </c>
      <c r="E15" s="35">
        <v>0.37920898641709067</v>
      </c>
    </row>
    <row r="16" spans="1:8" x14ac:dyDescent="0.25">
      <c r="A16" s="30" t="s">
        <v>19</v>
      </c>
      <c r="B16" s="35">
        <v>0.15053255215052164</v>
      </c>
      <c r="C16" s="35">
        <v>4.3643519983163792E-2</v>
      </c>
      <c r="D16" s="35">
        <v>0.46571258990175213</v>
      </c>
      <c r="E16" s="35">
        <v>0.3401113379645625</v>
      </c>
    </row>
    <row r="17" spans="1:7" x14ac:dyDescent="0.25">
      <c r="A17" s="30" t="s">
        <v>20</v>
      </c>
      <c r="B17" s="35">
        <v>0.16808622462192382</v>
      </c>
      <c r="C17" s="35">
        <v>4.5115094866245452E-2</v>
      </c>
      <c r="D17" s="35">
        <v>0.3834393351301264</v>
      </c>
      <c r="E17" s="35">
        <v>0.40335934538170432</v>
      </c>
    </row>
    <row r="18" spans="1:7" x14ac:dyDescent="0.25">
      <c r="A18" s="30" t="s">
        <v>21</v>
      </c>
      <c r="B18" s="35">
        <v>0.14491834723774283</v>
      </c>
      <c r="C18" s="35">
        <v>4.6536103967684275E-2</v>
      </c>
      <c r="D18" s="35">
        <v>0.38891472416106337</v>
      </c>
      <c r="E18" s="35">
        <v>0.41963082463350948</v>
      </c>
    </row>
    <row r="19" spans="1:7" x14ac:dyDescent="0.25">
      <c r="A19" s="30" t="s">
        <v>22</v>
      </c>
      <c r="B19" s="35">
        <v>0.1580150867024383</v>
      </c>
      <c r="C19" s="35">
        <v>4.5431392363583373E-2</v>
      </c>
      <c r="D19" s="35">
        <v>0.30060791003176296</v>
      </c>
      <c r="E19" s="35">
        <v>0.49594561090221534</v>
      </c>
    </row>
    <row r="20" spans="1:7" x14ac:dyDescent="0.25">
      <c r="A20" s="30" t="s">
        <v>23</v>
      </c>
      <c r="B20" s="35">
        <v>0.12629300615335698</v>
      </c>
      <c r="C20" s="35">
        <v>3.4820098849411785E-2</v>
      </c>
      <c r="D20" s="35">
        <v>0.45887482734752388</v>
      </c>
      <c r="E20" s="35">
        <v>0.38001206764970741</v>
      </c>
    </row>
    <row r="21" spans="1:7" x14ac:dyDescent="0.25">
      <c r="A21" s="30" t="s">
        <v>24</v>
      </c>
      <c r="B21" s="35">
        <v>0.10113397503184594</v>
      </c>
      <c r="C21" s="35">
        <v>3.0089395316053775E-2</v>
      </c>
      <c r="D21" s="35">
        <v>0.5549313545346819</v>
      </c>
      <c r="E21" s="35">
        <v>0.31384527511741844</v>
      </c>
    </row>
    <row r="22" spans="1:7" x14ac:dyDescent="0.25">
      <c r="A22" s="30" t="s">
        <v>25</v>
      </c>
      <c r="B22" s="35">
        <v>0.13391351362916656</v>
      </c>
      <c r="C22" s="35">
        <v>3.3102806823731207E-2</v>
      </c>
      <c r="D22" s="35">
        <v>0.49220170553560449</v>
      </c>
      <c r="E22" s="35">
        <v>0.34078197401149779</v>
      </c>
    </row>
    <row r="23" spans="1:7" x14ac:dyDescent="0.25">
      <c r="A23" s="30" t="s">
        <v>26</v>
      </c>
      <c r="B23" s="35">
        <v>0.11715437778491969</v>
      </c>
      <c r="C23" s="35">
        <v>3.6277040408287303E-2</v>
      </c>
      <c r="D23" s="35">
        <v>0.60135846997685849</v>
      </c>
      <c r="E23" s="35">
        <v>0.2452101118299346</v>
      </c>
    </row>
    <row r="24" spans="1:7" x14ac:dyDescent="0.25">
      <c r="A24" s="30" t="s">
        <v>27</v>
      </c>
      <c r="B24" s="35">
        <v>0.15192651387702494</v>
      </c>
      <c r="C24" s="35">
        <v>5.5854985852146932E-2</v>
      </c>
      <c r="D24" s="35">
        <v>0.59175985304746814</v>
      </c>
      <c r="E24" s="35">
        <v>0.20045864722336004</v>
      </c>
    </row>
    <row r="25" spans="1:7" x14ac:dyDescent="0.25">
      <c r="A25" s="30" t="s">
        <v>28</v>
      </c>
      <c r="B25" s="35">
        <v>0.12904717050723513</v>
      </c>
      <c r="C25" s="35">
        <v>3.9794900295255724E-2</v>
      </c>
      <c r="D25" s="35">
        <v>0.62050912132410196</v>
      </c>
      <c r="E25" s="35">
        <v>0.21064880787340715</v>
      </c>
    </row>
    <row r="26" spans="1:7" ht="15.6" x14ac:dyDescent="0.3">
      <c r="A26" s="30" t="s">
        <v>29</v>
      </c>
      <c r="B26" s="35">
        <v>0.11759312333360089</v>
      </c>
      <c r="C26" s="35">
        <v>3.893509581072345E-2</v>
      </c>
      <c r="D26" s="35">
        <v>0.69520405005550012</v>
      </c>
      <c r="E26" s="35">
        <v>0.14826773080017552</v>
      </c>
      <c r="G26" s="77"/>
    </row>
    <row r="27" spans="1:7" x14ac:dyDescent="0.25">
      <c r="A27" s="30" t="s">
        <v>30</v>
      </c>
      <c r="B27" s="35">
        <v>0.16414246350451792</v>
      </c>
      <c r="C27" s="35">
        <v>6.4641938978532903E-2</v>
      </c>
      <c r="D27" s="35">
        <v>0.61230401183971461</v>
      </c>
      <c r="E27" s="35">
        <v>0.15891158567723457</v>
      </c>
    </row>
    <row r="28" spans="1:7" x14ac:dyDescent="0.25">
      <c r="A28" s="30" t="s">
        <v>31</v>
      </c>
      <c r="B28" s="35">
        <v>0.17520743841018649</v>
      </c>
      <c r="C28" s="35">
        <v>5.0543488307147937E-2</v>
      </c>
      <c r="D28" s="35">
        <v>0.63420491022286962</v>
      </c>
      <c r="E28" s="35">
        <v>0.140044163059796</v>
      </c>
    </row>
    <row r="29" spans="1:7" x14ac:dyDescent="0.25">
      <c r="A29" s="30" t="s">
        <v>32</v>
      </c>
      <c r="B29" s="35">
        <v>0.22798270905506221</v>
      </c>
      <c r="C29" s="35">
        <v>7.9443030222622391E-2</v>
      </c>
      <c r="D29" s="35">
        <v>0.47871588999085385</v>
      </c>
      <c r="E29" s="35">
        <v>0.21385837073146152</v>
      </c>
    </row>
    <row r="30" spans="1:7" x14ac:dyDescent="0.25">
      <c r="A30" s="30" t="s">
        <v>33</v>
      </c>
      <c r="B30" s="35">
        <v>0.25880167154160511</v>
      </c>
      <c r="C30" s="35">
        <v>8.2047921290798048E-2</v>
      </c>
      <c r="D30" s="35">
        <v>0.37155544249663164</v>
      </c>
      <c r="E30" s="35">
        <v>0.28759496467096518</v>
      </c>
    </row>
    <row r="31" spans="1:7" x14ac:dyDescent="0.25">
      <c r="A31" s="30" t="s">
        <v>34</v>
      </c>
      <c r="B31" s="35">
        <v>0.22276944543623403</v>
      </c>
      <c r="C31" s="35">
        <v>8.9004186971059301E-2</v>
      </c>
      <c r="D31" s="35">
        <v>0.40400977211258632</v>
      </c>
      <c r="E31" s="35">
        <v>0.28421659548012035</v>
      </c>
    </row>
    <row r="32" spans="1:7" x14ac:dyDescent="0.25">
      <c r="A32" s="30" t="s">
        <v>35</v>
      </c>
      <c r="B32" s="35">
        <v>0.12548514597593316</v>
      </c>
      <c r="C32" s="35">
        <v>6.5588183422501486E-2</v>
      </c>
      <c r="D32" s="35">
        <v>0.60164684932233847</v>
      </c>
      <c r="E32" s="35">
        <v>0.20727982127922687</v>
      </c>
    </row>
    <row r="33" spans="1:5" x14ac:dyDescent="0.25">
      <c r="A33" s="30" t="s">
        <v>36</v>
      </c>
      <c r="B33" s="35">
        <v>0.12806870047326002</v>
      </c>
      <c r="C33" s="35">
        <v>7.4546716735997054E-2</v>
      </c>
      <c r="D33" s="35">
        <v>0.61522445344326626</v>
      </c>
      <c r="E33" s="35">
        <v>0.18216012934747666</v>
      </c>
    </row>
    <row r="34" spans="1:5" x14ac:dyDescent="0.25">
      <c r="A34" s="30" t="s">
        <v>37</v>
      </c>
      <c r="B34" s="35">
        <v>0.1134918816605571</v>
      </c>
      <c r="C34" s="35">
        <v>5.1143852666123514E-2</v>
      </c>
      <c r="D34" s="35">
        <v>0.69426084018545242</v>
      </c>
      <c r="E34" s="35">
        <v>0.14110342548786697</v>
      </c>
    </row>
    <row r="35" spans="1:5" x14ac:dyDescent="0.25">
      <c r="A35" s="30" t="s">
        <v>38</v>
      </c>
      <c r="B35" s="35">
        <v>0.14685238160775402</v>
      </c>
      <c r="C35" s="35">
        <v>5.9012936079322925E-2</v>
      </c>
      <c r="D35" s="35">
        <v>0.63586298962288745</v>
      </c>
      <c r="E35" s="35">
        <v>0.15827169269003563</v>
      </c>
    </row>
    <row r="36" spans="1:5" x14ac:dyDescent="0.25">
      <c r="A36" s="30" t="s">
        <v>3</v>
      </c>
      <c r="B36" s="31">
        <v>0.11675006516402972</v>
      </c>
      <c r="C36" s="31">
        <v>4.171744973525679E-2</v>
      </c>
      <c r="D36" s="31">
        <v>0.47589832996938025</v>
      </c>
      <c r="E36" s="31">
        <v>0.36563415513133346</v>
      </c>
    </row>
  </sheetData>
  <hyperlinks>
    <hyperlink ref="B1" location="Index!A1" display="Back to table content" xr:uid="{BC64F0FA-BB44-47F5-BF70-69702097CBC8}"/>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27798-3FA4-4DF4-9BBD-C984923CBB91}">
  <dimension ref="A1:I75"/>
  <sheetViews>
    <sheetView showGridLines="0" zoomScale="92" zoomScaleNormal="160" workbookViewId="0">
      <selection activeCell="D3" sqref="D3"/>
    </sheetView>
  </sheetViews>
  <sheetFormatPr defaultRowHeight="13.8" x14ac:dyDescent="0.25"/>
  <cols>
    <col min="1" max="1" width="14" style="2" bestFit="1" customWidth="1"/>
    <col min="2" max="2" width="25" style="2" bestFit="1" customWidth="1"/>
    <col min="3" max="5" width="13" style="2" bestFit="1" customWidth="1"/>
    <col min="6" max="6" width="21.33203125" style="2" bestFit="1" customWidth="1"/>
    <col min="7" max="7" width="16.44140625" style="2" bestFit="1" customWidth="1"/>
    <col min="8" max="8" width="14" style="2" bestFit="1" customWidth="1"/>
    <col min="9" max="9" width="26" style="2" bestFit="1" customWidth="1"/>
    <col min="10" max="11" width="8.88671875" style="2"/>
    <col min="12" max="12" width="32.5546875" style="2" bestFit="1" customWidth="1"/>
    <col min="13" max="13" width="15.77734375" style="2" bestFit="1" customWidth="1"/>
    <col min="14" max="14" width="6.5546875" style="2" bestFit="1" customWidth="1"/>
    <col min="15" max="15" width="8" style="2" bestFit="1" customWidth="1"/>
    <col min="16" max="16" width="8.44140625" style="2" bestFit="1" customWidth="1"/>
    <col min="17" max="17" width="11" style="2" bestFit="1" customWidth="1"/>
    <col min="18" max="16384" width="8.88671875" style="2"/>
  </cols>
  <sheetData>
    <row r="1" spans="1:9" ht="14.4" x14ac:dyDescent="0.3">
      <c r="A1" s="73" t="s">
        <v>225</v>
      </c>
    </row>
    <row r="2" spans="1:9" x14ac:dyDescent="0.25">
      <c r="A2" s="28" t="s">
        <v>145</v>
      </c>
      <c r="B2" s="2" t="s">
        <v>143</v>
      </c>
      <c r="H2" s="28" t="s">
        <v>145</v>
      </c>
      <c r="I2" s="2" t="s">
        <v>143</v>
      </c>
    </row>
    <row r="4" spans="1:9" x14ac:dyDescent="0.25">
      <c r="B4" s="2" t="s">
        <v>159</v>
      </c>
      <c r="H4" s="28" t="s">
        <v>2</v>
      </c>
      <c r="I4" s="2" t="s">
        <v>160</v>
      </c>
    </row>
    <row r="5" spans="1:9" x14ac:dyDescent="0.25">
      <c r="A5" s="30" t="s">
        <v>4</v>
      </c>
      <c r="B5" s="31">
        <v>2914.7</v>
      </c>
      <c r="H5" s="30" t="s">
        <v>4</v>
      </c>
      <c r="I5" s="31">
        <v>63.816000000000003</v>
      </c>
    </row>
    <row r="6" spans="1:9" x14ac:dyDescent="0.25">
      <c r="A6" s="30" t="s">
        <v>9</v>
      </c>
      <c r="B6" s="31">
        <v>2257.4333333333302</v>
      </c>
      <c r="H6" s="30" t="s">
        <v>9</v>
      </c>
      <c r="I6" s="31">
        <v>67.584999999999994</v>
      </c>
    </row>
    <row r="7" spans="1:9" x14ac:dyDescent="0.25">
      <c r="A7" s="30" t="s">
        <v>10</v>
      </c>
      <c r="B7" s="31">
        <v>2478.9598296825402</v>
      </c>
      <c r="H7" s="30" t="s">
        <v>10</v>
      </c>
      <c r="I7" s="31">
        <v>83.698999999999998</v>
      </c>
    </row>
    <row r="8" spans="1:9" x14ac:dyDescent="0.25">
      <c r="A8" s="30" t="s">
        <v>11</v>
      </c>
      <c r="B8" s="31">
        <v>1912.1583694083699</v>
      </c>
      <c r="H8" s="30" t="s">
        <v>11</v>
      </c>
      <c r="I8" s="31">
        <v>83.65</v>
      </c>
    </row>
    <row r="9" spans="1:9" x14ac:dyDescent="0.25">
      <c r="A9" s="30" t="s">
        <v>12</v>
      </c>
      <c r="B9" s="31">
        <v>2456.7528860028901</v>
      </c>
      <c r="H9" s="30" t="s">
        <v>12</v>
      </c>
      <c r="I9" s="31">
        <v>86.081999999999994</v>
      </c>
    </row>
    <row r="10" spans="1:9" x14ac:dyDescent="0.25">
      <c r="A10" s="30" t="s">
        <v>13</v>
      </c>
      <c r="B10" s="31">
        <v>3009.3437950938001</v>
      </c>
      <c r="H10" s="30" t="s">
        <v>13</v>
      </c>
      <c r="I10" s="31">
        <v>81.593999999999994</v>
      </c>
    </row>
    <row r="11" spans="1:9" x14ac:dyDescent="0.25">
      <c r="A11" s="30" t="s">
        <v>14</v>
      </c>
      <c r="B11" s="31">
        <v>1978.52967563837</v>
      </c>
      <c r="H11" s="30" t="s">
        <v>14</v>
      </c>
      <c r="I11" s="31">
        <v>84.82</v>
      </c>
    </row>
    <row r="12" spans="1:9" x14ac:dyDescent="0.25">
      <c r="A12" s="30" t="s">
        <v>15</v>
      </c>
      <c r="B12" s="31">
        <v>2270.0709486166002</v>
      </c>
      <c r="H12" s="30" t="s">
        <v>15</v>
      </c>
      <c r="I12" s="31">
        <v>75.171999999999997</v>
      </c>
    </row>
    <row r="13" spans="1:9" x14ac:dyDescent="0.25">
      <c r="A13" s="30" t="s">
        <v>16</v>
      </c>
      <c r="B13" s="31">
        <v>1639.86828063241</v>
      </c>
      <c r="H13" s="30" t="s">
        <v>16</v>
      </c>
      <c r="I13" s="31">
        <v>59.124000000000002</v>
      </c>
    </row>
    <row r="14" spans="1:9" x14ac:dyDescent="0.25">
      <c r="A14" s="30" t="s">
        <v>17</v>
      </c>
      <c r="B14" s="31">
        <v>1679.3041125541099</v>
      </c>
      <c r="H14" s="30" t="s">
        <v>17</v>
      </c>
      <c r="I14" s="31">
        <v>119.44</v>
      </c>
    </row>
    <row r="15" spans="1:9" x14ac:dyDescent="0.25">
      <c r="A15" s="30" t="s">
        <v>18</v>
      </c>
      <c r="B15" s="31">
        <v>1871.8754640115401</v>
      </c>
      <c r="H15" s="30" t="s">
        <v>18</v>
      </c>
      <c r="I15" s="31">
        <v>116.1367</v>
      </c>
    </row>
    <row r="16" spans="1:9" x14ac:dyDescent="0.25">
      <c r="A16" s="30" t="s">
        <v>19</v>
      </c>
      <c r="B16" s="31">
        <v>1471.1462121212101</v>
      </c>
      <c r="H16" s="30" t="s">
        <v>19</v>
      </c>
      <c r="I16" s="31">
        <v>147.084</v>
      </c>
    </row>
    <row r="17" spans="1:9" x14ac:dyDescent="0.25">
      <c r="A17" s="30" t="s">
        <v>20</v>
      </c>
      <c r="B17" s="31">
        <v>1515.9061421670101</v>
      </c>
      <c r="H17" s="30" t="s">
        <v>20</v>
      </c>
      <c r="I17" s="31">
        <v>123.134</v>
      </c>
    </row>
    <row r="18" spans="1:9" x14ac:dyDescent="0.25">
      <c r="A18" s="30" t="s">
        <v>21</v>
      </c>
      <c r="B18" s="31">
        <v>1753.2659090909101</v>
      </c>
      <c r="H18" s="30" t="s">
        <v>21</v>
      </c>
      <c r="I18" s="31">
        <v>111.93638</v>
      </c>
    </row>
    <row r="19" spans="1:9" x14ac:dyDescent="0.25">
      <c r="A19" s="30" t="s">
        <v>22</v>
      </c>
      <c r="B19" s="31">
        <v>2849.7968975468998</v>
      </c>
      <c r="H19" s="30" t="s">
        <v>22</v>
      </c>
      <c r="I19" s="31">
        <v>127.06100000000001</v>
      </c>
    </row>
    <row r="20" spans="1:9" x14ac:dyDescent="0.25">
      <c r="A20" s="30" t="s">
        <v>23</v>
      </c>
      <c r="B20" s="31">
        <v>3756.6017316017301</v>
      </c>
      <c r="H20" s="30" t="s">
        <v>23</v>
      </c>
      <c r="I20" s="31">
        <v>120.846</v>
      </c>
    </row>
    <row r="21" spans="1:9" x14ac:dyDescent="0.25">
      <c r="A21" s="30" t="s">
        <v>24</v>
      </c>
      <c r="B21" s="31">
        <v>7670.03715728716</v>
      </c>
      <c r="H21" s="30" t="s">
        <v>24</v>
      </c>
      <c r="I21" s="31">
        <v>98.283000000000001</v>
      </c>
    </row>
    <row r="22" spans="1:9" x14ac:dyDescent="0.25">
      <c r="A22" s="30" t="s">
        <v>25</v>
      </c>
      <c r="B22" s="31">
        <v>7713.1734848484903</v>
      </c>
      <c r="H22" s="30" t="s">
        <v>25</v>
      </c>
      <c r="I22" s="31">
        <v>89.781000000000006</v>
      </c>
    </row>
    <row r="23" spans="1:9" x14ac:dyDescent="0.25">
      <c r="A23" s="30" t="s">
        <v>26</v>
      </c>
      <c r="B23" s="31">
        <v>7679.8690382081704</v>
      </c>
      <c r="H23" s="30" t="s">
        <v>26</v>
      </c>
      <c r="I23" s="31">
        <v>133.714</v>
      </c>
    </row>
    <row r="24" spans="1:9" x14ac:dyDescent="0.25">
      <c r="A24" s="30" t="s">
        <v>27</v>
      </c>
      <c r="B24" s="31">
        <v>5859.0917654809</v>
      </c>
      <c r="H24" s="30" t="s">
        <v>27</v>
      </c>
      <c r="I24" s="31">
        <v>113.7595</v>
      </c>
    </row>
    <row r="25" spans="1:9" x14ac:dyDescent="0.25">
      <c r="A25" s="30" t="s">
        <v>28</v>
      </c>
      <c r="B25" s="31">
        <v>7242.8250360750399</v>
      </c>
      <c r="H25" s="30" t="s">
        <v>28</v>
      </c>
      <c r="I25" s="31">
        <v>120.035</v>
      </c>
    </row>
    <row r="26" spans="1:9" x14ac:dyDescent="0.25">
      <c r="A26" s="30" t="s">
        <v>29</v>
      </c>
      <c r="B26" s="31">
        <v>9120.2818903318894</v>
      </c>
      <c r="H26" s="30" t="s">
        <v>29</v>
      </c>
      <c r="I26" s="31">
        <v>113.923</v>
      </c>
    </row>
    <row r="27" spans="1:9" x14ac:dyDescent="0.25">
      <c r="A27" s="30" t="s">
        <v>30</v>
      </c>
      <c r="B27" s="31">
        <v>7716.7386363636397</v>
      </c>
      <c r="H27" s="30" t="s">
        <v>30</v>
      </c>
      <c r="I27" s="31">
        <v>106.941</v>
      </c>
    </row>
    <row r="28" spans="1:9" x14ac:dyDescent="0.25">
      <c r="A28" s="30" t="s">
        <v>31</v>
      </c>
      <c r="B28" s="31">
        <v>7078.8895790200104</v>
      </c>
      <c r="H28" s="30" t="s">
        <v>31</v>
      </c>
      <c r="I28" s="31">
        <v>104.39100000000001</v>
      </c>
    </row>
    <row r="29" spans="1:9" x14ac:dyDescent="0.25">
      <c r="A29" s="30" t="s">
        <v>32</v>
      </c>
      <c r="B29" s="31">
        <v>6993.9725829725803</v>
      </c>
      <c r="H29" s="30" t="s">
        <v>32</v>
      </c>
      <c r="I29" s="31">
        <v>121.93300000000001</v>
      </c>
    </row>
    <row r="30" spans="1:9" x14ac:dyDescent="0.25">
      <c r="A30" s="30" t="s">
        <v>33</v>
      </c>
      <c r="B30" s="31">
        <v>5251.3096508563904</v>
      </c>
      <c r="H30" s="30" t="s">
        <v>33</v>
      </c>
      <c r="I30" s="31">
        <v>134.80799999999999</v>
      </c>
    </row>
    <row r="31" spans="1:9" x14ac:dyDescent="0.25">
      <c r="A31" s="30" t="s">
        <v>34</v>
      </c>
      <c r="B31" s="31">
        <v>4773.7240259740302</v>
      </c>
      <c r="H31" s="30" t="s">
        <v>34</v>
      </c>
      <c r="I31" s="31">
        <v>114.51300000000001</v>
      </c>
    </row>
    <row r="32" spans="1:9" x14ac:dyDescent="0.25">
      <c r="A32" s="30" t="s">
        <v>35</v>
      </c>
      <c r="B32" s="31">
        <v>6346.65584415585</v>
      </c>
      <c r="H32" s="30" t="s">
        <v>35</v>
      </c>
      <c r="I32" s="31">
        <v>95.328007999999997</v>
      </c>
    </row>
    <row r="33" spans="1:9" x14ac:dyDescent="0.25">
      <c r="A33" s="30" t="s">
        <v>36</v>
      </c>
      <c r="B33" s="31">
        <v>6102.6522727272704</v>
      </c>
      <c r="H33" s="30" t="s">
        <v>36</v>
      </c>
      <c r="I33" s="31">
        <v>106.538</v>
      </c>
    </row>
    <row r="34" spans="1:9" x14ac:dyDescent="0.25">
      <c r="A34" s="30" t="s">
        <v>37</v>
      </c>
      <c r="B34" s="31">
        <v>5797.7667356797801</v>
      </c>
      <c r="H34" s="30" t="s">
        <v>37</v>
      </c>
      <c r="I34" s="31">
        <v>101.08499999999999</v>
      </c>
    </row>
    <row r="35" spans="1:9" x14ac:dyDescent="0.25">
      <c r="A35" s="30" t="s">
        <v>38</v>
      </c>
      <c r="B35" s="31">
        <v>6520.9566534914402</v>
      </c>
      <c r="H35" s="30" t="s">
        <v>38</v>
      </c>
      <c r="I35" s="31">
        <v>117.505</v>
      </c>
    </row>
    <row r="36" spans="1:9" x14ac:dyDescent="0.25">
      <c r="A36" s="30" t="s">
        <v>3</v>
      </c>
      <c r="B36" s="31">
        <v>4441.4083206765927</v>
      </c>
      <c r="H36" s="30" t="s">
        <v>3</v>
      </c>
      <c r="I36" s="31">
        <v>103.99088993548386</v>
      </c>
    </row>
    <row r="37" spans="1:9" x14ac:dyDescent="0.25">
      <c r="A37"/>
      <c r="B37"/>
      <c r="H37"/>
      <c r="I37"/>
    </row>
    <row r="39" spans="1:9" x14ac:dyDescent="0.25">
      <c r="A39" s="84"/>
    </row>
    <row r="40" spans="1:9" x14ac:dyDescent="0.25">
      <c r="A40" s="28" t="s">
        <v>145</v>
      </c>
      <c r="B40" s="2" t="s">
        <v>143</v>
      </c>
      <c r="H40" s="28" t="s">
        <v>145</v>
      </c>
      <c r="I40" s="2" t="s">
        <v>143</v>
      </c>
    </row>
    <row r="42" spans="1:9" x14ac:dyDescent="0.25">
      <c r="A42" s="28" t="s">
        <v>2</v>
      </c>
      <c r="B42" s="2" t="s">
        <v>161</v>
      </c>
      <c r="H42" s="28" t="s">
        <v>2</v>
      </c>
      <c r="I42" s="2" t="s">
        <v>162</v>
      </c>
    </row>
    <row r="43" spans="1:9" x14ac:dyDescent="0.25">
      <c r="A43" s="30" t="s">
        <v>4</v>
      </c>
      <c r="B43" s="31">
        <v>33.194000000000003</v>
      </c>
      <c r="H43" s="30" t="s">
        <v>4</v>
      </c>
      <c r="I43" s="31" t="e">
        <v>#DIV/0!</v>
      </c>
    </row>
    <row r="44" spans="1:9" x14ac:dyDescent="0.25">
      <c r="A44" s="30" t="s">
        <v>9</v>
      </c>
      <c r="B44" s="31">
        <v>48.683</v>
      </c>
      <c r="H44" s="30" t="s">
        <v>9</v>
      </c>
      <c r="I44" s="31" t="e">
        <v>#DIV/0!</v>
      </c>
    </row>
    <row r="45" spans="1:9" x14ac:dyDescent="0.25">
      <c r="A45" s="30" t="s">
        <v>10</v>
      </c>
      <c r="B45" s="31">
        <v>45.837000000000003</v>
      </c>
      <c r="H45" s="30" t="s">
        <v>10</v>
      </c>
      <c r="I45" s="31" t="e">
        <v>#DIV/0!</v>
      </c>
    </row>
    <row r="46" spans="1:9" x14ac:dyDescent="0.25">
      <c r="A46" s="30" t="s">
        <v>11</v>
      </c>
      <c r="B46" s="31">
        <v>35.923999999999999</v>
      </c>
      <c r="H46" s="30" t="s">
        <v>11</v>
      </c>
      <c r="I46" s="31" t="e">
        <v>#DIV/0!</v>
      </c>
    </row>
    <row r="47" spans="1:9" x14ac:dyDescent="0.25">
      <c r="A47" s="30" t="s">
        <v>12</v>
      </c>
      <c r="B47" s="31">
        <v>49.37</v>
      </c>
      <c r="H47" s="30" t="s">
        <v>12</v>
      </c>
      <c r="I47" s="31" t="e">
        <v>#DIV/0!</v>
      </c>
    </row>
    <row r="48" spans="1:9" x14ac:dyDescent="0.25">
      <c r="A48" s="30" t="s">
        <v>13</v>
      </c>
      <c r="B48" s="31">
        <v>37.472999999999999</v>
      </c>
      <c r="H48" s="30" t="s">
        <v>13</v>
      </c>
      <c r="I48" s="31" t="e">
        <v>#DIV/0!</v>
      </c>
    </row>
    <row r="49" spans="1:9" x14ac:dyDescent="0.25">
      <c r="A49" s="30" t="s">
        <v>14</v>
      </c>
      <c r="B49" s="31">
        <v>30.806000000000001</v>
      </c>
      <c r="H49" s="30" t="s">
        <v>14</v>
      </c>
      <c r="I49" s="31" t="e">
        <v>#DIV/0!</v>
      </c>
    </row>
    <row r="50" spans="1:9" x14ac:dyDescent="0.25">
      <c r="A50" s="30" t="s">
        <v>15</v>
      </c>
      <c r="B50" s="31">
        <v>30.800999999999998</v>
      </c>
      <c r="H50" s="30" t="s">
        <v>15</v>
      </c>
      <c r="I50" s="31" t="e">
        <v>#DIV/0!</v>
      </c>
    </row>
    <row r="51" spans="1:9" x14ac:dyDescent="0.25">
      <c r="A51" s="30" t="s">
        <v>16</v>
      </c>
      <c r="B51" s="31">
        <v>29.727</v>
      </c>
      <c r="H51" s="30" t="s">
        <v>16</v>
      </c>
      <c r="I51" s="31" t="e">
        <v>#DIV/0!</v>
      </c>
    </row>
    <row r="52" spans="1:9" x14ac:dyDescent="0.25">
      <c r="A52" s="30" t="s">
        <v>17</v>
      </c>
      <c r="B52" s="31">
        <v>67.992000000000004</v>
      </c>
      <c r="H52" s="30" t="s">
        <v>17</v>
      </c>
      <c r="I52" s="31">
        <v>6.5</v>
      </c>
    </row>
    <row r="53" spans="1:9" x14ac:dyDescent="0.25">
      <c r="A53" s="30" t="s">
        <v>18</v>
      </c>
      <c r="B53" s="31">
        <v>72.631</v>
      </c>
      <c r="H53" s="30" t="s">
        <v>18</v>
      </c>
      <c r="I53" s="31">
        <v>6.9</v>
      </c>
    </row>
    <row r="54" spans="1:9" x14ac:dyDescent="0.25">
      <c r="A54" s="30" t="s">
        <v>19</v>
      </c>
      <c r="B54" s="31">
        <v>96.405000000000001</v>
      </c>
      <c r="H54" s="30" t="s">
        <v>19</v>
      </c>
      <c r="I54" s="31">
        <v>10</v>
      </c>
    </row>
    <row r="55" spans="1:9" x14ac:dyDescent="0.25">
      <c r="A55" s="30" t="s">
        <v>20</v>
      </c>
      <c r="B55" s="31">
        <v>64.462000000000003</v>
      </c>
      <c r="H55" s="30" t="s">
        <v>20</v>
      </c>
      <c r="I55" s="31">
        <v>11.1</v>
      </c>
    </row>
    <row r="56" spans="1:9" x14ac:dyDescent="0.25">
      <c r="A56" s="30" t="s">
        <v>21</v>
      </c>
      <c r="B56" s="31">
        <v>51.738</v>
      </c>
      <c r="H56" s="30" t="s">
        <v>21</v>
      </c>
      <c r="I56" s="31">
        <v>7</v>
      </c>
    </row>
    <row r="57" spans="1:9" x14ac:dyDescent="0.25">
      <c r="A57" s="30" t="s">
        <v>22</v>
      </c>
      <c r="B57" s="31">
        <v>81.11</v>
      </c>
      <c r="H57" s="30" t="s">
        <v>22</v>
      </c>
      <c r="I57" s="31">
        <v>15.5</v>
      </c>
    </row>
    <row r="58" spans="1:9" x14ac:dyDescent="0.25">
      <c r="A58" s="30" t="s">
        <v>23</v>
      </c>
      <c r="B58" s="31">
        <v>76.281999999999996</v>
      </c>
      <c r="H58" s="30" t="s">
        <v>23</v>
      </c>
      <c r="I58" s="31">
        <v>31.5</v>
      </c>
    </row>
    <row r="59" spans="1:9" x14ac:dyDescent="0.25">
      <c r="A59" s="30" t="s">
        <v>24</v>
      </c>
      <c r="B59" s="31">
        <v>53.347999999999999</v>
      </c>
      <c r="H59" s="30" t="s">
        <v>24</v>
      </c>
      <c r="I59" s="31">
        <v>52.7</v>
      </c>
    </row>
    <row r="60" spans="1:9" x14ac:dyDescent="0.25">
      <c r="A60" s="30" t="s">
        <v>25</v>
      </c>
      <c r="B60" s="31">
        <v>56.920999999999999</v>
      </c>
      <c r="H60" s="30" t="s">
        <v>25</v>
      </c>
      <c r="I60" s="31">
        <v>65.2</v>
      </c>
    </row>
    <row r="61" spans="1:9" x14ac:dyDescent="0.25">
      <c r="A61" s="30" t="s">
        <v>26</v>
      </c>
      <c r="B61" s="31">
        <v>89.540999999999997</v>
      </c>
      <c r="H61" s="30" t="s">
        <v>26</v>
      </c>
      <c r="I61" s="31">
        <v>79.2</v>
      </c>
    </row>
    <row r="62" spans="1:9" x14ac:dyDescent="0.25">
      <c r="A62" s="30" t="s">
        <v>27</v>
      </c>
      <c r="B62" s="31">
        <v>77.921000000000006</v>
      </c>
      <c r="H62" s="30" t="s">
        <v>27</v>
      </c>
      <c r="I62" s="31">
        <v>37</v>
      </c>
    </row>
    <row r="63" spans="1:9" x14ac:dyDescent="0.25">
      <c r="A63" s="30" t="s">
        <v>28</v>
      </c>
      <c r="B63" s="31">
        <v>96.594999999999999</v>
      </c>
      <c r="H63" s="30" t="s">
        <v>28</v>
      </c>
      <c r="I63" s="31">
        <v>68.900000000000006</v>
      </c>
    </row>
    <row r="64" spans="1:9" x14ac:dyDescent="0.25">
      <c r="A64" s="30" t="s">
        <v>29</v>
      </c>
      <c r="B64" s="31">
        <v>89.242000000000004</v>
      </c>
      <c r="H64" s="30" t="s">
        <v>29</v>
      </c>
      <c r="I64" s="31">
        <v>108.9</v>
      </c>
    </row>
    <row r="65" spans="1:9" x14ac:dyDescent="0.25">
      <c r="A65" s="30" t="s">
        <v>30</v>
      </c>
      <c r="B65" s="31">
        <v>87.233670000000004</v>
      </c>
      <c r="H65" s="30" t="s">
        <v>30</v>
      </c>
      <c r="I65" s="31">
        <v>102.5</v>
      </c>
    </row>
    <row r="66" spans="1:9" x14ac:dyDescent="0.25">
      <c r="A66" s="30" t="s">
        <v>31</v>
      </c>
      <c r="B66" s="31">
        <v>99.079099999999997</v>
      </c>
      <c r="H66" s="30" t="s">
        <v>31</v>
      </c>
      <c r="I66" s="31">
        <v>54.6</v>
      </c>
    </row>
    <row r="67" spans="1:9" x14ac:dyDescent="0.25">
      <c r="A67" s="30" t="s">
        <v>32</v>
      </c>
      <c r="B67" s="31">
        <v>112.55136</v>
      </c>
      <c r="H67" s="30" t="s">
        <v>32</v>
      </c>
      <c r="I67" s="31">
        <v>44.2</v>
      </c>
    </row>
    <row r="68" spans="1:9" x14ac:dyDescent="0.25">
      <c r="A68" s="30" t="s">
        <v>33</v>
      </c>
      <c r="B68" s="31">
        <v>133.90185</v>
      </c>
      <c r="H68" s="30" t="s">
        <v>33</v>
      </c>
      <c r="I68" s="31">
        <v>30.2</v>
      </c>
    </row>
    <row r="69" spans="1:9" x14ac:dyDescent="0.25">
      <c r="A69" s="30" t="s">
        <v>34</v>
      </c>
      <c r="B69" s="31">
        <v>104.33601</v>
      </c>
      <c r="H69" s="30" t="s">
        <v>34</v>
      </c>
      <c r="I69" s="31">
        <v>34.799999999999997</v>
      </c>
    </row>
    <row r="70" spans="1:9" x14ac:dyDescent="0.25">
      <c r="A70" s="30" t="s">
        <v>35</v>
      </c>
      <c r="B70" s="31">
        <v>80.205380000000005</v>
      </c>
      <c r="H70" s="30" t="s">
        <v>35</v>
      </c>
      <c r="I70" s="31">
        <v>44.5</v>
      </c>
    </row>
    <row r="71" spans="1:9" x14ac:dyDescent="0.25">
      <c r="A71" s="30" t="s">
        <v>36</v>
      </c>
      <c r="B71" s="31">
        <v>102.22096999999999</v>
      </c>
      <c r="H71" s="30" t="s">
        <v>36</v>
      </c>
      <c r="I71" s="31">
        <v>73.2</v>
      </c>
    </row>
    <row r="72" spans="1:9" x14ac:dyDescent="0.25">
      <c r="A72" s="30" t="s">
        <v>37</v>
      </c>
      <c r="B72" s="31">
        <v>86.993105999999997</v>
      </c>
      <c r="H72" s="30" t="s">
        <v>37</v>
      </c>
      <c r="I72" s="31">
        <v>117.1</v>
      </c>
    </row>
    <row r="73" spans="1:9" x14ac:dyDescent="0.25">
      <c r="A73" s="30" t="s">
        <v>38</v>
      </c>
      <c r="B73" s="31">
        <v>112.21478999999999</v>
      </c>
      <c r="H73" s="30" t="s">
        <v>38</v>
      </c>
      <c r="I73" s="31">
        <v>75.8</v>
      </c>
    </row>
    <row r="74" spans="1:9" x14ac:dyDescent="0.25">
      <c r="A74" s="30" t="s">
        <v>3</v>
      </c>
      <c r="B74" s="31">
        <v>72.088362451612895</v>
      </c>
      <c r="H74" s="30" t="s">
        <v>3</v>
      </c>
      <c r="I74" s="31">
        <v>48.968181818181826</v>
      </c>
    </row>
    <row r="75" spans="1:9" x14ac:dyDescent="0.25">
      <c r="A75"/>
      <c r="B75"/>
      <c r="H75"/>
      <c r="I75"/>
    </row>
  </sheetData>
  <hyperlinks>
    <hyperlink ref="A1" location="Index!A1" display="Back to table content" xr:uid="{9506A49F-6F53-40DC-B2A9-92EB7CCBB1F9}"/>
  </hyperlinks>
  <pageMargins left="0.7" right="0.7" top="0.75" bottom="0.75" header="0.3" footer="0.3"/>
  <pageSetup orientation="portrait" r:id="rId5"/>
  <drawing r:id="rId6"/>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7FDAB-FAC5-4535-821C-C26C7E58B404}">
  <dimension ref="C1"/>
  <sheetViews>
    <sheetView showGridLines="0" workbookViewId="0">
      <selection activeCell="K16" sqref="K16"/>
    </sheetView>
  </sheetViews>
  <sheetFormatPr defaultRowHeight="13.8" x14ac:dyDescent="0.25"/>
  <cols>
    <col min="1" max="16384" width="8.88671875" style="2"/>
  </cols>
  <sheetData>
    <row r="1" spans="3:3" ht="14.4" x14ac:dyDescent="0.3">
      <c r="C1" s="73" t="s">
        <v>225</v>
      </c>
    </row>
  </sheetData>
  <hyperlinks>
    <hyperlink ref="C1" location="Index!A1" display="Back to table content" xr:uid="{D740B9E0-841A-4621-8A54-E26E6BE16A2F}"/>
  </hyperlink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B92C1-D880-4E0A-A339-413B19107071}">
  <dimension ref="A1:W28"/>
  <sheetViews>
    <sheetView showGridLines="0" zoomScale="98" workbookViewId="0"/>
  </sheetViews>
  <sheetFormatPr defaultRowHeight="13.8" x14ac:dyDescent="0.25"/>
  <cols>
    <col min="1" max="1" width="32.33203125" style="2" customWidth="1"/>
    <col min="2" max="16384" width="8.88671875" style="2"/>
  </cols>
  <sheetData>
    <row r="1" spans="1:23" ht="15.6" x14ac:dyDescent="0.3">
      <c r="A1" s="81" t="s">
        <v>225</v>
      </c>
      <c r="B1" s="101"/>
      <c r="C1" s="101"/>
      <c r="D1" s="101"/>
      <c r="E1" s="101"/>
      <c r="F1" s="101"/>
      <c r="G1" s="101"/>
      <c r="H1" s="101"/>
      <c r="I1" s="101"/>
      <c r="J1" s="101"/>
      <c r="K1" s="101"/>
      <c r="L1" s="101"/>
      <c r="M1" s="101"/>
      <c r="N1" s="101"/>
      <c r="O1" s="101"/>
      <c r="P1" s="101"/>
      <c r="Q1" s="101"/>
      <c r="R1" s="101"/>
      <c r="S1" s="101"/>
      <c r="T1" s="101"/>
      <c r="U1" s="101"/>
    </row>
    <row r="2" spans="1:23" ht="30.6" x14ac:dyDescent="0.55000000000000004">
      <c r="A2" s="108" t="s">
        <v>202</v>
      </c>
      <c r="B2" s="108"/>
      <c r="C2" s="108"/>
      <c r="D2" s="108"/>
      <c r="E2" s="108"/>
      <c r="F2" s="108"/>
      <c r="G2" s="108"/>
      <c r="H2" s="108"/>
      <c r="I2" s="108"/>
      <c r="J2" s="108"/>
      <c r="K2" s="108"/>
      <c r="L2" s="108"/>
      <c r="M2" s="108"/>
      <c r="N2" s="108"/>
      <c r="O2" s="108"/>
      <c r="P2" s="108"/>
      <c r="Q2" s="108"/>
      <c r="R2" s="108"/>
      <c r="S2" s="108"/>
      <c r="T2" s="108"/>
      <c r="U2" s="108"/>
      <c r="V2" s="108"/>
      <c r="W2" s="108"/>
    </row>
    <row r="4" spans="1:23" ht="17.399999999999999" x14ac:dyDescent="0.3">
      <c r="A4" s="82" t="s">
        <v>203</v>
      </c>
      <c r="B4" s="76" t="s">
        <v>206</v>
      </c>
    </row>
    <row r="5" spans="1:23" ht="15.6" x14ac:dyDescent="0.3">
      <c r="A5" s="83"/>
      <c r="B5" s="76" t="s">
        <v>204</v>
      </c>
    </row>
    <row r="6" spans="1:23" ht="15.6" x14ac:dyDescent="0.3">
      <c r="A6" s="83"/>
      <c r="B6" s="76" t="s">
        <v>227</v>
      </c>
    </row>
    <row r="7" spans="1:23" ht="15.6" x14ac:dyDescent="0.3">
      <c r="A7" s="83"/>
      <c r="B7" s="76" t="s">
        <v>205</v>
      </c>
    </row>
    <row r="8" spans="1:23" x14ac:dyDescent="0.25">
      <c r="A8" s="83"/>
    </row>
    <row r="9" spans="1:23" ht="17.399999999999999" x14ac:dyDescent="0.3">
      <c r="A9" s="82" t="s">
        <v>107</v>
      </c>
      <c r="B9" s="76" t="s">
        <v>207</v>
      </c>
    </row>
    <row r="10" spans="1:23" ht="15.6" x14ac:dyDescent="0.3">
      <c r="A10" s="83"/>
      <c r="B10" s="76" t="s">
        <v>208</v>
      </c>
    </row>
    <row r="11" spans="1:23" ht="15.6" x14ac:dyDescent="0.3">
      <c r="A11" s="83"/>
      <c r="B11" s="76" t="s">
        <v>209</v>
      </c>
    </row>
    <row r="12" spans="1:23" ht="15.6" x14ac:dyDescent="0.3">
      <c r="A12" s="83"/>
      <c r="B12" s="76" t="s">
        <v>210</v>
      </c>
    </row>
    <row r="13" spans="1:23" x14ac:dyDescent="0.25">
      <c r="A13" s="83"/>
    </row>
    <row r="14" spans="1:23" ht="17.399999999999999" x14ac:dyDescent="0.3">
      <c r="A14" s="82" t="s">
        <v>211</v>
      </c>
      <c r="B14" s="76" t="s">
        <v>233</v>
      </c>
    </row>
    <row r="15" spans="1:23" ht="15.6" x14ac:dyDescent="0.3">
      <c r="A15" s="83"/>
      <c r="B15" s="76" t="s">
        <v>234</v>
      </c>
    </row>
    <row r="16" spans="1:23" ht="15.6" x14ac:dyDescent="0.3">
      <c r="A16" s="83"/>
      <c r="B16" s="76" t="s">
        <v>236</v>
      </c>
    </row>
    <row r="17" spans="1:2" ht="15.6" x14ac:dyDescent="0.3">
      <c r="A17" s="83"/>
      <c r="B17" s="76" t="s">
        <v>212</v>
      </c>
    </row>
    <row r="18" spans="1:2" x14ac:dyDescent="0.25">
      <c r="A18" s="83"/>
    </row>
    <row r="19" spans="1:2" ht="17.399999999999999" x14ac:dyDescent="0.3">
      <c r="A19" s="82" t="s">
        <v>213</v>
      </c>
      <c r="B19" s="76" t="s">
        <v>230</v>
      </c>
    </row>
    <row r="20" spans="1:2" ht="15.6" x14ac:dyDescent="0.3">
      <c r="A20" s="83"/>
      <c r="B20" s="76" t="s">
        <v>231</v>
      </c>
    </row>
    <row r="21" spans="1:2" x14ac:dyDescent="0.25">
      <c r="A21" s="83"/>
    </row>
    <row r="22" spans="1:2" ht="17.399999999999999" x14ac:dyDescent="0.3">
      <c r="A22" s="82" t="s">
        <v>214</v>
      </c>
      <c r="B22" s="76" t="s">
        <v>215</v>
      </c>
    </row>
    <row r="23" spans="1:2" ht="15.6" x14ac:dyDescent="0.3">
      <c r="A23" s="83"/>
      <c r="B23" s="76" t="s">
        <v>217</v>
      </c>
    </row>
    <row r="24" spans="1:2" ht="15.6" x14ac:dyDescent="0.3">
      <c r="A24" s="83"/>
      <c r="B24" s="76" t="s">
        <v>216</v>
      </c>
    </row>
    <row r="25" spans="1:2" x14ac:dyDescent="0.25">
      <c r="A25" s="83"/>
    </row>
    <row r="26" spans="1:2" ht="17.399999999999999" x14ac:dyDescent="0.3">
      <c r="A26" s="82" t="s">
        <v>218</v>
      </c>
      <c r="B26" s="76" t="s">
        <v>219</v>
      </c>
    </row>
    <row r="27" spans="1:2" ht="15.6" x14ac:dyDescent="0.3">
      <c r="A27" s="83"/>
      <c r="B27" s="76" t="s">
        <v>220</v>
      </c>
    </row>
    <row r="28" spans="1:2" ht="15.6" x14ac:dyDescent="0.3">
      <c r="B28" s="76" t="s">
        <v>221</v>
      </c>
    </row>
  </sheetData>
  <mergeCells count="1">
    <mergeCell ref="A2:W2"/>
  </mergeCells>
  <hyperlinks>
    <hyperlink ref="A1" location="Index!A1" display="Back to table content" xr:uid="{6A6DABE9-79CD-4FE4-B4B5-65A681ECD7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vt:i4>
      </vt:variant>
    </vt:vector>
  </HeadingPairs>
  <TitlesOfParts>
    <vt:vector size="23" baseType="lpstr">
      <vt:lpstr>Index</vt:lpstr>
      <vt:lpstr>Raw Data</vt:lpstr>
      <vt:lpstr>Gold</vt:lpstr>
      <vt:lpstr>PS 1</vt:lpstr>
      <vt:lpstr>PS 2</vt:lpstr>
      <vt:lpstr>Coal</vt:lpstr>
      <vt:lpstr>PS 3</vt:lpstr>
      <vt:lpstr>PS 4</vt:lpstr>
      <vt:lpstr>Petrolium</vt:lpstr>
      <vt:lpstr>PS 5</vt:lpstr>
      <vt:lpstr>PS 6</vt:lpstr>
      <vt:lpstr>Iron Ore</vt:lpstr>
      <vt:lpstr>PS 7</vt:lpstr>
      <vt:lpstr>PS 8</vt:lpstr>
      <vt:lpstr>Total Resources and energy</vt:lpstr>
      <vt:lpstr>PS 9</vt:lpstr>
      <vt:lpstr>Australia Buisness Income</vt:lpstr>
      <vt:lpstr>PS 10</vt:lpstr>
      <vt:lpstr>PS 11</vt:lpstr>
      <vt:lpstr> Pivot Table</vt:lpstr>
      <vt:lpstr>Dashboard </vt:lpstr>
      <vt:lpstr>Conclusion</vt:lpstr>
      <vt:lpstr>comparison_of_different_sectors__business_income_index__March_90__100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Navikaa</dc:creator>
  <cp:lastModifiedBy>Navikaa</cp:lastModifiedBy>
  <dcterms:created xsi:type="dcterms:W3CDTF">2021-07-15T04:20:26Z</dcterms:created>
  <dcterms:modified xsi:type="dcterms:W3CDTF">2021-07-21T13:49:13Z</dcterms:modified>
</cp:coreProperties>
</file>