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2.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096406A0-0BE7-40DF-937F-335A2C7438BB}" xr6:coauthVersionLast="45" xr6:coauthVersionMax="45" xr10:uidLastSave="{00000000-0000-0000-0000-000000000000}"/>
  <bookViews>
    <workbookView xWindow="-108" yWindow="-108" windowWidth="23256" windowHeight="12576" xr2:uid="{00000000-000D-0000-FFFF-FFFF00000000}"/>
  </bookViews>
  <sheets>
    <sheet name="每月預算摘要" sheetId="6" r:id="rId1"/>
    <sheet name="收入" sheetId="7" r:id="rId2"/>
    <sheet name="人事支出" sheetId="8" r:id="rId3"/>
    <sheet name="營運支出" sheetId="9" r:id="rId4"/>
    <sheet name="每月預算摘要-ok" sheetId="1" r:id="rId5"/>
    <sheet name="收入-ok" sheetId="3" r:id="rId6"/>
    <sheet name="人事支出-ok" sheetId="4" r:id="rId7"/>
    <sheet name="營運支出-ok" sheetId="5" r:id="rId8"/>
  </sheets>
  <definedNames>
    <definedName name="_xlnm._FilterDatabase" localSheetId="2" hidden="1">人事支出!#REF!</definedName>
    <definedName name="_xlnm._FilterDatabase" localSheetId="6" hidden="1">'人事支出-ok'!#REF!</definedName>
    <definedName name="_xlnm._FilterDatabase" localSheetId="1" hidden="1">收入!#REF!</definedName>
    <definedName name="_xlnm._FilterDatabase" localSheetId="5" hidden="1">'收入-ok'!#REF!</definedName>
    <definedName name="_xlnm._FilterDatabase" localSheetId="0" hidden="1">收入!#REF!</definedName>
    <definedName name="_xlnm._FilterDatabase" localSheetId="4" hidden="1">'收入-ok'!#REF!</definedName>
    <definedName name="_xlnm._FilterDatabase" localSheetId="3" hidden="1">營運支出!#REF!</definedName>
    <definedName name="_xlnm._FilterDatabase" localSheetId="7" hidden="1">'營運支出-ok'!#REF!</definedName>
    <definedName name="_xlnm.Print_Titles" localSheetId="2">人事支出!$4:$4</definedName>
    <definedName name="_xlnm.Print_Titles" localSheetId="6">'人事支出-ok'!$4:$4</definedName>
    <definedName name="_xlnm.Print_Titles" localSheetId="1">收入!$4:$4</definedName>
    <definedName name="_xlnm.Print_Titles" localSheetId="5">'收入-ok'!$4:$4</definedName>
    <definedName name="_xlnm.Print_Titles" localSheetId="3">營運支出!$4:$4</definedName>
    <definedName name="_xlnm.Print_Titles" localSheetId="7">'營運支出-ok'!$4:$4</definedName>
    <definedName name="公司_名稱" localSheetId="2">每月預算摘要!$B$1</definedName>
    <definedName name="公司_名稱" localSheetId="1">每月預算摘要!$B$1</definedName>
    <definedName name="公司_名稱" localSheetId="0">每月預算摘要!$B$1</definedName>
    <definedName name="公司_名稱" localSheetId="3">每月預算摘要!$B$1</definedName>
    <definedName name="公司_名稱">'每月預算摘要-ok'!$B$1</definedName>
    <definedName name="預算_標題" localSheetId="2">每月預算摘要!$B$2</definedName>
    <definedName name="預算_標題" localSheetId="1">每月預算摘要!$B$2</definedName>
    <definedName name="預算_標題" localSheetId="0">每月預算摘要!$B$2</definedName>
    <definedName name="預算_標題" localSheetId="3">每月預算摘要!$B$2</definedName>
    <definedName name="預算_標題">'每月預算摘要-ok'!$B$2</definedName>
    <definedName name="標題​​1" localSheetId="2">前5大項支出6[[#Headers],[支出]]</definedName>
    <definedName name="標題​​1" localSheetId="1">前5大項支出6[[#Headers],[支出]]</definedName>
    <definedName name="標題​​1" localSheetId="0">前5大項支出6[[#Headers],[支出]]</definedName>
    <definedName name="標題​​1" localSheetId="3">前5大項支出6[[#Headers],[支出]]</definedName>
    <definedName name="標題​​1">前5大項支出[[#Headers],[支出]]</definedName>
    <definedName name="標題2" localSheetId="2">收入_7[[#Headers],[收入]]</definedName>
    <definedName name="標題2" localSheetId="1">收入_7[[#Headers],[收入]]</definedName>
    <definedName name="標題2" localSheetId="0">收入_7[[#Headers],[收入]]</definedName>
    <definedName name="標題2" localSheetId="3">收入_7[[#Headers],[收入]]</definedName>
    <definedName name="標題2">收入[[#Headers],[收入]]</definedName>
    <definedName name="標題3" localSheetId="2">人事支出9[[#Headers],[人事支出]]</definedName>
    <definedName name="標題3" localSheetId="1">人事支出9[[#Headers],[人事支出]]</definedName>
    <definedName name="標題3" localSheetId="0">人事支出9[[#Headers],[人事支出]]</definedName>
    <definedName name="標題3" localSheetId="3">人事支出9[[#Headers],[人事支出]]</definedName>
    <definedName name="標題3">人事支出[[#Headers],[人事支出]]</definedName>
    <definedName name="標題4" localSheetId="2">營運支出11[[#Headers],[營運支出]]</definedName>
    <definedName name="標題4" localSheetId="1">營運支出11[[#Headers],[營運支出]]</definedName>
    <definedName name="標題4" localSheetId="0">營運支出11[[#Headers],[營運支出]]</definedName>
    <definedName name="標題4" localSheetId="3">營運支出11[[#Headers],[營運支出]]</definedName>
    <definedName name="標題4">營運支出[[#Headers],[營運支出]]</definedName>
    <definedName name="欄標題1" localSheetId="2">總計_3[[#Headers],[預算總額]]</definedName>
    <definedName name="欄標題1" localSheetId="1">總計_3[[#Headers],[預算總額]]</definedName>
    <definedName name="欄標題1" localSheetId="0">總計_3[[#Headers],[預算總額]]</definedName>
    <definedName name="欄標題1" localSheetId="3">總計_3[[#Headers],[預算總額]]</definedName>
    <definedName name="欄標題1">總計[[#Headers],[預算總額]]</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9" l="1"/>
  <c r="B2" i="9"/>
  <c r="E5" i="9"/>
  <c r="F5" i="9"/>
  <c r="F25" i="9" s="1"/>
  <c r="E6" i="9"/>
  <c r="F6" i="9"/>
  <c r="E7" i="9"/>
  <c r="F7" i="9"/>
  <c r="E8" i="9"/>
  <c r="F8" i="9"/>
  <c r="E9" i="9"/>
  <c r="F9" i="9"/>
  <c r="E10" i="9"/>
  <c r="F10" i="9"/>
  <c r="E11" i="9"/>
  <c r="F11" i="9"/>
  <c r="E12" i="9"/>
  <c r="F12" i="9"/>
  <c r="E13" i="9"/>
  <c r="F13" i="9"/>
  <c r="E14" i="9"/>
  <c r="F14" i="9"/>
  <c r="E15" i="9"/>
  <c r="F15" i="9"/>
  <c r="E16" i="9"/>
  <c r="F16" i="9"/>
  <c r="E17" i="9"/>
  <c r="F17" i="9"/>
  <c r="E18" i="9"/>
  <c r="F18" i="9"/>
  <c r="E19" i="9"/>
  <c r="F19" i="9"/>
  <c r="E20" i="9"/>
  <c r="F20" i="9"/>
  <c r="E21" i="9"/>
  <c r="F21" i="9"/>
  <c r="E22" i="9"/>
  <c r="F22" i="9"/>
  <c r="E23" i="9"/>
  <c r="F23" i="9"/>
  <c r="E24" i="9"/>
  <c r="F24" i="9"/>
  <c r="C25" i="9"/>
  <c r="C6" i="6" s="1"/>
  <c r="D25" i="9"/>
  <c r="D6" i="6" s="1"/>
  <c r="E6" i="6" s="1"/>
  <c r="B1" i="8"/>
  <c r="B2" i="8"/>
  <c r="E5" i="8"/>
  <c r="F5" i="8"/>
  <c r="E6" i="8"/>
  <c r="F6" i="8"/>
  <c r="E7" i="8"/>
  <c r="F7" i="8"/>
  <c r="C8" i="8"/>
  <c r="D8" i="8"/>
  <c r="F8" i="8"/>
  <c r="B1" i="7"/>
  <c r="B2" i="7"/>
  <c r="E5" i="7"/>
  <c r="F5" i="7"/>
  <c r="E6" i="7"/>
  <c r="F6" i="7"/>
  <c r="E7" i="7"/>
  <c r="F7" i="7"/>
  <c r="C8" i="7"/>
  <c r="D8" i="7"/>
  <c r="D5" i="6" s="1"/>
  <c r="F8" i="7"/>
  <c r="C5" i="6"/>
  <c r="C12" i="6"/>
  <c r="C17" i="6" s="1"/>
  <c r="C13" i="6"/>
  <c r="B13" i="6" s="1"/>
  <c r="C14" i="6"/>
  <c r="B14" i="6" s="1"/>
  <c r="C15" i="6"/>
  <c r="E15" i="6" s="1"/>
  <c r="C16" i="6"/>
  <c r="B16" i="6" s="1"/>
  <c r="D7" i="6" l="1"/>
  <c r="E5" i="6"/>
  <c r="E12" i="6"/>
  <c r="B15" i="6"/>
  <c r="B12" i="6"/>
  <c r="E14" i="6"/>
  <c r="D15" i="6"/>
  <c r="C7" i="6"/>
  <c r="E7" i="6" s="1"/>
  <c r="D14" i="6"/>
  <c r="D12" i="6"/>
  <c r="E16" i="6"/>
  <c r="E13" i="6"/>
  <c r="D16" i="6"/>
  <c r="D13" i="6"/>
  <c r="D17" i="6" l="1"/>
  <c r="E17" i="6"/>
  <c r="C8" i="3"/>
  <c r="D8" i="3"/>
  <c r="B2" i="3" l="1"/>
  <c r="B2" i="4"/>
  <c r="B2" i="5"/>
  <c r="D25" i="5" l="1"/>
  <c r="C25" i="5"/>
  <c r="F9" i="5"/>
  <c r="E9" i="5"/>
  <c r="F5" i="5"/>
  <c r="E5" i="5"/>
  <c r="F20" i="5"/>
  <c r="E20" i="5"/>
  <c r="F17" i="5"/>
  <c r="E17" i="5"/>
  <c r="F24" i="5"/>
  <c r="E24" i="5"/>
  <c r="F16" i="5"/>
  <c r="E16" i="5"/>
  <c r="F22" i="5"/>
  <c r="E22" i="5"/>
  <c r="F10" i="5"/>
  <c r="E10" i="5"/>
  <c r="F18" i="5"/>
  <c r="E18" i="5"/>
  <c r="F23" i="5"/>
  <c r="E23" i="5"/>
  <c r="F12" i="5"/>
  <c r="E12" i="5"/>
  <c r="F11" i="5"/>
  <c r="E11" i="5"/>
  <c r="F6" i="5"/>
  <c r="E6" i="5"/>
  <c r="F13" i="5"/>
  <c r="E13" i="5"/>
  <c r="F19" i="5"/>
  <c r="E19" i="5"/>
  <c r="F8" i="5"/>
  <c r="E8" i="5"/>
  <c r="F14" i="5"/>
  <c r="E14" i="5"/>
  <c r="F15" i="5"/>
  <c r="E15" i="5"/>
  <c r="F7" i="5"/>
  <c r="E7" i="5"/>
  <c r="F21" i="5"/>
  <c r="E21" i="5"/>
  <c r="B1" i="5"/>
  <c r="D8" i="4"/>
  <c r="C8" i="4"/>
  <c r="F7" i="4"/>
  <c r="E7" i="4"/>
  <c r="F6" i="4"/>
  <c r="E6" i="4"/>
  <c r="F5" i="4"/>
  <c r="E5" i="4"/>
  <c r="B1" i="4"/>
  <c r="D6" i="1" l="1"/>
  <c r="C16" i="1"/>
  <c r="C15" i="1"/>
  <c r="C13" i="1"/>
  <c r="C12" i="1"/>
  <c r="B12" i="1" s="1"/>
  <c r="C14" i="1"/>
  <c r="C6" i="1"/>
  <c r="F25" i="5"/>
  <c r="F8" i="4"/>
  <c r="E7" i="3"/>
  <c r="F6" i="3"/>
  <c r="E6" i="3"/>
  <c r="F5" i="3"/>
  <c r="E5" i="3"/>
  <c r="E6" i="1" l="1"/>
  <c r="B14" i="1"/>
  <c r="E14" i="1"/>
  <c r="B13" i="1"/>
  <c r="E13" i="1"/>
  <c r="B15" i="1"/>
  <c r="E15" i="1"/>
  <c r="B16" i="1"/>
  <c r="E16" i="1"/>
  <c r="B1" i="3"/>
  <c r="E12" i="1" l="1"/>
  <c r="E17" i="1" l="1"/>
  <c r="C17" i="1"/>
  <c r="D5" i="1"/>
  <c r="D14" i="1" l="1"/>
  <c r="D7" i="1"/>
  <c r="D15" i="1"/>
  <c r="D13" i="1"/>
  <c r="D16" i="1"/>
  <c r="D12" i="1"/>
  <c r="D17" i="1" l="1"/>
  <c r="C5" i="1" l="1"/>
  <c r="F7" i="3"/>
  <c r="F8" i="3" s="1"/>
  <c r="E5" i="1" l="1"/>
  <c r="C7" i="1"/>
  <c r="E7" i="1" s="1"/>
</calcChain>
</file>

<file path=xl/sharedStrings.xml><?xml version="1.0" encoding="utf-8"?>
<sst xmlns="http://schemas.openxmlformats.org/spreadsheetml/2006/main" count="107" uniqueCount="58">
  <si>
    <t>預算總額</t>
  </si>
  <si>
    <t>收入</t>
  </si>
  <si>
    <t>支出</t>
  </si>
  <si>
    <t>餘額 (收入扣除支出)</t>
  </si>
  <si>
    <t>此儲存格為 [預算總覽] 圖表。下方的 [前5大項支出] 表格會自動更新前 5 大項營運支出。</t>
  </si>
  <si>
    <t>營運支出中最高的前 5 項為何？</t>
  </si>
  <si>
    <t>合計</t>
  </si>
  <si>
    <t>預估</t>
  </si>
  <si>
    <t>金額</t>
  </si>
  <si>
    <t>實際</t>
  </si>
  <si>
    <t>支出百分比</t>
  </si>
  <si>
    <t>日期</t>
  </si>
  <si>
    <t>差額</t>
  </si>
  <si>
    <t>減少 15%</t>
  </si>
  <si>
    <t>收入總額</t>
  </si>
  <si>
    <t>前 5 大金額</t>
  </si>
  <si>
    <t>人事支出</t>
  </si>
  <si>
    <t>薪資</t>
  </si>
  <si>
    <t>人事支出總額</t>
  </si>
  <si>
    <t>營運支出</t>
  </si>
  <si>
    <t>辦公室用品</t>
  </si>
  <si>
    <t>營運支出總額</t>
  </si>
  <si>
    <t>產品銷售獲利</t>
    <phoneticPr fontId="21" type="noConversion"/>
  </si>
  <si>
    <t>投資月息</t>
    <phoneticPr fontId="21" type="noConversion"/>
  </si>
  <si>
    <t>獎金</t>
    <phoneticPr fontId="21" type="noConversion"/>
  </si>
  <si>
    <t>應收未收帳</t>
    <phoneticPr fontId="21" type="noConversion"/>
  </si>
  <si>
    <t>公務車維修及油費</t>
    <phoneticPr fontId="21" type="noConversion"/>
  </si>
  <si>
    <t>房租</t>
    <phoneticPr fontId="21" type="noConversion"/>
  </si>
  <si>
    <t>貨運與倉儲管理費用</t>
    <phoneticPr fontId="21" type="noConversion"/>
  </si>
  <si>
    <t>電話費</t>
    <phoneticPr fontId="21" type="noConversion"/>
  </si>
  <si>
    <t>電費</t>
    <phoneticPr fontId="21" type="noConversion"/>
  </si>
  <si>
    <t>曉聿有限公司</t>
    <phoneticPr fontId="21" type="noConversion"/>
  </si>
  <si>
    <t>109年1月預算摘要</t>
    <phoneticPr fontId="21" type="noConversion"/>
  </si>
  <si>
    <t>每月預算</t>
  </si>
  <si>
    <t>公司名稱</t>
  </si>
  <si>
    <t>資產銷售 (獲利/虧損)</t>
  </si>
  <si>
    <t>利息收益</t>
  </si>
  <si>
    <t>淨銷售額</t>
  </si>
  <si>
    <t>佣金</t>
  </si>
  <si>
    <t>員工津貼</t>
  </si>
  <si>
    <t>銷售費用</t>
  </si>
  <si>
    <t>廣告</t>
  </si>
  <si>
    <t>電話</t>
  </si>
  <si>
    <t>會費與訂閱費用</t>
  </si>
  <si>
    <t>郵資</t>
  </si>
  <si>
    <t>稅金</t>
  </si>
  <si>
    <t>貨運與倉儲</t>
  </si>
  <si>
    <t>現金折扣</t>
  </si>
  <si>
    <t>配送成本</t>
  </si>
  <si>
    <t>保險</t>
  </si>
  <si>
    <t>保養及維修</t>
  </si>
  <si>
    <t>法律與稽核</t>
  </si>
  <si>
    <t>房租或貸款</t>
  </si>
  <si>
    <t>其他</t>
  </si>
  <si>
    <t>折舊</t>
  </si>
  <si>
    <t>呆帳</t>
  </si>
  <si>
    <t>利息</t>
  </si>
  <si>
    <t>公用事業費用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</si>
</sst>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_);_(* \(#,##0\);_(* &quot;-&quot;_);_(@_)"/>
    <numFmt numFmtId="177" formatCode="0.0%"/>
    <numFmt numFmtId="178" formatCode="_-&quot;NT$&quot;* #,##0.00_ ;_-&quot;NT$&quot;* \-#,##0.00\ ;_-&quot;NT$&quot;* &quot;-&quot;??_ ;_-@_ "/>
    <numFmt numFmtId="179" formatCode="_-&quot;NT$&quot;* #,##0_ ;_-&quot;NT$&quot;* \-#,##0\ ;_-&quot;NT$&quot;* &quot;-&quot;_ ;_-@_ "/>
    <numFmt numFmtId="180" formatCode="yyyy&quot;年&quot;m&quot;月&quot;"/>
  </numFmts>
  <fonts count="29" x14ac:knownFonts="1">
    <font>
      <sz val="11"/>
      <color theme="1"/>
      <name val="Microsoft JhengHei UI"/>
      <family val="2"/>
    </font>
    <font>
      <sz val="11"/>
      <color theme="1"/>
      <name val="Microsoft JhengHei UI"/>
      <family val="2"/>
    </font>
    <font>
      <sz val="11"/>
      <color theme="9" tint="-0.499984740745262"/>
      <name val="Microsoft JhengHei UI"/>
      <family val="2"/>
    </font>
    <font>
      <sz val="11"/>
      <color rgb="FF006100"/>
      <name val="Microsoft JhengHei UI"/>
      <family val="2"/>
    </font>
    <font>
      <sz val="11"/>
      <color rgb="FF9C0006"/>
      <name val="Microsoft JhengHei UI"/>
      <family val="2"/>
    </font>
    <font>
      <sz val="11"/>
      <color theme="3"/>
      <name val="Microsoft JhengHei UI"/>
      <family val="2"/>
    </font>
    <font>
      <sz val="36"/>
      <color theme="3"/>
      <name val="Microsoft JhengHei UI"/>
      <family val="2"/>
    </font>
    <font>
      <sz val="16"/>
      <color theme="3"/>
      <name val="Microsoft JhengHei UI"/>
      <family val="2"/>
    </font>
    <font>
      <sz val="11"/>
      <color theme="1" tint="4.9989318521683403E-2"/>
      <name val="Microsoft JhengHei UI"/>
      <family val="2"/>
    </font>
    <font>
      <b/>
      <sz val="11"/>
      <color theme="0"/>
      <name val="Microsoft JhengHei UI"/>
      <family val="2"/>
    </font>
    <font>
      <sz val="11"/>
      <color theme="0"/>
      <name val="Microsoft JhengHei UI"/>
      <family val="2"/>
    </font>
    <font>
      <i/>
      <sz val="11"/>
      <color rgb="FF7F7F7F"/>
      <name val="Microsoft JhengHei UI"/>
      <family val="2"/>
    </font>
    <font>
      <sz val="11"/>
      <color rgb="FF6C0000"/>
      <name val="Microsoft JhengHei UI"/>
      <family val="2"/>
    </font>
    <font>
      <b/>
      <sz val="11"/>
      <color rgb="FFFA7D00"/>
      <name val="Microsoft JhengHei UI"/>
      <family val="2"/>
    </font>
    <font>
      <sz val="11"/>
      <color rgb="FF3F3F76"/>
      <name val="Microsoft JhengHei UI"/>
      <family val="2"/>
    </font>
    <font>
      <b/>
      <sz val="11"/>
      <color rgb="FF3F3F3F"/>
      <name val="Microsoft JhengHei UI"/>
      <family val="2"/>
    </font>
    <font>
      <sz val="11"/>
      <color rgb="FF9C5700"/>
      <name val="Microsoft JhengHei UI"/>
      <family val="2"/>
    </font>
    <font>
      <sz val="11"/>
      <color rgb="FFFA7D00"/>
      <name val="Microsoft JhengHei UI"/>
      <family val="2"/>
    </font>
    <font>
      <sz val="16"/>
      <color theme="0"/>
      <name val="Microsoft JhengHei UI"/>
      <family val="2"/>
    </font>
    <font>
      <sz val="36"/>
      <color theme="0"/>
      <name val="Microsoft JhengHei UI"/>
      <family val="2"/>
    </font>
    <font>
      <sz val="11"/>
      <name val="Microsoft JhengHei UI"/>
      <family val="2"/>
    </font>
    <font>
      <sz val="9"/>
      <name val="細明體"/>
      <family val="3"/>
      <charset val="136"/>
    </font>
    <font>
      <sz val="11"/>
      <color theme="1"/>
      <name val="Microsoft JhengHei UI"/>
      <family val="2"/>
      <charset val="136"/>
    </font>
    <font>
      <sz val="36"/>
      <color theme="3"/>
      <name val="Microsoft JhengHei UI"/>
      <family val="2"/>
      <charset val="136"/>
    </font>
    <font>
      <sz val="11"/>
      <color theme="3"/>
      <name val="Microsoft JhengHei UI"/>
      <family val="2"/>
      <charset val="136"/>
    </font>
    <font>
      <sz val="11"/>
      <color theme="1" tint="4.9989318521683403E-2"/>
      <name val="Microsoft JhengHei UI"/>
      <family val="2"/>
      <charset val="136"/>
    </font>
    <font>
      <sz val="11"/>
      <color rgb="FFDA0000"/>
      <name val="Microsoft JhengHei UI"/>
      <family val="2"/>
      <charset val="136"/>
    </font>
    <font>
      <sz val="11"/>
      <color theme="0"/>
      <name val="Microsoft JhengHei UI"/>
      <family val="2"/>
      <charset val="136"/>
    </font>
    <font>
      <sz val="12"/>
      <color theme="3"/>
      <name val="Microsoft JhengHei UI"/>
      <family val="2"/>
      <charset val="136"/>
    </font>
  </fonts>
  <fills count="37">
    <fill>
      <patternFill patternType="none"/>
    </fill>
    <fill>
      <patternFill patternType="gray125"/>
    </fill>
    <fill>
      <patternFill patternType="solid">
        <fgColor theme="0" tint="-4.9989318521683403E-2"/>
        <bgColor indexed="64"/>
      </patternFill>
    </fill>
    <fill>
      <patternFill patternType="solid">
        <fgColor theme="7"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5"/>
      </patternFill>
    </fill>
    <fill>
      <patternFill patternType="solid">
        <fgColor theme="7" tint="0.399945066682943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8">
    <xf numFmtId="0" fontId="0" fillId="0" borderId="0">
      <alignment horizontal="left" wrapText="1" indent="1"/>
    </xf>
    <xf numFmtId="0" fontId="6" fillId="0" borderId="0" applyNumberFormat="0" applyFill="0" applyBorder="0" applyAlignment="0" applyProtection="0"/>
    <xf numFmtId="0" fontId="5" fillId="0" borderId="0" applyNumberFormat="0" applyFill="0" applyBorder="0" applyAlignment="0" applyProtection="0"/>
    <xf numFmtId="0" fontId="2" fillId="3" borderId="0" applyNumberFormat="0" applyBorder="0" applyAlignment="0" applyProtection="0"/>
    <xf numFmtId="0" fontId="7" fillId="0" borderId="0" applyNumberFormat="0" applyFill="0" applyAlignment="0" applyProtection="0"/>
    <xf numFmtId="0" fontId="8" fillId="7" borderId="0" applyBorder="0" applyProtection="0">
      <alignment horizontal="left" vertical="center" indent="1"/>
    </xf>
    <xf numFmtId="0" fontId="8" fillId="7" borderId="0" applyNumberFormat="0" applyBorder="0" applyProtection="0">
      <alignment horizontal="left" vertical="center"/>
    </xf>
    <xf numFmtId="0" fontId="1" fillId="0" borderId="0" applyNumberFormat="0" applyFill="0" applyAlignment="0" applyProtection="0"/>
    <xf numFmtId="0" fontId="12" fillId="0" borderId="0" applyNumberFormat="0" applyFill="0" applyBorder="0" applyAlignment="0" applyProtection="0"/>
    <xf numFmtId="40" fontId="1" fillId="0" borderId="0" applyFont="0" applyFill="0" applyBorder="0" applyProtection="0">
      <alignment horizontal="right"/>
    </xf>
    <xf numFmtId="177" fontId="1" fillId="0" borderId="0" applyFont="0" applyFill="0" applyBorder="0" applyProtection="0">
      <alignment horizontal="right"/>
    </xf>
    <xf numFmtId="180" fontId="5" fillId="4" borderId="0" applyFill="0" applyBorder="0">
      <alignment horizontal="right"/>
    </xf>
    <xf numFmtId="176"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0" fontId="3" fillId="8" borderId="0" applyNumberFormat="0" applyBorder="0" applyAlignment="0" applyProtection="0"/>
    <xf numFmtId="0" fontId="4" fillId="9" borderId="0" applyNumberFormat="0" applyBorder="0" applyAlignment="0" applyProtection="0"/>
    <xf numFmtId="0" fontId="16" fillId="10" borderId="0" applyNumberFormat="0" applyBorder="0" applyAlignment="0" applyProtection="0"/>
    <xf numFmtId="0" fontId="14" fillId="11" borderId="1" applyNumberFormat="0" applyAlignment="0" applyProtection="0"/>
    <xf numFmtId="0" fontId="15" fillId="12" borderId="2" applyNumberFormat="0" applyAlignment="0" applyProtection="0"/>
    <xf numFmtId="0" fontId="13" fillId="12" borderId="1" applyNumberFormat="0" applyAlignment="0" applyProtection="0"/>
    <xf numFmtId="0" fontId="17" fillId="0" borderId="3" applyNumberFormat="0" applyFill="0" applyAlignment="0" applyProtection="0"/>
    <xf numFmtId="0" fontId="9" fillId="13" borderId="4" applyNumberFormat="0" applyAlignment="0" applyProtection="0"/>
    <xf numFmtId="0" fontId="1" fillId="14" borderId="5" applyNumberFormat="0" applyFont="0" applyAlignment="0" applyProtection="0"/>
    <xf numFmtId="0" fontId="11" fillId="0" borderId="0" applyNumberFormat="0" applyFill="0" applyBorder="0" applyAlignment="0" applyProtection="0"/>
    <xf numFmtId="0" fontId="1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0" fillId="23" borderId="0" applyNumberFormat="0" applyBorder="0" applyAlignment="0" applyProtection="0"/>
    <xf numFmtId="0" fontId="1" fillId="6"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43">
    <xf numFmtId="0" fontId="0" fillId="0" borderId="0" xfId="0">
      <alignment horizontal="left" wrapText="1" indent="1"/>
    </xf>
    <xf numFmtId="0" fontId="7" fillId="4" borderId="0" xfId="4" applyFill="1" applyAlignment="1">
      <alignment horizontal="left" indent="1"/>
    </xf>
    <xf numFmtId="0" fontId="0" fillId="4" borderId="0" xfId="0" applyFill="1">
      <alignment horizontal="left" wrapText="1" indent="1"/>
    </xf>
    <xf numFmtId="0" fontId="0" fillId="0" borderId="0" xfId="0" applyAlignment="1">
      <alignment vertical="center"/>
    </xf>
    <xf numFmtId="0" fontId="0" fillId="5" borderId="0" xfId="0" applyFill="1">
      <alignment horizontal="left" wrapText="1" indent="1"/>
    </xf>
    <xf numFmtId="0" fontId="0" fillId="5" borderId="0" xfId="0" applyFill="1" applyAlignment="1">
      <alignment vertical="center"/>
    </xf>
    <xf numFmtId="40" fontId="0" fillId="0" borderId="0" xfId="9" applyFont="1">
      <alignment horizontal="right"/>
    </xf>
    <xf numFmtId="0" fontId="8" fillId="7" borderId="0" xfId="5">
      <alignment horizontal="left" vertical="center" indent="1"/>
    </xf>
    <xf numFmtId="0" fontId="0" fillId="0" borderId="0" xfId="0" applyAlignment="1">
      <alignment horizontal="left" indent="1"/>
    </xf>
    <xf numFmtId="0" fontId="8" fillId="7" borderId="0" xfId="6" applyAlignment="1">
      <alignment horizontal="left" vertical="center" indent="1"/>
    </xf>
    <xf numFmtId="0" fontId="18" fillId="4" borderId="0" xfId="0" applyFont="1" applyFill="1" applyAlignment="1"/>
    <xf numFmtId="0" fontId="19" fillId="4" borderId="0" xfId="0" applyFont="1" applyFill="1" applyAlignment="1">
      <alignment vertical="center"/>
    </xf>
    <xf numFmtId="0" fontId="20" fillId="5" borderId="0" xfId="0" applyFont="1" applyFill="1">
      <alignment horizontal="left" wrapText="1" indent="1"/>
    </xf>
    <xf numFmtId="40" fontId="1" fillId="6" borderId="0" xfId="9" applyFont="1" applyFill="1">
      <alignment horizontal="right"/>
    </xf>
    <xf numFmtId="40" fontId="1" fillId="0" borderId="0" xfId="9" applyFont="1">
      <alignment horizontal="right"/>
    </xf>
    <xf numFmtId="40" fontId="1" fillId="0" borderId="0" xfId="0" applyNumberFormat="1" applyFont="1" applyAlignment="1">
      <alignment horizontal="right"/>
    </xf>
    <xf numFmtId="0" fontId="0" fillId="4" borderId="0" xfId="0" applyFont="1" applyFill="1">
      <alignment horizontal="left" wrapText="1" indent="1"/>
    </xf>
    <xf numFmtId="0" fontId="7" fillId="4" borderId="0" xfId="4" applyFont="1" applyFill="1" applyAlignment="1">
      <alignment horizontal="left" indent="1"/>
    </xf>
    <xf numFmtId="0" fontId="22" fillId="0" borderId="0" xfId="0" applyFont="1">
      <alignment horizontal="left" wrapText="1" indent="1"/>
    </xf>
    <xf numFmtId="0" fontId="22" fillId="2" borderId="0" xfId="0" applyFont="1" applyFill="1">
      <alignment horizontal="left" wrapText="1" indent="1"/>
    </xf>
    <xf numFmtId="0" fontId="22" fillId="2" borderId="0" xfId="0" applyFont="1" applyFill="1" applyAlignment="1">
      <alignment vertical="center"/>
    </xf>
    <xf numFmtId="0" fontId="25" fillId="7" borderId="0" xfId="5" applyFont="1" applyAlignment="1">
      <alignment horizontal="left" vertical="center" indent="1"/>
    </xf>
    <xf numFmtId="0" fontId="25" fillId="7" borderId="0" xfId="6" applyFont="1" applyAlignment="1">
      <alignment horizontal="left" vertical="center" indent="1"/>
    </xf>
    <xf numFmtId="0" fontId="22" fillId="0" borderId="0" xfId="0" applyFont="1" applyAlignment="1">
      <alignment vertical="center"/>
    </xf>
    <xf numFmtId="0" fontId="22" fillId="0" borderId="0" xfId="0" applyFont="1" applyAlignment="1">
      <alignment horizontal="left" wrapText="1" indent="1"/>
    </xf>
    <xf numFmtId="40" fontId="22" fillId="6" borderId="0" xfId="9" applyFont="1" applyFill="1" applyAlignment="1">
      <alignment horizontal="right"/>
    </xf>
    <xf numFmtId="40" fontId="26" fillId="0" borderId="0" xfId="9" applyFont="1" applyAlignment="1">
      <alignment horizontal="right"/>
    </xf>
    <xf numFmtId="40" fontId="22" fillId="0" borderId="0" xfId="0" applyNumberFormat="1" applyFont="1" applyAlignment="1">
      <alignment horizontal="right"/>
    </xf>
    <xf numFmtId="0" fontId="25" fillId="2" borderId="0" xfId="5" applyFont="1" applyFill="1" applyAlignment="1">
      <alignment vertical="center"/>
    </xf>
    <xf numFmtId="0" fontId="28" fillId="2" borderId="0" xfId="0" applyFont="1" applyFill="1" applyAlignment="1">
      <alignment vertical="center"/>
    </xf>
    <xf numFmtId="177" fontId="22" fillId="6" borderId="0" xfId="10" applyFont="1" applyFill="1" applyAlignment="1">
      <alignment horizontal="right"/>
    </xf>
    <xf numFmtId="177" fontId="22" fillId="0" borderId="0" xfId="0" applyNumberFormat="1" applyFont="1" applyAlignment="1"/>
    <xf numFmtId="40" fontId="22" fillId="0" borderId="0" xfId="0" applyNumberFormat="1" applyFont="1" applyAlignment="1"/>
    <xf numFmtId="40" fontId="0" fillId="0" borderId="0" xfId="0" applyNumberFormat="1" applyFont="1" applyAlignment="1">
      <alignment horizontal="right"/>
    </xf>
    <xf numFmtId="180" fontId="24" fillId="4" borderId="0" xfId="11" applyNumberFormat="1" applyFont="1">
      <alignment horizontal="right"/>
    </xf>
    <xf numFmtId="0" fontId="23" fillId="4" borderId="0" xfId="1" applyFont="1" applyFill="1" applyAlignment="1">
      <alignment horizontal="left" indent="1"/>
    </xf>
    <xf numFmtId="0" fontId="27" fillId="0" borderId="0" xfId="0" applyFont="1" applyAlignment="1">
      <alignment horizontal="center"/>
    </xf>
    <xf numFmtId="0" fontId="6" fillId="4" borderId="0" xfId="1" applyFill="1" applyAlignment="1">
      <alignment horizontal="left" indent="1"/>
    </xf>
    <xf numFmtId="40" fontId="22" fillId="6" borderId="0" xfId="9" applyFont="1" applyFill="1">
      <alignment horizontal="right"/>
    </xf>
    <xf numFmtId="177" fontId="22" fillId="6" borderId="0" xfId="10" applyFont="1" applyFill="1">
      <alignment horizontal="right"/>
    </xf>
    <xf numFmtId="0" fontId="25" fillId="7" borderId="0" xfId="5" applyFont="1">
      <alignment horizontal="left" vertical="center" indent="1"/>
    </xf>
    <xf numFmtId="40" fontId="26" fillId="0" borderId="0" xfId="9" applyFont="1">
      <alignment horizontal="right"/>
    </xf>
    <xf numFmtId="180" fontId="24" fillId="4" borderId="0" xfId="11" applyFont="1">
      <alignment horizontal="right"/>
    </xf>
  </cellXfs>
  <cellStyles count="48">
    <cellStyle name="20% - 輔色1" xfId="26" builtinId="30" customBuiltin="1"/>
    <cellStyle name="20% - 輔色2" xfId="30" builtinId="34" customBuiltin="1"/>
    <cellStyle name="20% - 輔色3" xfId="34" builtinId="38" customBuiltin="1"/>
    <cellStyle name="20% - 輔色4" xfId="38" builtinId="42" customBuiltin="1"/>
    <cellStyle name="20% - 輔色5" xfId="41" builtinId="46" customBuiltin="1"/>
    <cellStyle name="20% - 輔色6" xfId="45" builtinId="50" customBuiltin="1"/>
    <cellStyle name="40% - 輔色1" xfId="27" builtinId="31" customBuiltin="1"/>
    <cellStyle name="40% - 輔色2" xfId="31" builtinId="35" customBuiltin="1"/>
    <cellStyle name="40% - 輔色3" xfId="35" builtinId="39" customBuiltin="1"/>
    <cellStyle name="40% - 輔色4" xfId="39" builtinId="43" customBuiltin="1"/>
    <cellStyle name="40% - 輔色5" xfId="42" builtinId="47" customBuiltin="1"/>
    <cellStyle name="40% - 輔色6" xfId="46" builtinId="51" customBuiltin="1"/>
    <cellStyle name="60% - 輔色1" xfId="28" builtinId="32" customBuiltin="1"/>
    <cellStyle name="60% - 輔色2" xfId="32" builtinId="36" customBuiltin="1"/>
    <cellStyle name="60% - 輔色3" xfId="36" builtinId="40" customBuiltin="1"/>
    <cellStyle name="60% - 輔色4" xfId="3" builtinId="44" customBuiltin="1"/>
    <cellStyle name="60% - 輔色5" xfId="43" builtinId="48" customBuiltin="1"/>
    <cellStyle name="60% - 輔色6" xfId="47" builtinId="52" customBuiltin="1"/>
    <cellStyle name="一般" xfId="0" builtinId="0" customBuiltin="1"/>
    <cellStyle name="千分位" xfId="9" builtinId="3" customBuiltin="1"/>
    <cellStyle name="千分位[0]" xfId="12" builtinId="6" customBuiltin="1"/>
    <cellStyle name="中等" xfId="17" builtinId="28" customBuiltin="1"/>
    <cellStyle name="日期" xfId="11" xr:uid="{00000000-0005-0000-0000-000003000000}"/>
    <cellStyle name="合計" xfId="7" builtinId="25" customBuiltin="1"/>
    <cellStyle name="好" xfId="15" builtinId="26" customBuiltin="1"/>
    <cellStyle name="百分比" xfId="10" builtinId="5" customBuiltin="1"/>
    <cellStyle name="計算方式" xfId="20" builtinId="22" customBuiltin="1"/>
    <cellStyle name="貨幣" xfId="13" builtinId="4" customBuiltin="1"/>
    <cellStyle name="貨幣 [0]" xfId="14" builtinId="7" customBuiltin="1"/>
    <cellStyle name="連結的儲存格" xfId="21" builtinId="24" customBuiltin="1"/>
    <cellStyle name="備註" xfId="23" builtinId="10" customBuiltin="1"/>
    <cellStyle name="說明文字" xfId="24" builtinId="53" customBuiltin="1"/>
    <cellStyle name="輔色1" xfId="25" builtinId="29" customBuiltin="1"/>
    <cellStyle name="輔色2" xfId="29" builtinId="33" customBuiltin="1"/>
    <cellStyle name="輔色3" xfId="33" builtinId="37" customBuiltin="1"/>
    <cellStyle name="輔色4" xfId="37" builtinId="41" customBuiltin="1"/>
    <cellStyle name="輔色5" xfId="40" builtinId="45" customBuiltin="1"/>
    <cellStyle name="輔色6" xfId="44" builtinId="49" customBuiltin="1"/>
    <cellStyle name="標題" xfId="1" builtinId="15" customBuiltin="1"/>
    <cellStyle name="標題 1" xfId="4" builtinId="16" customBuiltin="1"/>
    <cellStyle name="標題 2" xfId="5" builtinId="17" customBuiltin="1"/>
    <cellStyle name="標題 3" xfId="6" builtinId="18" customBuiltin="1"/>
    <cellStyle name="標題 4" xfId="2" builtinId="19" customBuiltin="1"/>
    <cellStyle name="輸入" xfId="18" builtinId="20" customBuiltin="1"/>
    <cellStyle name="輸出" xfId="19" builtinId="21" customBuiltin="1"/>
    <cellStyle name="檢查儲存格" xfId="22" builtinId="23" customBuiltin="1"/>
    <cellStyle name="壞" xfId="16" builtinId="27" customBuiltin="1"/>
    <cellStyle name="警告文字" xfId="8" builtinId="11" customBuiltin="1"/>
  </cellStyles>
  <dxfs count="118">
    <dxf>
      <font>
        <color rgb="FFDA0000"/>
      </font>
    </dxf>
    <dxf>
      <font>
        <color rgb="FFDA0000"/>
      </font>
    </dxf>
    <dxf>
      <font>
        <color rgb="FFDA0000"/>
      </font>
    </dxf>
    <dxf>
      <font>
        <color rgb="FFDA0000"/>
      </font>
    </dxf>
    <dxf>
      <font>
        <color rgb="FFDA0000"/>
      </font>
    </dxf>
    <dxf>
      <font>
        <color rgb="FFDA0000"/>
      </font>
    </dxf>
    <dxf>
      <font>
        <color rgb="FFDA0000"/>
      </font>
    </dxf>
    <dxf>
      <font>
        <color rgb="FFDA0000"/>
      </font>
    </dxf>
    <dxf>
      <font>
        <color rgb="FFDA0000"/>
      </font>
    </dxf>
    <dxf>
      <font>
        <color rgb="FFDA0000"/>
      </font>
    </dxf>
    <dxf>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Gill Sans MT"/>
        <scheme val="minor"/>
      </font>
      <fill>
        <patternFill patternType="none">
          <fgColor indexed="64"/>
          <bgColor indexed="65"/>
        </patternFill>
      </fill>
      <protection locked="1" hidden="0"/>
    </dxf>
    <dxf>
      <alignment horizontal="right" vertical="bottom" textRotation="0" wrapText="0" indent="0" justifyLastLine="0" shrinkToFit="0" readingOrder="0"/>
      <protection locked="1" hidden="0"/>
    </dxf>
    <dxf>
      <alignment horizontal="right" vertical="bottom" textRotation="0" wrapText="0" indent="0" justifyLastLine="0" shrinkToFit="0" readingOrder="0"/>
      <protection locked="1" hidden="0"/>
    </dxf>
    <dxf>
      <alignment horizontal="left" vertical="bottom" textRotation="0" wrapText="0" indent="1" justifyLastLine="0" shrinkToFit="0" readingOrder="0"/>
    </dxf>
    <dxf>
      <protection locked="1" hidden="0"/>
    </dxf>
    <dxf>
      <protection locked="1" hidden="0"/>
    </dxf>
    <dxf>
      <alignment vertical="center" textRotation="0" wrapText="0" indent="0" justifyLastLine="0" shrinkToFit="0" readingOrder="0"/>
      <protection locked="1" hidden="0"/>
    </dxf>
    <dxf>
      <protection locked="1" hidden="0"/>
    </dxf>
    <dxf>
      <protection locked="1" hidden="0"/>
    </dxf>
    <dxf>
      <protection locked="1" hidden="0"/>
    </dxf>
    <dxf>
      <font>
        <b val="0"/>
        <i val="0"/>
        <strike val="0"/>
        <condense val="0"/>
        <extend val="0"/>
        <outline val="0"/>
        <shadow val="0"/>
        <u val="none"/>
        <vertAlign val="baseline"/>
        <sz val="11"/>
        <color theme="1"/>
        <name val="Gill Sans MT"/>
        <scheme val="minor"/>
      </font>
      <fill>
        <patternFill patternType="none">
          <fgColor indexed="64"/>
          <bgColor indexed="65"/>
        </patternFill>
      </fill>
      <protection locked="1" hidden="0"/>
    </dxf>
    <dxf>
      <protection locked="1" hidden="0"/>
    </dxf>
    <dxf>
      <protection locked="1" hidden="0"/>
    </dxf>
    <dxf>
      <protection locked="1" hidden="0"/>
    </dxf>
    <dxf>
      <protection locked="1" hidden="0"/>
    </dxf>
    <dxf>
      <protection locked="1" hidden="0"/>
    </dxf>
    <dxf>
      <protection locked="1" hidden="0"/>
    </dxf>
    <dxf>
      <alignment vertical="center" textRotation="0" wrapText="0" indent="0" justifyLastLine="0" shrinkToFit="0" readingOrder="0"/>
      <protection locked="1" hidden="0"/>
    </dxf>
    <dxf>
      <protection locked="1" hidden="0"/>
    </dxf>
    <dxf>
      <font>
        <b val="0"/>
        <i val="0"/>
        <strike val="0"/>
        <condense val="0"/>
        <extend val="0"/>
        <outline val="0"/>
        <shadow val="0"/>
        <u val="none"/>
        <vertAlign val="baseline"/>
        <sz val="11"/>
        <color theme="1"/>
        <name val="Microsoft JhengHei UI"/>
        <family val="2"/>
        <scheme val="none"/>
      </font>
    </dxf>
    <dxf>
      <protection locked="1" hidden="0"/>
    </dxf>
    <dxf>
      <font>
        <b val="0"/>
        <i val="0"/>
        <strike val="0"/>
        <condense val="0"/>
        <extend val="0"/>
        <outline val="0"/>
        <shadow val="0"/>
        <u val="none"/>
        <vertAlign val="baseline"/>
        <sz val="11"/>
        <color theme="1"/>
        <name val="Microsoft JhengHei UI"/>
        <family val="2"/>
        <scheme val="none"/>
      </font>
    </dxf>
    <dxf>
      <protection locked="1" hidden="0"/>
    </dxf>
    <dxf>
      <font>
        <b val="0"/>
        <i val="0"/>
        <strike val="0"/>
        <condense val="0"/>
        <extend val="0"/>
        <outline val="0"/>
        <shadow val="0"/>
        <u val="none"/>
        <vertAlign val="baseline"/>
        <sz val="11"/>
        <color theme="1"/>
        <name val="Microsoft JhengHei UI"/>
        <family val="2"/>
        <scheme val="none"/>
      </font>
    </dxf>
    <dxf>
      <protection locked="1" hidden="0"/>
    </dxf>
    <dxf>
      <font>
        <b val="0"/>
        <i val="0"/>
        <strike val="0"/>
        <condense val="0"/>
        <extend val="0"/>
        <outline val="0"/>
        <shadow val="0"/>
        <u val="none"/>
        <vertAlign val="baseline"/>
        <sz val="11"/>
        <color theme="1"/>
        <name val="Microsoft JhengHei UI"/>
        <family val="2"/>
        <scheme val="none"/>
      </font>
    </dxf>
    <dxf>
      <protection locked="1" hidden="0"/>
    </dxf>
    <dxf>
      <protection locked="1" hidden="0"/>
    </dxf>
    <dxf>
      <protection locked="1" hidden="0"/>
    </dxf>
    <dxf>
      <font>
        <strike val="0"/>
        <outline val="0"/>
        <shadow val="0"/>
        <u val="none"/>
        <vertAlign val="baseline"/>
        <sz val="11"/>
        <color theme="1"/>
        <name val="Microsoft JhengHei UI"/>
        <family val="2"/>
        <charset val="136"/>
        <scheme val="none"/>
      </font>
      <alignment horizontal="right" vertical="bottom" textRotation="0" wrapText="0" indent="0" justifyLastLine="0" shrinkToFit="0" readingOrder="0"/>
      <protection locked="1" hidden="0"/>
    </dxf>
    <dxf>
      <font>
        <strike val="0"/>
        <outline val="0"/>
        <shadow val="0"/>
        <u val="none"/>
        <vertAlign val="baseline"/>
        <sz val="11"/>
        <color theme="1"/>
        <name val="Microsoft JhengHei UI"/>
        <family val="2"/>
        <charset val="136"/>
        <scheme val="none"/>
      </font>
      <numFmt numFmtId="181" formatCode="#,##0.00_);[Red]\(#,##0.00\)"/>
      <alignment horizontal="general" vertical="bottom" textRotation="0" wrapText="0" indent="0" justifyLastLine="0" shrinkToFit="0" readingOrder="0"/>
    </dxf>
    <dxf>
      <font>
        <strike val="0"/>
        <outline val="0"/>
        <shadow val="0"/>
        <u val="none"/>
        <vertAlign val="baseline"/>
        <sz val="11"/>
        <color theme="1"/>
        <name val="Microsoft JhengHei UI"/>
        <family val="2"/>
        <charset val="136"/>
        <scheme val="none"/>
      </font>
      <alignment horizontal="right" vertical="bottom" textRotation="0" wrapText="0" indent="0" justifyLastLine="0" shrinkToFit="0" readingOrder="0"/>
      <protection locked="1" hidden="0"/>
    </dxf>
    <dxf>
      <font>
        <strike val="0"/>
        <outline val="0"/>
        <shadow val="0"/>
        <u val="none"/>
        <vertAlign val="baseline"/>
        <name val="Microsoft JhengHei UI"/>
        <family val="2"/>
        <charset val="136"/>
        <scheme val="none"/>
      </font>
      <numFmt numFmtId="177" formatCode="0.0%"/>
      <alignment horizontal="general" vertical="bottom" textRotation="0" wrapText="0" indent="0" justifyLastLine="0" shrinkToFit="0" readingOrder="0"/>
    </dxf>
    <dxf>
      <font>
        <strike val="0"/>
        <outline val="0"/>
        <shadow val="0"/>
        <u val="none"/>
        <vertAlign val="baseline"/>
        <sz val="11"/>
        <color theme="1"/>
        <name val="Microsoft JhengHei UI"/>
        <family val="2"/>
        <charset val="136"/>
        <scheme val="none"/>
      </font>
      <alignment horizontal="right" vertical="bottom" textRotation="0" wrapText="0" indent="0" justifyLastLine="0" shrinkToFit="0" readingOrder="0"/>
    </dxf>
    <dxf>
      <font>
        <strike val="0"/>
        <outline val="0"/>
        <shadow val="0"/>
        <u val="none"/>
        <vertAlign val="baseline"/>
        <sz val="11"/>
        <color theme="1"/>
        <name val="Microsoft JhengHei UI"/>
        <family val="2"/>
        <charset val="136"/>
        <scheme val="none"/>
      </font>
      <numFmt numFmtId="181" formatCode="#,##0.00_);[Red]\(#,##0.00\)"/>
      <alignment horizontal="right" vertical="bottom" textRotation="0" wrapText="0" indent="0" justifyLastLine="0" shrinkToFit="0" readingOrder="0"/>
    </dxf>
    <dxf>
      <font>
        <strike val="0"/>
        <outline val="0"/>
        <shadow val="0"/>
        <u val="none"/>
        <vertAlign val="baseline"/>
        <sz val="11"/>
        <color theme="1"/>
        <name val="Microsoft JhengHei UI"/>
        <family val="2"/>
        <charset val="136"/>
        <scheme val="none"/>
      </font>
      <alignment horizontal="left" textRotation="0" indent="1" justifyLastLine="0" shrinkToFit="0" readingOrder="0"/>
    </dxf>
    <dxf>
      <font>
        <strike val="0"/>
        <outline val="0"/>
        <shadow val="0"/>
        <u val="none"/>
        <vertAlign val="baseline"/>
        <name val="Microsoft JhengHei UI"/>
        <family val="2"/>
        <charset val="136"/>
        <scheme val="none"/>
      </font>
      <alignment horizontal="left" textRotation="0" indent="1" justifyLastLine="0" shrinkToFit="0" readingOrder="0"/>
    </dxf>
    <dxf>
      <font>
        <strike val="0"/>
        <outline val="0"/>
        <shadow val="0"/>
        <u val="none"/>
        <vertAlign val="baseline"/>
        <sz val="11"/>
        <color theme="1"/>
        <name val="Microsoft JhengHei UI"/>
        <family val="2"/>
        <charset val="136"/>
        <scheme val="none"/>
      </font>
      <protection locked="1" hidden="0"/>
    </dxf>
    <dxf>
      <font>
        <strike val="0"/>
        <outline val="0"/>
        <shadow val="0"/>
        <u val="none"/>
        <vertAlign val="baseline"/>
        <sz val="11"/>
        <color theme="1"/>
        <name val="Microsoft JhengHei UI"/>
        <family val="2"/>
        <charset val="136"/>
        <scheme val="none"/>
      </font>
      <protection locked="1" hidden="0"/>
    </dxf>
    <dxf>
      <font>
        <strike val="0"/>
        <outline val="0"/>
        <shadow val="0"/>
        <u val="none"/>
        <vertAlign val="baseline"/>
        <name val="Microsoft JhengHei UI"/>
        <family val="2"/>
        <charset val="136"/>
        <scheme val="none"/>
      </font>
      <protection locked="1" hidden="0"/>
    </dxf>
    <dxf>
      <font>
        <strike val="0"/>
        <outline val="0"/>
        <shadow val="0"/>
        <u val="none"/>
        <vertAlign val="baseline"/>
        <name val="Microsoft JhengHei UI"/>
        <family val="2"/>
        <charset val="136"/>
        <scheme val="none"/>
      </font>
      <alignment horizontal="right" vertical="bottom" textRotation="0" wrapText="0" indent="0" justifyLastLine="0" shrinkToFit="0" readingOrder="0"/>
      <protection locked="1" hidden="0"/>
    </dxf>
    <dxf>
      <font>
        <strike val="0"/>
        <outline val="0"/>
        <shadow val="0"/>
        <u val="none"/>
        <vertAlign val="baseline"/>
        <name val="Microsoft JhengHei UI"/>
        <family val="2"/>
        <charset val="136"/>
        <scheme val="none"/>
      </font>
      <numFmt numFmtId="181" formatCode="#,##0.00_);[Red]\(#,##0.00\)"/>
    </dxf>
    <dxf>
      <font>
        <strike val="0"/>
        <outline val="0"/>
        <shadow val="0"/>
        <u val="none"/>
        <vertAlign val="baseline"/>
        <name val="Microsoft JhengHei UI"/>
        <family val="2"/>
        <charset val="136"/>
        <scheme val="none"/>
      </font>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Microsoft JhengHei UI"/>
        <family val="2"/>
        <charset val="136"/>
        <scheme val="none"/>
      </font>
      <numFmt numFmtId="181" formatCode="#,##0.00_);[Red]\(#,##0.00\)"/>
    </dxf>
    <dxf>
      <font>
        <strike val="0"/>
        <outline val="0"/>
        <shadow val="0"/>
        <u val="none"/>
        <vertAlign val="baseline"/>
        <name val="Microsoft JhengHei UI"/>
        <family val="2"/>
        <charset val="136"/>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Microsoft JhengHei UI"/>
        <family val="2"/>
        <charset val="136"/>
        <scheme val="none"/>
      </font>
      <numFmt numFmtId="181" formatCode="#,##0.00_);[Red]\(#,##0.00\)"/>
    </dxf>
    <dxf>
      <font>
        <strike val="0"/>
        <outline val="0"/>
        <shadow val="0"/>
        <u val="none"/>
        <vertAlign val="baseline"/>
        <name val="Microsoft JhengHei UI"/>
        <family val="2"/>
        <charset val="136"/>
        <scheme val="none"/>
      </font>
      <alignment horizontal="left" textRotation="0" indent="1" justifyLastLine="0" shrinkToFit="0" readingOrder="0"/>
    </dxf>
    <dxf>
      <font>
        <strike val="0"/>
        <outline val="0"/>
        <shadow val="0"/>
        <u val="none"/>
        <vertAlign val="baseline"/>
        <name val="Microsoft JhengHei UI"/>
        <family val="2"/>
        <charset val="136"/>
        <scheme val="none"/>
      </font>
      <alignment horizontal="left" textRotation="0" indent="1" justifyLastLine="0" shrinkToFit="0" readingOrder="0"/>
    </dxf>
    <dxf>
      <font>
        <strike val="0"/>
        <outline val="0"/>
        <shadow val="0"/>
        <u val="none"/>
        <vertAlign val="baseline"/>
        <name val="Microsoft JhengHei UI"/>
        <family val="2"/>
        <charset val="136"/>
        <scheme val="none"/>
      </font>
      <protection locked="1" hidden="0"/>
    </dxf>
    <dxf>
      <font>
        <strike val="0"/>
        <outline val="0"/>
        <shadow val="0"/>
        <u val="none"/>
        <vertAlign val="baseline"/>
        <name val="Microsoft JhengHei UI"/>
        <family val="2"/>
        <charset val="136"/>
        <scheme val="none"/>
      </font>
      <protection locked="1" hidden="0"/>
    </dxf>
    <dxf>
      <font>
        <strike val="0"/>
        <outline val="0"/>
        <shadow val="0"/>
        <u val="none"/>
        <vertAlign val="baseline"/>
        <name val="Microsoft JhengHei UI"/>
        <family val="2"/>
        <charset val="136"/>
        <scheme val="none"/>
      </font>
      <protection locked="1" hidden="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alignment horizontal="left" vertical="bottom" textRotation="0" wrapText="0" indent="1" justifyLastLine="0" shrinkToFit="0" readingOrder="0"/>
    </dxf>
    <dxf>
      <protection locked="1" hidden="0"/>
    </dxf>
    <dxf>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1"/>
        <color theme="1"/>
        <name val="Microsoft JhengHei UI"/>
        <family val="2"/>
        <scheme val="none"/>
      </font>
    </dxf>
    <dxf>
      <protection locked="1" hidden="0"/>
    </dxf>
    <dxf>
      <font>
        <b val="0"/>
        <i val="0"/>
        <strike val="0"/>
        <condense val="0"/>
        <extend val="0"/>
        <outline val="0"/>
        <shadow val="0"/>
        <u val="none"/>
        <vertAlign val="baseline"/>
        <sz val="11"/>
        <color theme="1"/>
        <name val="Microsoft JhengHei UI"/>
        <family val="2"/>
        <scheme val="none"/>
      </font>
    </dxf>
    <dxf>
      <protection locked="1" hidden="0"/>
    </dxf>
    <dxf>
      <font>
        <b val="0"/>
        <i val="0"/>
        <strike val="0"/>
        <condense val="0"/>
        <extend val="0"/>
        <outline val="0"/>
        <shadow val="0"/>
        <u val="none"/>
        <vertAlign val="baseline"/>
        <sz val="11"/>
        <color theme="1"/>
        <name val="Microsoft JhengHei UI"/>
        <family val="2"/>
        <scheme val="none"/>
      </font>
    </dxf>
    <dxf>
      <protection locked="1" hidden="0"/>
    </dxf>
    <dxf>
      <font>
        <b val="0"/>
        <i val="0"/>
        <strike val="0"/>
        <condense val="0"/>
        <extend val="0"/>
        <outline val="0"/>
        <shadow val="0"/>
        <u val="none"/>
        <vertAlign val="baseline"/>
        <sz val="11"/>
        <color theme="1"/>
        <name val="Microsoft JhengHei UI"/>
        <family val="2"/>
        <scheme val="none"/>
      </font>
    </dxf>
    <dxf>
      <protection locked="1" hidden="0"/>
    </dxf>
    <dxf>
      <protection locked="1" hidden="0"/>
    </dxf>
    <dxf>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protection locked="1" hidden="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protection locked="1" hidden="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protection locked="1" hidden="0"/>
    </dxf>
    <dxf>
      <font>
        <b val="0"/>
        <i val="0"/>
        <strike val="0"/>
        <condense val="0"/>
        <extend val="0"/>
        <outline val="0"/>
        <shadow val="0"/>
        <u val="none"/>
        <vertAlign val="baseline"/>
        <sz val="11"/>
        <color theme="1"/>
        <name val="Microsoft JhengHei UI"/>
        <family val="2"/>
        <scheme val="none"/>
      </font>
      <numFmt numFmtId="8" formatCode="#,##0.00;[Red]\-#,##0.00"/>
      <alignment horizontal="right" vertical="bottom" textRotation="0" wrapText="0" indent="0" justifyLastLine="0" shrinkToFit="0" readingOrder="0"/>
    </dxf>
    <dxf>
      <protection locked="1" hidden="0"/>
    </dxf>
    <dxf>
      <protection locked="1" hidden="0"/>
    </dxf>
    <dxf>
      <protection locked="1" hidden="0"/>
    </dxf>
    <dxf>
      <protection locked="1" hidden="0"/>
    </dxf>
    <dxf>
      <font>
        <strike val="0"/>
        <outline val="0"/>
        <shadow val="0"/>
        <u val="none"/>
        <vertAlign val="baseline"/>
        <sz val="11"/>
        <color theme="1"/>
        <name val="Microsoft JhengHei UI"/>
        <family val="2"/>
        <charset val="136"/>
        <scheme val="none"/>
      </font>
      <numFmt numFmtId="181" formatCode="#,##0.00_);[Red]\(#,##0.00\)"/>
      <alignment horizontal="general" vertical="bottom" textRotation="0" wrapText="0" indent="0" justifyLastLine="0" shrinkToFit="0" readingOrder="0"/>
    </dxf>
    <dxf>
      <font>
        <strike val="0"/>
        <outline val="0"/>
        <shadow val="0"/>
        <u val="none"/>
        <vertAlign val="baseline"/>
        <sz val="11"/>
        <color theme="1"/>
        <name val="Microsoft JhengHei UI"/>
        <family val="2"/>
        <charset val="136"/>
        <scheme val="none"/>
      </font>
      <alignment horizontal="right" vertical="bottom" textRotation="0" wrapText="0" indent="0" justifyLastLine="0" shrinkToFit="0" readingOrder="0"/>
      <protection locked="1" hidden="0"/>
    </dxf>
    <dxf>
      <font>
        <strike val="0"/>
        <outline val="0"/>
        <shadow val="0"/>
        <u val="none"/>
        <vertAlign val="baseline"/>
        <name val="Microsoft JhengHei UI"/>
        <family val="2"/>
        <charset val="136"/>
        <scheme val="none"/>
      </font>
      <numFmt numFmtId="177" formatCode="0.0%"/>
      <alignment horizontal="general" vertical="bottom" textRotation="0" wrapText="0" indent="0" justifyLastLine="0" shrinkToFit="0" readingOrder="0"/>
    </dxf>
    <dxf>
      <font>
        <strike val="0"/>
        <outline val="0"/>
        <shadow val="0"/>
        <u val="none"/>
        <vertAlign val="baseline"/>
        <sz val="11"/>
        <color theme="1"/>
        <name val="Microsoft JhengHei UI"/>
        <family val="2"/>
        <charset val="136"/>
        <scheme val="none"/>
      </font>
      <alignment horizontal="right" vertical="bottom" textRotation="0" wrapText="0" indent="0" justifyLastLine="0" shrinkToFit="0" readingOrder="0"/>
      <protection locked="1" hidden="0"/>
    </dxf>
    <dxf>
      <font>
        <strike val="0"/>
        <outline val="0"/>
        <shadow val="0"/>
        <u val="none"/>
        <vertAlign val="baseline"/>
        <sz val="11"/>
        <color theme="1"/>
        <name val="Microsoft JhengHei UI"/>
        <family val="2"/>
        <charset val="136"/>
        <scheme val="none"/>
      </font>
      <numFmt numFmtId="181" formatCode="#,##0.00_);[Red]\(#,##0.00\)"/>
      <alignment horizontal="right" vertical="bottom" textRotation="0" wrapText="0" indent="0" justifyLastLine="0" shrinkToFit="0" readingOrder="0"/>
    </dxf>
    <dxf>
      <font>
        <strike val="0"/>
        <outline val="0"/>
        <shadow val="0"/>
        <u val="none"/>
        <vertAlign val="baseline"/>
        <sz val="11"/>
        <color theme="1"/>
        <name val="Microsoft JhengHei UI"/>
        <family val="2"/>
        <charset val="136"/>
        <scheme val="none"/>
      </font>
      <alignment horizontal="right" vertical="bottom" textRotation="0" wrapText="0" indent="0" justifyLastLine="0" shrinkToFit="0" readingOrder="0"/>
    </dxf>
    <dxf>
      <font>
        <strike val="0"/>
        <outline val="0"/>
        <shadow val="0"/>
        <u val="none"/>
        <vertAlign val="baseline"/>
        <name val="Microsoft JhengHei UI"/>
        <family val="2"/>
        <charset val="136"/>
        <scheme val="none"/>
      </font>
      <alignment horizontal="left" textRotation="0" indent="1" justifyLastLine="0" shrinkToFit="0" readingOrder="0"/>
    </dxf>
    <dxf>
      <font>
        <strike val="0"/>
        <outline val="0"/>
        <shadow val="0"/>
        <u val="none"/>
        <vertAlign val="baseline"/>
        <sz val="11"/>
        <color theme="1"/>
        <name val="Microsoft JhengHei UI"/>
        <family val="2"/>
        <charset val="136"/>
        <scheme val="none"/>
      </font>
      <alignment horizontal="left" textRotation="0" indent="1" justifyLastLine="0" shrinkToFit="0" readingOrder="0"/>
    </dxf>
    <dxf>
      <font>
        <strike val="0"/>
        <outline val="0"/>
        <shadow val="0"/>
        <u val="none"/>
        <vertAlign val="baseline"/>
        <sz val="11"/>
        <color theme="1"/>
        <name val="Microsoft JhengHei UI"/>
        <family val="2"/>
        <charset val="136"/>
        <scheme val="none"/>
      </font>
      <protection locked="1" hidden="0"/>
    </dxf>
    <dxf>
      <font>
        <strike val="0"/>
        <outline val="0"/>
        <shadow val="0"/>
        <u val="none"/>
        <vertAlign val="baseline"/>
        <sz val="11"/>
        <color theme="1"/>
        <name val="Microsoft JhengHei UI"/>
        <family val="2"/>
        <charset val="136"/>
        <scheme val="none"/>
      </font>
      <protection locked="1" hidden="0"/>
    </dxf>
    <dxf>
      <font>
        <strike val="0"/>
        <outline val="0"/>
        <shadow val="0"/>
        <u val="none"/>
        <vertAlign val="baseline"/>
        <name val="Microsoft JhengHei UI"/>
        <family val="2"/>
        <charset val="136"/>
        <scheme val="none"/>
      </font>
      <protection locked="1" hidden="0"/>
    </dxf>
    <dxf>
      <font>
        <strike val="0"/>
        <outline val="0"/>
        <shadow val="0"/>
        <u val="none"/>
        <vertAlign val="baseline"/>
        <name val="Microsoft JhengHei UI"/>
        <family val="2"/>
        <charset val="136"/>
        <scheme val="none"/>
      </font>
      <numFmt numFmtId="181" formatCode="#,##0.00_);[Red]\(#,##0.00\)"/>
    </dxf>
    <dxf>
      <font>
        <strike val="0"/>
        <outline val="0"/>
        <shadow val="0"/>
        <u val="none"/>
        <vertAlign val="baseline"/>
        <name val="Microsoft JhengHei UI"/>
        <family val="2"/>
        <charset val="136"/>
        <scheme val="none"/>
      </font>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Microsoft JhengHei UI"/>
        <family val="2"/>
        <charset val="136"/>
        <scheme val="none"/>
      </font>
      <numFmt numFmtId="181" formatCode="#,##0.00_);[Red]\(#,##0.00\)"/>
    </dxf>
    <dxf>
      <font>
        <strike val="0"/>
        <outline val="0"/>
        <shadow val="0"/>
        <u val="none"/>
        <vertAlign val="baseline"/>
        <name val="Microsoft JhengHei UI"/>
        <family val="2"/>
        <charset val="136"/>
        <scheme val="none"/>
      </font>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Microsoft JhengHei UI"/>
        <family val="2"/>
        <charset val="136"/>
        <scheme val="none"/>
      </font>
      <numFmt numFmtId="181" formatCode="#,##0.00_);[Red]\(#,##0.00\)"/>
    </dxf>
    <dxf>
      <font>
        <strike val="0"/>
        <outline val="0"/>
        <shadow val="0"/>
        <u val="none"/>
        <vertAlign val="baseline"/>
        <name val="Microsoft JhengHei UI"/>
        <family val="2"/>
        <charset val="136"/>
        <scheme val="none"/>
      </font>
      <alignment horizontal="right" vertical="bottom" textRotation="0" wrapText="0" indent="0" justifyLastLine="0" shrinkToFit="0" readingOrder="0"/>
    </dxf>
    <dxf>
      <font>
        <strike val="0"/>
        <outline val="0"/>
        <shadow val="0"/>
        <u val="none"/>
        <vertAlign val="baseline"/>
        <name val="Microsoft JhengHei UI"/>
        <family val="2"/>
        <charset val="136"/>
        <scheme val="none"/>
      </font>
      <alignment horizontal="left" textRotation="0" indent="1" justifyLastLine="0" shrinkToFit="0" readingOrder="0"/>
    </dxf>
    <dxf>
      <font>
        <strike val="0"/>
        <outline val="0"/>
        <shadow val="0"/>
        <u val="none"/>
        <vertAlign val="baseline"/>
        <name val="Microsoft JhengHei UI"/>
        <family val="2"/>
        <charset val="136"/>
        <scheme val="none"/>
      </font>
      <alignment horizontal="left" textRotation="0" indent="1" justifyLastLine="0" shrinkToFit="0" readingOrder="0"/>
    </dxf>
    <dxf>
      <font>
        <strike val="0"/>
        <outline val="0"/>
        <shadow val="0"/>
        <u val="none"/>
        <vertAlign val="baseline"/>
        <name val="Microsoft JhengHei UI"/>
        <family val="2"/>
        <charset val="136"/>
        <scheme val="none"/>
      </font>
      <protection locked="1" hidden="0"/>
    </dxf>
    <dxf>
      <font>
        <strike val="0"/>
        <outline val="0"/>
        <shadow val="0"/>
        <u val="none"/>
        <vertAlign val="baseline"/>
        <name val="Microsoft JhengHei UI"/>
        <family val="2"/>
        <charset val="136"/>
        <scheme val="none"/>
      </font>
      <protection locked="1" hidden="0"/>
    </dxf>
    <dxf>
      <font>
        <strike val="0"/>
        <outline val="0"/>
        <shadow val="0"/>
        <u val="none"/>
        <vertAlign val="baseline"/>
        <name val="Microsoft JhengHei UI"/>
        <family val="2"/>
        <charset val="136"/>
        <scheme val="none"/>
      </font>
      <protection locked="1" hidden="0"/>
    </dxf>
    <dxf>
      <fill>
        <patternFill>
          <bgColor theme="5" tint="0.79998168889431442"/>
        </patternFill>
      </fill>
    </dxf>
    <dxf>
      <font>
        <b val="0"/>
        <i val="0"/>
        <color theme="1"/>
      </font>
      <fill>
        <patternFill patternType="solid">
          <fgColor theme="4"/>
          <bgColor theme="5" tint="0.79998168889431442"/>
        </patternFill>
      </fill>
      <border>
        <top style="thin">
          <color theme="0"/>
        </top>
      </border>
    </dxf>
    <dxf>
      <font>
        <color theme="3"/>
      </font>
      <fill>
        <patternFill patternType="solid">
          <fgColor theme="4"/>
          <bgColor theme="7" tint="0.39994506668294322"/>
        </patternFill>
      </fill>
      <border>
        <bottom style="thin">
          <color theme="0"/>
        </bottom>
      </border>
    </dxf>
    <dxf>
      <font>
        <b val="0"/>
        <i val="0"/>
        <color theme="1"/>
      </font>
      <fill>
        <patternFill patternType="solid">
          <fgColor auto="1"/>
          <bgColor theme="6" tint="0.79995117038483843"/>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PivotStyle="PivotStyleLight16">
    <tableStyle name="每月預算" pivot="0" count="4" xr9:uid="{00000000-0011-0000-FFFF-FFFF00000000}">
      <tableStyleElement type="wholeTable" dxfId="117"/>
      <tableStyleElement type="headerRow" dxfId="116"/>
      <tableStyleElement type="totalRow" dxfId="115"/>
      <tableStyleElement type="lastColumn" dxfId="114"/>
    </tableStyle>
  </tableStyles>
  <colors>
    <mruColors>
      <color rgb="FFD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a:solidFill>
                  <a:schemeClr val="tx2">
                    <a:lumMod val="75000"/>
                  </a:schemeClr>
                </a:solidFill>
              </a:defRPr>
            </a:pPr>
            <a:r>
              <a:rPr lang="en-US" sz="1500" b="1">
                <a:solidFill>
                  <a:schemeClr val="tx2">
                    <a:lumMod val="75000"/>
                  </a:schemeClr>
                </a:solidFill>
              </a:rPr>
              <a:t>預算總覽</a:t>
            </a:r>
          </a:p>
        </c:rich>
      </c:tx>
      <c:layout>
        <c:manualLayout>
          <c:xMode val="edge"/>
          <c:yMode val="edge"/>
          <c:x val="1.2136514266859885E-3"/>
          <c:y val="1.2140565762613012E-2"/>
        </c:manualLayout>
      </c:layout>
      <c:overlay val="0"/>
    </c:title>
    <c:autoTitleDeleted val="0"/>
    <c:plotArea>
      <c:layout/>
      <c:barChart>
        <c:barDir val="col"/>
        <c:grouping val="clustered"/>
        <c:varyColors val="0"/>
        <c:ser>
          <c:idx val="0"/>
          <c:order val="0"/>
          <c:tx>
            <c:strRef>
              <c:f>每月預算摘要!$B$5</c:f>
              <c:strCache>
                <c:ptCount val="1"/>
                <c:pt idx="0">
                  <c:v>收入</c:v>
                </c:pt>
              </c:strCache>
            </c:strRef>
          </c:tx>
          <c:spPr>
            <a:solidFill>
              <a:schemeClr val="accent2">
                <a:lumMod val="40000"/>
                <a:lumOff val="60000"/>
              </a:schemeClr>
            </a:solidFill>
            <a:ln>
              <a:noFill/>
            </a:ln>
            <a:effectLst/>
          </c:spPr>
          <c:invertIfNegative val="0"/>
          <c:cat>
            <c:strRef>
              <c:f>每月預算摘要!$C$4:$D$4</c:f>
              <c:strCache>
                <c:ptCount val="2"/>
                <c:pt idx="0">
                  <c:v>預估</c:v>
                </c:pt>
                <c:pt idx="1">
                  <c:v>實際</c:v>
                </c:pt>
              </c:strCache>
            </c:strRef>
          </c:cat>
          <c:val>
            <c:numRef>
              <c:f>每月預算摘要!$C$5:$D$5</c:f>
              <c:numCache>
                <c:formatCode>#,##0.00_);[Red]\(#,##0.00\)</c:formatCode>
                <c:ptCount val="2"/>
                <c:pt idx="0">
                  <c:v>63300</c:v>
                </c:pt>
                <c:pt idx="1">
                  <c:v>57450</c:v>
                </c:pt>
              </c:numCache>
            </c:numRef>
          </c:val>
          <c:extLst>
            <c:ext xmlns:c16="http://schemas.microsoft.com/office/drawing/2014/chart" uri="{C3380CC4-5D6E-409C-BE32-E72D297353CC}">
              <c16:uniqueId val="{00000000-EA01-41E5-B6CC-BB68603044D6}"/>
            </c:ext>
          </c:extLst>
        </c:ser>
        <c:ser>
          <c:idx val="1"/>
          <c:order val="1"/>
          <c:tx>
            <c:strRef>
              <c:f>每月預算摘要!$B$6</c:f>
              <c:strCache>
                <c:ptCount val="1"/>
                <c:pt idx="0">
                  <c:v>支出</c:v>
                </c:pt>
              </c:strCache>
            </c:strRef>
          </c:tx>
          <c:spPr>
            <a:solidFill>
              <a:schemeClr val="accent6"/>
            </a:solidFill>
            <a:ln>
              <a:noFill/>
            </a:ln>
            <a:effectLst/>
          </c:spPr>
          <c:invertIfNegative val="0"/>
          <c:cat>
            <c:strRef>
              <c:f>每月預算摘要!$C$4:$D$4</c:f>
              <c:strCache>
                <c:ptCount val="2"/>
                <c:pt idx="0">
                  <c:v>預估</c:v>
                </c:pt>
                <c:pt idx="1">
                  <c:v>實際</c:v>
                </c:pt>
              </c:strCache>
            </c:strRef>
          </c:cat>
          <c:val>
            <c:numRef>
              <c:f>每月預算摘要!$C$6:$D$6</c:f>
              <c:numCache>
                <c:formatCode>#,##0.00_);[Red]\(#,##0.00\)</c:formatCode>
                <c:ptCount val="2"/>
                <c:pt idx="0">
                  <c:v>54500</c:v>
                </c:pt>
                <c:pt idx="1">
                  <c:v>49630</c:v>
                </c:pt>
              </c:numCache>
            </c:numRef>
          </c:val>
          <c:extLst>
            <c:ext xmlns:c16="http://schemas.microsoft.com/office/drawing/2014/chart" uri="{C3380CC4-5D6E-409C-BE32-E72D297353CC}">
              <c16:uniqueId val="{00000001-EA01-41E5-B6CC-BB68603044D6}"/>
            </c:ext>
          </c:extLst>
        </c:ser>
        <c:dLbls>
          <c:showLegendKey val="0"/>
          <c:showVal val="0"/>
          <c:showCatName val="0"/>
          <c:showSerName val="0"/>
          <c:showPercent val="0"/>
          <c:showBubbleSize val="0"/>
        </c:dLbls>
        <c:gapWidth val="100"/>
        <c:axId val="742567104"/>
        <c:axId val="742571024"/>
      </c:barChart>
      <c:catAx>
        <c:axId val="742567104"/>
        <c:scaling>
          <c:orientation val="minMax"/>
        </c:scaling>
        <c:delete val="0"/>
        <c:axPos val="b"/>
        <c:numFmt formatCode="General" sourceLinked="0"/>
        <c:majorTickMark val="out"/>
        <c:minorTickMark val="none"/>
        <c:tickLblPos val="nextTo"/>
        <c:spPr>
          <a:ln w="3175">
            <a:solidFill>
              <a:schemeClr val="bg1">
                <a:lumMod val="75000"/>
                <a:alpha val="25000"/>
              </a:schemeClr>
            </a:solidFill>
          </a:ln>
        </c:spPr>
        <c:txPr>
          <a:bodyPr/>
          <a:lstStyle/>
          <a:p>
            <a:pPr>
              <a:defRPr sz="1100"/>
            </a:pPr>
            <a:endParaRPr lang="zh-TW"/>
          </a:p>
        </c:txPr>
        <c:crossAx val="742571024"/>
        <c:crosses val="autoZero"/>
        <c:auto val="1"/>
        <c:lblAlgn val="ctr"/>
        <c:lblOffset val="100"/>
        <c:noMultiLvlLbl val="0"/>
      </c:catAx>
      <c:valAx>
        <c:axId val="742571024"/>
        <c:scaling>
          <c:orientation val="minMax"/>
        </c:scaling>
        <c:delete val="0"/>
        <c:axPos val="l"/>
        <c:majorGridlines>
          <c:spPr>
            <a:ln w="3175">
              <a:solidFill>
                <a:schemeClr val="bg1">
                  <a:lumMod val="75000"/>
                  <a:alpha val="25000"/>
                </a:schemeClr>
              </a:solidFill>
            </a:ln>
          </c:spPr>
        </c:majorGridlines>
        <c:numFmt formatCode="#,##0_);[Red]\(#,##0\)" sourceLinked="0"/>
        <c:majorTickMark val="out"/>
        <c:minorTickMark val="none"/>
        <c:tickLblPos val="nextTo"/>
        <c:spPr>
          <a:ln w="3175">
            <a:noFill/>
          </a:ln>
        </c:spPr>
        <c:txPr>
          <a:bodyPr/>
          <a:lstStyle/>
          <a:p>
            <a:pPr>
              <a:defRPr sz="1100"/>
            </a:pPr>
            <a:endParaRPr lang="zh-TW"/>
          </a:p>
        </c:txPr>
        <c:crossAx val="742567104"/>
        <c:crosses val="autoZero"/>
        <c:crossBetween val="between"/>
      </c:valAx>
      <c:spPr>
        <a:effectLst/>
      </c:spPr>
    </c:plotArea>
    <c:legend>
      <c:legendPos val="t"/>
      <c:layout>
        <c:manualLayout>
          <c:xMode val="edge"/>
          <c:yMode val="edge"/>
          <c:x val="5.4584778809454041E-3"/>
          <c:y val="7.7102167784582482E-2"/>
          <c:w val="0.14030214684382539"/>
          <c:h val="6.1405072993619622E-2"/>
        </c:manualLayout>
      </c:layout>
      <c:overlay val="0"/>
      <c:txPr>
        <a:bodyPr/>
        <a:lstStyle/>
        <a:p>
          <a:pPr>
            <a:defRPr sz="1100">
              <a:solidFill>
                <a:schemeClr val="tx2">
                  <a:lumMod val="75000"/>
                </a:schemeClr>
              </a:solidFill>
            </a:defRPr>
          </a:pPr>
          <a:endParaRPr lang="zh-TW"/>
        </a:p>
      </c:txPr>
    </c:legend>
    <c:plotVisOnly val="1"/>
    <c:dispBlanksAs val="gap"/>
    <c:showDLblsOverMax val="0"/>
  </c:chart>
  <c:spPr>
    <a:noFill/>
    <a:ln>
      <a:noFill/>
    </a:ln>
  </c:spPr>
  <c:txPr>
    <a:bodyPr/>
    <a:lstStyle/>
    <a:p>
      <a:pPr>
        <a:defRPr>
          <a:latin typeface="Microsoft JhengHei UI" panose="020B0604030504040204" pitchFamily="34" charset="-120"/>
          <a:ea typeface="Microsoft JhengHei UI" panose="020B0604030504040204" pitchFamily="34" charset="-120"/>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a:solidFill>
                  <a:schemeClr val="tx2">
                    <a:lumMod val="75000"/>
                  </a:schemeClr>
                </a:solidFill>
              </a:defRPr>
            </a:pPr>
            <a:r>
              <a:rPr lang="en-US" sz="1500" b="1">
                <a:solidFill>
                  <a:schemeClr val="tx2">
                    <a:lumMod val="75000"/>
                  </a:schemeClr>
                </a:solidFill>
              </a:rPr>
              <a:t>預算總覽</a:t>
            </a:r>
          </a:p>
        </c:rich>
      </c:tx>
      <c:layout>
        <c:manualLayout>
          <c:xMode val="edge"/>
          <c:yMode val="edge"/>
          <c:x val="1.2136514266859885E-3"/>
          <c:y val="1.2140565762613012E-2"/>
        </c:manualLayout>
      </c:layout>
      <c:overlay val="0"/>
    </c:title>
    <c:autoTitleDeleted val="0"/>
    <c:plotArea>
      <c:layout/>
      <c:barChart>
        <c:barDir val="col"/>
        <c:grouping val="clustered"/>
        <c:varyColors val="0"/>
        <c:ser>
          <c:idx val="0"/>
          <c:order val="0"/>
          <c:tx>
            <c:strRef>
              <c:f>'每月預算摘要-ok'!$B$5</c:f>
              <c:strCache>
                <c:ptCount val="1"/>
                <c:pt idx="0">
                  <c:v>收入</c:v>
                </c:pt>
              </c:strCache>
            </c:strRef>
          </c:tx>
          <c:spPr>
            <a:solidFill>
              <a:schemeClr val="accent2">
                <a:lumMod val="40000"/>
                <a:lumOff val="60000"/>
              </a:schemeClr>
            </a:solidFill>
            <a:ln>
              <a:noFill/>
            </a:ln>
            <a:effectLst/>
          </c:spPr>
          <c:invertIfNegative val="0"/>
          <c:cat>
            <c:strRef>
              <c:f>'每月預算摘要-ok'!$C$4:$D$4</c:f>
              <c:strCache>
                <c:ptCount val="2"/>
                <c:pt idx="0">
                  <c:v>預估</c:v>
                </c:pt>
                <c:pt idx="1">
                  <c:v>實際</c:v>
                </c:pt>
              </c:strCache>
            </c:strRef>
          </c:cat>
          <c:val>
            <c:numRef>
              <c:f>'每月預算摘要-ok'!$C$5:$D$5</c:f>
              <c:numCache>
                <c:formatCode>#,##0.00_);[Red]\(#,##0.00\)</c:formatCode>
                <c:ptCount val="2"/>
                <c:pt idx="0">
                  <c:v>365000</c:v>
                </c:pt>
                <c:pt idx="1">
                  <c:v>336000</c:v>
                </c:pt>
              </c:numCache>
            </c:numRef>
          </c:val>
          <c:extLst>
            <c:ext xmlns:c16="http://schemas.microsoft.com/office/drawing/2014/chart" uri="{C3380CC4-5D6E-409C-BE32-E72D297353CC}">
              <c16:uniqueId val="{00000000-EF15-4A55-9ED8-2FD455C5FA84}"/>
            </c:ext>
          </c:extLst>
        </c:ser>
        <c:ser>
          <c:idx val="1"/>
          <c:order val="1"/>
          <c:tx>
            <c:strRef>
              <c:f>'每月預算摘要-ok'!$B$6</c:f>
              <c:strCache>
                <c:ptCount val="1"/>
                <c:pt idx="0">
                  <c:v>支出</c:v>
                </c:pt>
              </c:strCache>
            </c:strRef>
          </c:tx>
          <c:spPr>
            <a:solidFill>
              <a:schemeClr val="accent6"/>
            </a:solidFill>
            <a:ln>
              <a:noFill/>
            </a:ln>
            <a:effectLst/>
          </c:spPr>
          <c:invertIfNegative val="0"/>
          <c:cat>
            <c:strRef>
              <c:f>'每月預算摘要-ok'!$C$4:$D$4</c:f>
              <c:strCache>
                <c:ptCount val="2"/>
                <c:pt idx="0">
                  <c:v>預估</c:v>
                </c:pt>
                <c:pt idx="1">
                  <c:v>實際</c:v>
                </c:pt>
              </c:strCache>
            </c:strRef>
          </c:cat>
          <c:val>
            <c:numRef>
              <c:f>'每月預算摘要-ok'!$C$6:$D$6</c:f>
              <c:numCache>
                <c:formatCode>#,##0.00_);[Red]\(#,##0.00\)</c:formatCode>
                <c:ptCount val="2"/>
                <c:pt idx="0">
                  <c:v>172500</c:v>
                </c:pt>
                <c:pt idx="1">
                  <c:v>165034</c:v>
                </c:pt>
              </c:numCache>
            </c:numRef>
          </c:val>
          <c:extLst>
            <c:ext xmlns:c16="http://schemas.microsoft.com/office/drawing/2014/chart" uri="{C3380CC4-5D6E-409C-BE32-E72D297353CC}">
              <c16:uniqueId val="{00000001-EF15-4A55-9ED8-2FD455C5FA84}"/>
            </c:ext>
          </c:extLst>
        </c:ser>
        <c:dLbls>
          <c:showLegendKey val="0"/>
          <c:showVal val="0"/>
          <c:showCatName val="0"/>
          <c:showSerName val="0"/>
          <c:showPercent val="0"/>
          <c:showBubbleSize val="0"/>
        </c:dLbls>
        <c:gapWidth val="100"/>
        <c:axId val="742567104"/>
        <c:axId val="742571024"/>
      </c:barChart>
      <c:catAx>
        <c:axId val="742567104"/>
        <c:scaling>
          <c:orientation val="minMax"/>
        </c:scaling>
        <c:delete val="0"/>
        <c:axPos val="b"/>
        <c:numFmt formatCode="General" sourceLinked="0"/>
        <c:majorTickMark val="out"/>
        <c:minorTickMark val="none"/>
        <c:tickLblPos val="nextTo"/>
        <c:spPr>
          <a:ln w="3175">
            <a:solidFill>
              <a:schemeClr val="bg1">
                <a:lumMod val="75000"/>
                <a:alpha val="25000"/>
              </a:schemeClr>
            </a:solidFill>
          </a:ln>
        </c:spPr>
        <c:txPr>
          <a:bodyPr/>
          <a:lstStyle/>
          <a:p>
            <a:pPr>
              <a:defRPr sz="1100"/>
            </a:pPr>
            <a:endParaRPr lang="zh-TW"/>
          </a:p>
        </c:txPr>
        <c:crossAx val="742571024"/>
        <c:crosses val="autoZero"/>
        <c:auto val="1"/>
        <c:lblAlgn val="ctr"/>
        <c:lblOffset val="100"/>
        <c:noMultiLvlLbl val="0"/>
      </c:catAx>
      <c:valAx>
        <c:axId val="742571024"/>
        <c:scaling>
          <c:orientation val="minMax"/>
        </c:scaling>
        <c:delete val="0"/>
        <c:axPos val="l"/>
        <c:majorGridlines>
          <c:spPr>
            <a:ln w="3175">
              <a:solidFill>
                <a:schemeClr val="bg1">
                  <a:lumMod val="75000"/>
                  <a:alpha val="25000"/>
                </a:schemeClr>
              </a:solidFill>
            </a:ln>
          </c:spPr>
        </c:majorGridlines>
        <c:numFmt formatCode="#,##0_);[Red]\(#,##0\)" sourceLinked="0"/>
        <c:majorTickMark val="out"/>
        <c:minorTickMark val="none"/>
        <c:tickLblPos val="nextTo"/>
        <c:spPr>
          <a:ln w="3175">
            <a:noFill/>
          </a:ln>
        </c:spPr>
        <c:txPr>
          <a:bodyPr/>
          <a:lstStyle/>
          <a:p>
            <a:pPr>
              <a:defRPr sz="1100"/>
            </a:pPr>
            <a:endParaRPr lang="zh-TW"/>
          </a:p>
        </c:txPr>
        <c:crossAx val="742567104"/>
        <c:crosses val="autoZero"/>
        <c:crossBetween val="between"/>
      </c:valAx>
      <c:spPr>
        <a:effectLst/>
      </c:spPr>
    </c:plotArea>
    <c:legend>
      <c:legendPos val="t"/>
      <c:layout>
        <c:manualLayout>
          <c:xMode val="edge"/>
          <c:yMode val="edge"/>
          <c:x val="5.4584778809454041E-3"/>
          <c:y val="7.7102167784582482E-2"/>
          <c:w val="0.14030214684382539"/>
          <c:h val="6.1405072993619622E-2"/>
        </c:manualLayout>
      </c:layout>
      <c:overlay val="0"/>
      <c:txPr>
        <a:bodyPr/>
        <a:lstStyle/>
        <a:p>
          <a:pPr>
            <a:defRPr sz="1100">
              <a:solidFill>
                <a:schemeClr val="tx2">
                  <a:lumMod val="75000"/>
                </a:schemeClr>
              </a:solidFill>
            </a:defRPr>
          </a:pPr>
          <a:endParaRPr lang="zh-TW"/>
        </a:p>
      </c:txPr>
    </c:legend>
    <c:plotVisOnly val="1"/>
    <c:dispBlanksAs val="gap"/>
    <c:showDLblsOverMax val="0"/>
  </c:chart>
  <c:spPr>
    <a:noFill/>
    <a:ln>
      <a:noFill/>
    </a:ln>
  </c:spPr>
  <c:txPr>
    <a:bodyPr/>
    <a:lstStyle/>
    <a:p>
      <a:pPr>
        <a:defRPr>
          <a:latin typeface="Microsoft JhengHei UI" panose="020B0604030504040204" pitchFamily="34" charset="-120"/>
          <a:ea typeface="Microsoft JhengHei UI" panose="020B0604030504040204" pitchFamily="34" charset="-120"/>
        </a:defRPr>
      </a:pPr>
      <a:endParaRPr lang="zh-TW"/>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279762</xdr:colOff>
      <xdr:row>8</xdr:row>
      <xdr:rowOff>19051</xdr:rowOff>
    </xdr:from>
    <xdr:ext cx="6793503" cy="4114800"/>
    <xdr:graphicFrame macro="">
      <xdr:nvGraphicFramePr>
        <xdr:cNvPr id="2" name="預算總覽" descr="顯示預估/實際收入與支出的總覽直條圖">
          <a:extLst>
            <a:ext uri="{FF2B5EF4-FFF2-40B4-BE49-F238E27FC236}">
              <a16:creationId xmlns:a16="http://schemas.microsoft.com/office/drawing/2014/main" id="{584E1B25-E5AF-4A92-A57A-0598F2C39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279762</xdr:colOff>
      <xdr:row>8</xdr:row>
      <xdr:rowOff>19051</xdr:rowOff>
    </xdr:from>
    <xdr:to>
      <xdr:col>5</xdr:col>
      <xdr:colOff>161925</xdr:colOff>
      <xdr:row>8</xdr:row>
      <xdr:rowOff>4133851</xdr:rowOff>
    </xdr:to>
    <xdr:graphicFrame macro="">
      <xdr:nvGraphicFramePr>
        <xdr:cNvPr id="3" name="預算總覽" descr="顯示預估/實際收入與支出的總覽直條圖">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62EE1D-9223-4E82-B534-67E362D68A44}" name="總計_3" displayName="總計_3" ref="B4:E7" totalsRowCount="1" headerRowDxfId="61" dataDxfId="60" totalsRowDxfId="59">
  <autoFilter ref="B4:E6" xr:uid="{00000000-0009-0000-0100-000004000000}">
    <filterColumn colId="0" hiddenButton="1"/>
    <filterColumn colId="1" hiddenButton="1"/>
    <filterColumn colId="2" hiddenButton="1"/>
    <filterColumn colId="3" hiddenButton="1"/>
  </autoFilter>
  <tableColumns count="4">
    <tableColumn id="1" xr3:uid="{00000000-0010-0000-0000-000001000000}" name="預算總額" totalsRowLabel="餘額 (收入扣除支出)" dataDxfId="57" totalsRowDxfId="58"/>
    <tableColumn id="2" xr3:uid="{00000000-0010-0000-0000-000002000000}" name="預估" totalsRowFunction="custom" dataDxfId="55" totalsRowDxfId="56">
      <totalsRowFormula>C5-C6</totalsRowFormula>
    </tableColumn>
    <tableColumn id="3" xr3:uid="{00000000-0010-0000-0000-000003000000}" name="實際" totalsRowFunction="custom" dataDxfId="53" totalsRowDxfId="54">
      <totalsRowFormula>D5-D6</totalsRowFormula>
    </tableColumn>
    <tableColumn id="4" xr3:uid="{00000000-0010-0000-0000-000004000000}" name="差額" totalsRowFunction="custom" dataDxfId="51" totalsRowDxfId="52">
      <calculatedColumnFormula>總計_3[[#This Row],[實際]]-總計_3[[#This Row],[預估]]</calculatedColumnFormula>
      <totalsRowFormula>總計_3[[#Totals],[實際]]-總計_3[[#Totals],[預估]]</totalsRowFormula>
    </tableColumn>
  </tableColumns>
  <tableStyleInfo name="每月預算" showFirstColumn="0" showLastColumn="1" showRowStripes="0" showColumnStripes="0"/>
  <extLst>
    <ext xmlns:x14="http://schemas.microsoft.com/office/spreadsheetml/2009/9/main" uri="{504A1905-F514-4f6f-8877-14C23A59335A}">
      <x14:table altTextSummary="此表格會自動計算預算總額、預估與實際的收入和支出，以及差額"/>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營運支出" displayName="營運支出" ref="B4:F25" totalsRowCount="1" headerRowDxfId="69" dataDxfId="68" totalsRowDxfId="67">
  <autoFilter ref="B4:F24" xr:uid="{00000000-0009-0000-0100-000009000000}"/>
  <sortState xmlns:xlrd2="http://schemas.microsoft.com/office/spreadsheetml/2017/richdata2" ref="B5:F24">
    <sortCondition ref="B4:B24"/>
  </sortState>
  <tableColumns count="5">
    <tableColumn id="1" xr3:uid="{00000000-0010-0000-0400-000001000000}" name="營運支出" totalsRowLabel="營運支出總額" totalsRowDxfId="66"/>
    <tableColumn id="2" xr3:uid="{00000000-0010-0000-0400-000002000000}" name="預估" totalsRowFunction="sum" totalsRowDxfId="65"/>
    <tableColumn id="3" xr3:uid="{00000000-0010-0000-0400-000003000000}" name="實際" totalsRowFunction="sum" totalsRowDxfId="64"/>
    <tableColumn id="5" xr3:uid="{00000000-0010-0000-0400-000005000000}" name="前 5 大金額" totalsRowDxfId="63">
      <calculatedColumnFormula>營運支出[[#This Row],[實際]]+(10^-6)*ROW(營運支出[[#This Row],[實際]])</calculatedColumnFormula>
    </tableColumn>
    <tableColumn id="4" xr3:uid="{00000000-0010-0000-0400-000004000000}" name="差額" totalsRowFunction="sum" totalsRowDxfId="62">
      <calculatedColumnFormula>營運支出[[#This Row],[預估]]-營運支出[[#This Row],[實際]]</calculatedColumnFormula>
    </tableColumn>
  </tableColumns>
  <tableStyleInfo name="每月預算" showFirstColumn="0" showLastColumn="1" showRowStripes="0" showColumnStripes="0"/>
  <extLst>
    <ext xmlns:x14="http://schemas.microsoft.com/office/spreadsheetml/2009/9/main" uri="{504A1905-F514-4f6f-8877-14C23A59335A}">
      <x14:table altTextSummary="在此表格中輸入營運支出、預估支出和實際支出的值。系統會自動計算差額"/>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FD10EC-588A-4AF1-B5EF-56C6079AF0A1}" name="前5大項支出6" displayName="前5大項支出6" ref="B11:E17" totalsRowCount="1" headerRowDxfId="50" dataDxfId="49" totalsRowDxfId="48">
  <tableColumns count="4">
    <tableColumn id="1" xr3:uid="{00000000-0010-0000-0100-000001000000}" name="支出" totalsRowLabel="合計" dataDxfId="46" totalsRowDxfId="47">
      <calculatedColumnFormula>INDEX(營運支出11[],MATCH(前5大項支出6[[#This Row],[金額]],營運支出11[前 5 大金額],0),1)</calculatedColumnFormula>
    </tableColumn>
    <tableColumn id="2" xr3:uid="{00000000-0010-0000-0100-000002000000}" name="金額" totalsRowFunction="sum" dataDxfId="44" totalsRowDxfId="45"/>
    <tableColumn id="3" xr3:uid="{00000000-0010-0000-0100-000003000000}" name="支出百分比" totalsRowFunction="sum" dataDxfId="42" totalsRowDxfId="43">
      <calculatedColumnFormula>前5大項支出6[[#This Row],[金額]]/$D$6</calculatedColumnFormula>
    </tableColumn>
    <tableColumn id="4" xr3:uid="{00000000-0010-0000-0100-000004000000}" name="減少 15%" totalsRowFunction="sum" dataDxfId="40" totalsRowDxfId="41">
      <calculatedColumnFormula>前5大項支出6[[#This Row],[金額]]*0.15</calculatedColumnFormula>
    </tableColumn>
  </tableColumns>
  <tableStyleInfo name="每月預算" showFirstColumn="0" showLastColumn="0" showRowStripes="0" showColumnStripes="0"/>
  <extLst>
    <ext xmlns:x14="http://schemas.microsoft.com/office/spreadsheetml/2009/9/main" uri="{504A1905-F514-4f6f-8877-14C23A59335A}">
      <x14:table altTextSummary="此表格會自動更新前 5 大項營運支出項目、金額、支出百分比和減少 15%"/>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084763-1362-4857-929D-9D9BAAB6D878}" name="收入_7" displayName="收入_7" ref="B4:F8" totalsRowCount="1" headerRowDxfId="39" dataDxfId="38" totalsRowDxfId="37">
  <autoFilter ref="B4:F7" xr:uid="{00000000-0009-0000-0100-000003000000}"/>
  <tableColumns count="5">
    <tableColumn id="1" xr3:uid="{00000000-0010-0000-0200-000001000000}" name="收入" totalsRowLabel="收入總額"/>
    <tableColumn id="2" xr3:uid="{00000000-0010-0000-0200-000002000000}" name="預估" totalsRowFunction="sum" dataDxfId="35" totalsRowDxfId="36"/>
    <tableColumn id="3" xr3:uid="{00000000-0010-0000-0200-000003000000}" name="實際" totalsRowFunction="sum" dataDxfId="33" totalsRowDxfId="34"/>
    <tableColumn id="5" xr3:uid="{00000000-0010-0000-0200-000005000000}" name="前 5 大金額" dataDxfId="31" totalsRowDxfId="32">
      <calculatedColumnFormula>收入_7[[#This Row],[實際]]+(10^-6)*ROW(收入_7[[#This Row],[實際]])</calculatedColumnFormula>
    </tableColumn>
    <tableColumn id="4" xr3:uid="{00000000-0010-0000-0200-000004000000}" name="差額" totalsRowFunction="sum" dataDxfId="29" totalsRowDxfId="30">
      <calculatedColumnFormula>收入_7[[#This Row],[實際]]-收入_7[[#This Row],[預估]]</calculatedColumnFormula>
    </tableColumn>
  </tableColumns>
  <tableStyleInfo name="每月預算" showFirstColumn="0" showLastColumn="1" showRowStripes="0" showColumnStripes="0"/>
  <extLst>
    <ext xmlns:x14="http://schemas.microsoft.com/office/spreadsheetml/2009/9/main" uri="{504A1905-F514-4f6f-8877-14C23A59335A}">
      <x14:table altTextSummary="在此表格中輸入月收入、預估收入和實際收入的值。系統會自動計算差額"/>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6852B57-B6D3-42C1-BE43-01D8092AD512}" name="人事支出9" displayName="人事支出9" ref="B4:F8" totalsRowCount="1" headerRowDxfId="28" dataDxfId="27" totalsRowDxfId="26">
  <autoFilter ref="B4:F7" xr:uid="{00000000-0009-0000-0100-000007000000}"/>
  <tableColumns count="5">
    <tableColumn id="1" xr3:uid="{00000000-0010-0000-0300-000001000000}" name="人事支出" totalsRowLabel="人事支出總額"/>
    <tableColumn id="2" xr3:uid="{00000000-0010-0000-0300-000002000000}" name="預估" totalsRowFunction="sum" dataDxfId="24" totalsRowDxfId="25"/>
    <tableColumn id="3" xr3:uid="{00000000-0010-0000-0300-000003000000}" name="實際" totalsRowFunction="sum" dataDxfId="22" totalsRowDxfId="23"/>
    <tableColumn id="4" xr3:uid="{00000000-0010-0000-0300-000004000000}" name="前 5 大金額" dataDxfId="20" totalsRowDxfId="21">
      <calculatedColumnFormula>人事支出9[[#This Row],[實際]]+(10^-6)*ROW(人事支出9[[#This Row],[實際]])</calculatedColumnFormula>
    </tableColumn>
    <tableColumn id="5" xr3:uid="{00000000-0010-0000-0300-000005000000}" name="差額" totalsRowFunction="sum" dataDxfId="18" totalsRowDxfId="19">
      <calculatedColumnFormula>人事支出9[[#This Row],[預估]]-人事支出9[[#This Row],[實際]]</calculatedColumnFormula>
    </tableColumn>
  </tableColumns>
  <tableStyleInfo name="每月預算" showFirstColumn="0" showLastColumn="1" showRowStripes="0" showColumnStripes="0"/>
  <extLst>
    <ext xmlns:x14="http://schemas.microsoft.com/office/spreadsheetml/2009/9/main" uri="{504A1905-F514-4f6f-8877-14C23A59335A}">
      <x14:table altTextSummary="在此表格中輸入人事支出、預估支出和實際支出的值。系統會自動計算差額"/>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05EAED-495A-46A2-9699-1064B69EE2C5}" name="營運支出11" displayName="營運支出11" ref="B4:F25" totalsRowCount="1" headerRowDxfId="17" dataDxfId="16" totalsRowDxfId="15">
  <autoFilter ref="B4:F24" xr:uid="{00000000-0009-0000-0100-000009000000}"/>
  <sortState xmlns:xlrd2="http://schemas.microsoft.com/office/spreadsheetml/2017/richdata2" ref="B5:F24">
    <sortCondition ref="B4:B24"/>
  </sortState>
  <tableColumns count="5">
    <tableColumn id="1" xr3:uid="{00000000-0010-0000-0400-000001000000}" name="營運支出" totalsRowLabel="營運支出總額" totalsRowDxfId="14"/>
    <tableColumn id="2" xr3:uid="{00000000-0010-0000-0400-000002000000}" name="預估" totalsRowFunction="sum" totalsRowDxfId="13"/>
    <tableColumn id="3" xr3:uid="{00000000-0010-0000-0400-000003000000}" name="實際" totalsRowFunction="sum" totalsRowDxfId="12"/>
    <tableColumn id="5" xr3:uid="{00000000-0010-0000-0400-000005000000}" name="前 5 大金額" totalsRowDxfId="11">
      <calculatedColumnFormula>營運支出11[[#This Row],[實際]]+(10^-6)*ROW(營運支出11[[#This Row],[實際]])</calculatedColumnFormula>
    </tableColumn>
    <tableColumn id="4" xr3:uid="{00000000-0010-0000-0400-000004000000}" name="差額" totalsRowFunction="sum" totalsRowDxfId="10">
      <calculatedColumnFormula>營運支出11[[#This Row],[預估]]-營運支出11[[#This Row],[實際]]</calculatedColumnFormula>
    </tableColumn>
  </tableColumns>
  <tableStyleInfo name="每月預算" showFirstColumn="0" showLastColumn="1" showRowStripes="0" showColumnStripes="0"/>
  <extLst>
    <ext xmlns:x14="http://schemas.microsoft.com/office/spreadsheetml/2009/9/main" uri="{504A1905-F514-4f6f-8877-14C23A59335A}">
      <x14:table altTextSummary="在此表格中輸入營運支出、預估支出和實際支出的值。系統會自動計算差額"/>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總計" displayName="總計" ref="B4:E7" totalsRowCount="1" headerRowDxfId="113" dataDxfId="112" totalsRowDxfId="111">
  <autoFilter ref="B4:E6" xr:uid="{00000000-0009-0000-0100-000004000000}">
    <filterColumn colId="0" hiddenButton="1"/>
    <filterColumn colId="1" hiddenButton="1"/>
    <filterColumn colId="2" hiddenButton="1"/>
    <filterColumn colId="3" hiddenButton="1"/>
  </autoFilter>
  <tableColumns count="4">
    <tableColumn id="1" xr3:uid="{00000000-0010-0000-0000-000001000000}" name="預算總額" totalsRowLabel="餘額 (收入扣除支出)" dataDxfId="110" totalsRowDxfId="109"/>
    <tableColumn id="2" xr3:uid="{00000000-0010-0000-0000-000002000000}" name="預估" totalsRowFunction="custom" dataDxfId="108" totalsRowDxfId="107">
      <totalsRowFormula>C5-C6</totalsRowFormula>
    </tableColumn>
    <tableColumn id="3" xr3:uid="{00000000-0010-0000-0000-000003000000}" name="實際" totalsRowFunction="custom" dataDxfId="106" totalsRowDxfId="105">
      <totalsRowFormula>D5-D6</totalsRowFormula>
    </tableColumn>
    <tableColumn id="4" xr3:uid="{00000000-0010-0000-0000-000004000000}" name="差額" totalsRowFunction="custom" dataDxfId="104" totalsRowDxfId="103">
      <calculatedColumnFormula>總計[[#This Row],[實際]]-總計[[#This Row],[預估]]</calculatedColumnFormula>
      <totalsRowFormula>總計[[#Totals],[實際]]-總計[[#Totals],[預估]]</totalsRowFormula>
    </tableColumn>
  </tableColumns>
  <tableStyleInfo name="每月預算" showFirstColumn="0" showLastColumn="1" showRowStripes="0" showColumnStripes="0"/>
  <extLst>
    <ext xmlns:x14="http://schemas.microsoft.com/office/spreadsheetml/2009/9/main" uri="{504A1905-F514-4f6f-8877-14C23A59335A}">
      <x14:table altTextSummary="此表格會自動計算預算總額、預估與實際的收入和支出，以及差額"/>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前5大項支出" displayName="前5大項支出" ref="B11:E17" totalsRowCount="1" headerRowDxfId="102" dataDxfId="101" totalsRowDxfId="100">
  <tableColumns count="4">
    <tableColumn id="1" xr3:uid="{00000000-0010-0000-0100-000001000000}" name="支出" totalsRowLabel="合計" dataDxfId="99" totalsRowDxfId="98">
      <calculatedColumnFormula>INDEX(#REF!,MATCH(前5大項支出[[#This Row],[金額]],#REF!,0),1)</calculatedColumnFormula>
    </tableColumn>
    <tableColumn id="2" xr3:uid="{00000000-0010-0000-0100-000002000000}" name="金額" totalsRowFunction="sum" dataDxfId="97" totalsRowDxfId="96"/>
    <tableColumn id="3" xr3:uid="{00000000-0010-0000-0100-000003000000}" name="支出百分比" totalsRowFunction="sum" dataDxfId="95" totalsRowDxfId="94">
      <calculatedColumnFormula>前5大項支出[[#This Row],[金額]]/$D$6</calculatedColumnFormula>
    </tableColumn>
    <tableColumn id="4" xr3:uid="{00000000-0010-0000-0100-000004000000}" name="減少 15%" totalsRowFunction="sum" dataDxfId="93" totalsRowDxfId="92">
      <calculatedColumnFormula>前5大項支出[[#This Row],[金額]]*0.15</calculatedColumnFormula>
    </tableColumn>
  </tableColumns>
  <tableStyleInfo name="每月預算" showFirstColumn="0" showLastColumn="0" showRowStripes="0" showColumnStripes="0"/>
  <extLst>
    <ext xmlns:x14="http://schemas.microsoft.com/office/spreadsheetml/2009/9/main" uri="{504A1905-F514-4f6f-8877-14C23A59335A}">
      <x14:table altTextSummary="此表格會自動更新前 5 大項營運支出項目、金額、支出百分比和減少 15%"/>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收入" displayName="收入" ref="B4:F8" totalsRowCount="1" headerRowDxfId="91" dataDxfId="90" totalsRowDxfId="89">
  <autoFilter ref="B4:F7" xr:uid="{00000000-0009-0000-0100-000003000000}"/>
  <tableColumns count="5">
    <tableColumn id="1" xr3:uid="{00000000-0010-0000-0200-000001000000}" name="收入" totalsRowLabel="收入總額"/>
    <tableColumn id="2" xr3:uid="{00000000-0010-0000-0200-000002000000}" name="預估" totalsRowFunction="sum" dataDxfId="88" totalsRowDxfId="87"/>
    <tableColumn id="3" xr3:uid="{00000000-0010-0000-0200-000003000000}" name="實際" totalsRowFunction="sum" dataDxfId="86" totalsRowDxfId="85"/>
    <tableColumn id="5" xr3:uid="{00000000-0010-0000-0200-000005000000}" name="前 5 大金額" dataDxfId="84" totalsRowDxfId="83">
      <calculatedColumnFormula>收入[[#This Row],[實際]]+(10^-6)*ROW(收入[[#This Row],[實際]])</calculatedColumnFormula>
    </tableColumn>
    <tableColumn id="4" xr3:uid="{00000000-0010-0000-0200-000004000000}" name="差額" totalsRowFunction="sum" dataDxfId="82" totalsRowDxfId="81">
      <calculatedColumnFormula>收入[[#This Row],[實際]]-收入[[#This Row],[預估]]</calculatedColumnFormula>
    </tableColumn>
  </tableColumns>
  <tableStyleInfo name="每月預算" showFirstColumn="0" showLastColumn="1" showRowStripes="0" showColumnStripes="0"/>
  <extLst>
    <ext xmlns:x14="http://schemas.microsoft.com/office/spreadsheetml/2009/9/main" uri="{504A1905-F514-4f6f-8877-14C23A59335A}">
      <x14:table altTextSummary="在此表格中輸入月收入、預估收入和實際收入的值。系統會自動計算差額"/>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人事支出" displayName="人事支出" ref="B4:F8" totalsRowCount="1" headerRowDxfId="80" dataDxfId="79" totalsRowDxfId="78">
  <autoFilter ref="B4:F7" xr:uid="{00000000-0009-0000-0100-000007000000}"/>
  <tableColumns count="5">
    <tableColumn id="1" xr3:uid="{00000000-0010-0000-0300-000001000000}" name="人事支出" totalsRowLabel="人事支出總額"/>
    <tableColumn id="2" xr3:uid="{00000000-0010-0000-0300-000002000000}" name="預估" totalsRowFunction="sum" dataDxfId="77" totalsRowDxfId="76" totalsRowCellStyle="千分位"/>
    <tableColumn id="3" xr3:uid="{00000000-0010-0000-0300-000003000000}" name="實際" totalsRowFunction="sum" dataDxfId="75" totalsRowDxfId="74" totalsRowCellStyle="千分位"/>
    <tableColumn id="4" xr3:uid="{00000000-0010-0000-0300-000004000000}" name="前 5 大金額" dataDxfId="73" totalsRowDxfId="72" totalsRowCellStyle="千分位">
      <calculatedColumnFormula>人事支出[[#This Row],[實際]]+(10^-6)*ROW(人事支出[[#This Row],[實際]])</calculatedColumnFormula>
    </tableColumn>
    <tableColumn id="5" xr3:uid="{00000000-0010-0000-0300-000005000000}" name="差額" totalsRowFunction="sum" dataDxfId="71" totalsRowDxfId="70" totalsRowCellStyle="千分位">
      <calculatedColumnFormula>人事支出[[#This Row],[預估]]-人事支出[[#This Row],[實際]]</calculatedColumnFormula>
    </tableColumn>
  </tableColumns>
  <tableStyleInfo name="每月預算" showFirstColumn="0" showLastColumn="1" showRowStripes="0" showColumnStripes="0"/>
  <extLst>
    <ext xmlns:x14="http://schemas.microsoft.com/office/spreadsheetml/2009/9/main" uri="{504A1905-F514-4f6f-8877-14C23A59335A}">
      <x14:table altTextSummary="在此表格中輸入人事支出、預估支出和實際支出的值。系統會自動計算差額"/>
    </ext>
  </extLst>
</table>
</file>

<file path=xl/theme/theme1.xml><?xml version="1.0" encoding="utf-8"?>
<a:theme xmlns:a="http://schemas.openxmlformats.org/drawingml/2006/main" name="Thatch">
  <a:themeElements>
    <a:clrScheme name="Small Business Budget">
      <a:dk1>
        <a:sysClr val="windowText" lastClr="000000"/>
      </a:dk1>
      <a:lt1>
        <a:sysClr val="window" lastClr="FFFFFF"/>
      </a:lt1>
      <a:dk2>
        <a:srgbClr val="355A61"/>
      </a:dk2>
      <a:lt2>
        <a:srgbClr val="DBE3E9"/>
      </a:lt2>
      <a:accent1>
        <a:srgbClr val="62799E"/>
      </a:accent1>
      <a:accent2>
        <a:srgbClr val="B3C035"/>
      </a:accent2>
      <a:accent3>
        <a:srgbClr val="908F74"/>
      </a:accent3>
      <a:accent4>
        <a:srgbClr val="7EA67F"/>
      </a:accent4>
      <a:accent5>
        <a:srgbClr val="5588A5"/>
      </a:accent5>
      <a:accent6>
        <a:srgbClr val="559592"/>
      </a:accent6>
      <a:hlink>
        <a:srgbClr val="66AACD"/>
      </a:hlink>
      <a:folHlink>
        <a:srgbClr val="809DB3"/>
      </a:folHlink>
    </a:clrScheme>
    <a:fontScheme name="Small Business Budget">
      <a:majorFont>
        <a:latin typeface="Gill Sans MT"/>
        <a:ea typeface=""/>
        <a:cs typeface=""/>
      </a:majorFont>
      <a:minorFont>
        <a:latin typeface="Gill Sans MT"/>
        <a:ea typeface=""/>
        <a:cs typeface=""/>
      </a:minorFont>
    </a:fontScheme>
    <a:fmtScheme name="Thatch">
      <a:fillStyleLst>
        <a:solidFill>
          <a:schemeClr val="phClr"/>
        </a:solidFill>
        <a:gradFill rotWithShape="1">
          <a:gsLst>
            <a:gs pos="0">
              <a:schemeClr val="phClr">
                <a:tint val="79000"/>
                <a:satMod val="180000"/>
              </a:schemeClr>
            </a:gs>
            <a:gs pos="65000">
              <a:schemeClr val="phClr">
                <a:tint val="52000"/>
                <a:satMod val="250000"/>
              </a:schemeClr>
            </a:gs>
            <a:gs pos="100000">
              <a:schemeClr val="phClr">
                <a:tint val="29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15875" cap="flat" cmpd="sng" algn="ctr">
          <a:solidFill>
            <a:schemeClr val="phClr"/>
          </a:solidFill>
          <a:prstDash val="solid"/>
        </a:ln>
        <a:ln w="38100" cap="flat" cmpd="sng" algn="ctr">
          <a:solidFill>
            <a:schemeClr val="phClr"/>
          </a:solidFill>
          <a:prstDash val="solid"/>
        </a:ln>
      </a:lnStyleLst>
      <a:effectStyleLst>
        <a:effectStyle>
          <a:effectLst>
            <a:outerShdw blurRad="63500" dist="25400" dir="5400000" rotWithShape="0">
              <a:srgbClr val="000000">
                <a:alpha val="43000"/>
              </a:srgbClr>
            </a:outerShdw>
          </a:effectLst>
        </a:effectStyle>
        <a:effectStyle>
          <a:effectLst>
            <a:outerShdw blurRad="63500" dist="25400" dir="5400000" rotWithShape="0">
              <a:srgbClr val="000000">
                <a:alpha val="43000"/>
              </a:srgbClr>
            </a:outerShdw>
          </a:effectLst>
          <a:scene3d>
            <a:camera prst="orthographicFront">
              <a:rot lat="0" lon="0" rev="0"/>
            </a:camera>
            <a:lightRig rig="brightRoom" dir="t">
              <a:rot lat="0" lon="0" rev="8700000"/>
            </a:lightRig>
          </a:scene3d>
          <a:sp3d contourW="12700" prstMaterial="dkEdge">
            <a:bevelT w="0" h="0" prst="relaxedInset"/>
            <a:contourClr>
              <a:schemeClr val="phClr">
                <a:shade val="65000"/>
                <a:satMod val="150000"/>
              </a:schemeClr>
            </a:contourClr>
          </a:sp3d>
        </a:effectStyle>
        <a:effectStyle>
          <a:effectLst>
            <a:outerShdw blurRad="63500" dist="25400" dir="5400000" rotWithShape="0">
              <a:srgbClr val="000000">
                <a:alpha val="43000"/>
              </a:srgbClr>
            </a:outerShdw>
          </a:effectLst>
          <a:scene3d>
            <a:camera prst="orthographicFront">
              <a:rot lat="0" lon="0" rev="0"/>
            </a:camera>
            <a:lightRig rig="glow" dir="t">
              <a:rot lat="0" lon="0" rev="13200000"/>
            </a:lightRig>
          </a:scene3d>
          <a:sp3d prstMaterial="dkEdge">
            <a:bevelT w="63500" h="50800" prst="relaxedInset"/>
          </a:sp3d>
        </a:effectStyle>
      </a:effectStyleLst>
      <a:bgFillStyleLst>
        <a:solidFill>
          <a:schemeClr val="phClr"/>
        </a:solidFill>
        <a:gradFill rotWithShape="1">
          <a:gsLst>
            <a:gs pos="0">
              <a:schemeClr val="phClr">
                <a:tint val="85000"/>
                <a:shade val="95000"/>
                <a:satMod val="200000"/>
              </a:schemeClr>
            </a:gs>
            <a:gs pos="53000">
              <a:schemeClr val="phClr">
                <a:shade val="60000"/>
                <a:satMod val="220000"/>
              </a:schemeClr>
            </a:gs>
            <a:gs pos="100000">
              <a:schemeClr val="phClr">
                <a:shade val="45000"/>
                <a:satMod val="220000"/>
              </a:schemeClr>
            </a:gs>
          </a:gsLst>
          <a:lin ang="16200000" scaled="0"/>
        </a:gradFill>
        <a:gradFill rotWithShape="1">
          <a:gsLst>
            <a:gs pos="0">
              <a:schemeClr val="phClr">
                <a:tint val="83000"/>
                <a:shade val="97000"/>
                <a:satMod val="230000"/>
              </a:schemeClr>
            </a:gs>
            <a:gs pos="100000">
              <a:schemeClr val="phClr">
                <a:shade val="35000"/>
                <a:satMod val="250000"/>
              </a:schemeClr>
            </a:gs>
          </a:gsLst>
          <a:path path="circle">
            <a:fillToRect l="15000" t="50000" r="85000" b="6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F6207-D255-4F22-9B40-706069905E50}">
  <sheetPr>
    <tabColor theme="6" tint="0.79998168889431442"/>
    <pageSetUpPr autoPageBreaks="0" fitToPage="1"/>
  </sheetPr>
  <dimension ref="A1:F17"/>
  <sheetViews>
    <sheetView showGridLines="0" tabSelected="1" zoomScaleNormal="100" workbookViewId="0"/>
  </sheetViews>
  <sheetFormatPr defaultColWidth="9.09765625" defaultRowHeight="16.5" customHeight="1" x14ac:dyDescent="0.3"/>
  <cols>
    <col min="1" max="1" width="4.09765625" style="19" customWidth="1"/>
    <col min="2" max="2" width="29.296875" style="19" customWidth="1"/>
    <col min="3" max="5" width="19.09765625" style="19" customWidth="1"/>
    <col min="6" max="6" width="4.09765625" style="19" customWidth="1"/>
    <col min="7" max="7" width="4.09765625" style="18" customWidth="1"/>
    <col min="8" max="16384" width="9.09765625" style="18"/>
  </cols>
  <sheetData>
    <row r="1" spans="1:6" ht="31.5" customHeight="1" x14ac:dyDescent="0.45">
      <c r="A1" s="2"/>
      <c r="B1" s="1" t="s">
        <v>34</v>
      </c>
      <c r="C1" s="18"/>
      <c r="D1" s="18"/>
      <c r="E1" s="18"/>
      <c r="F1" s="18"/>
    </row>
    <row r="2" spans="1:6" ht="42" customHeight="1" x14ac:dyDescent="0.9">
      <c r="A2" s="2"/>
      <c r="B2" s="35" t="s">
        <v>33</v>
      </c>
      <c r="C2" s="35"/>
      <c r="D2" s="35"/>
      <c r="E2" s="42" t="s">
        <v>11</v>
      </c>
      <c r="F2" s="42"/>
    </row>
    <row r="3" spans="1:6" ht="15" customHeight="1" x14ac:dyDescent="0.3"/>
    <row r="4" spans="1:6" s="23" customFormat="1" ht="21.75" customHeight="1" x14ac:dyDescent="0.3">
      <c r="A4" s="20"/>
      <c r="B4" s="40" t="s">
        <v>0</v>
      </c>
      <c r="C4" s="22" t="s">
        <v>7</v>
      </c>
      <c r="D4" s="22" t="s">
        <v>9</v>
      </c>
      <c r="E4" s="22" t="s">
        <v>12</v>
      </c>
      <c r="F4" s="20"/>
    </row>
    <row r="5" spans="1:6" ht="14.4" x14ac:dyDescent="0.3">
      <c r="B5" s="18" t="s">
        <v>1</v>
      </c>
      <c r="C5" s="38">
        <f>收入_7[[#Totals],[預估]]</f>
        <v>63300</v>
      </c>
      <c r="D5" s="38">
        <f>收入_7[[#Totals],[實際]]</f>
        <v>57450</v>
      </c>
      <c r="E5" s="41">
        <f>總計_3[[#This Row],[實際]]-總計_3[[#This Row],[預估]]</f>
        <v>-5850</v>
      </c>
    </row>
    <row r="6" spans="1:6" ht="14.4" x14ac:dyDescent="0.3">
      <c r="B6" s="18" t="s">
        <v>2</v>
      </c>
      <c r="C6" s="38">
        <f>營運支出11[[#Totals],[預估]]+人事支出9[[#Totals],[預估]]</f>
        <v>54500</v>
      </c>
      <c r="D6" s="38">
        <f>營運支出11[[#Totals],[實際]]+人事支出9[[#Totals],[實際]]</f>
        <v>49630</v>
      </c>
      <c r="E6" s="41">
        <f>總計_3[[#This Row],[實際]]-總計_3[[#This Row],[預估]]</f>
        <v>-4870</v>
      </c>
    </row>
    <row r="7" spans="1:6" ht="14.4" x14ac:dyDescent="0.3">
      <c r="B7" s="18" t="s">
        <v>3</v>
      </c>
      <c r="C7" s="27">
        <f>C5-C6</f>
        <v>8800</v>
      </c>
      <c r="D7" s="27">
        <f>D5-D6</f>
        <v>7820</v>
      </c>
      <c r="E7" s="27">
        <f>總計_3[[#Totals],[實際]]-總計_3[[#Totals],[預估]]</f>
        <v>-980</v>
      </c>
    </row>
    <row r="9" spans="1:6" ht="335.4" customHeight="1" x14ac:dyDescent="0.3">
      <c r="A9" s="18"/>
      <c r="B9" s="36" t="s">
        <v>4</v>
      </c>
      <c r="C9" s="36"/>
      <c r="D9" s="36"/>
      <c r="E9" s="36"/>
      <c r="F9" s="18"/>
    </row>
    <row r="10" spans="1:6" ht="16.5" customHeight="1" x14ac:dyDescent="0.3">
      <c r="B10" s="28" t="s">
        <v>5</v>
      </c>
      <c r="C10" s="29"/>
      <c r="D10" s="29"/>
      <c r="E10" s="29"/>
    </row>
    <row r="11" spans="1:6" ht="21.75" customHeight="1" x14ac:dyDescent="0.3">
      <c r="B11" s="40" t="s">
        <v>2</v>
      </c>
      <c r="C11" s="22" t="s">
        <v>8</v>
      </c>
      <c r="D11" s="22" t="s">
        <v>10</v>
      </c>
      <c r="E11" s="22" t="s">
        <v>13</v>
      </c>
    </row>
    <row r="12" spans="1:6" ht="14.4" x14ac:dyDescent="0.3">
      <c r="B12" s="18" t="str">
        <f>INDEX(營運支出11[],MATCH(前5大項支出6[[#This Row],[金額]],營運支出11[前 5 大金額],0),1)</f>
        <v>保養及維修</v>
      </c>
      <c r="C12" s="38">
        <f>LARGE(營運支出11[前 5 大金額],1)</f>
        <v>4600.0000120000004</v>
      </c>
      <c r="D12" s="39">
        <f>前5大項支出6[[#This Row],[金額]]/$D$6</f>
        <v>9.2685875720330449E-2</v>
      </c>
      <c r="E12" s="38">
        <f>前5大項支出6[[#This Row],[金額]]*0.15</f>
        <v>690.00000180000006</v>
      </c>
    </row>
    <row r="13" spans="1:6" ht="14.4" x14ac:dyDescent="0.3">
      <c r="B13" s="18" t="str">
        <f>INDEX(營運支出11[],MATCH(前5大項支出6[[#This Row],[金額]],營運支出11[前 5 大金額],0),1)</f>
        <v>辦公室用品</v>
      </c>
      <c r="C13" s="38">
        <f>LARGE(營運支出11[前 5 大金額],2)</f>
        <v>4500.0000239999999</v>
      </c>
      <c r="D13" s="39">
        <f>前5大項支出6[[#This Row],[金額]]/$D$6</f>
        <v>9.0670965625629651E-2</v>
      </c>
      <c r="E13" s="38">
        <f>前5大項支出6[[#This Row],[金額]]*0.15</f>
        <v>675.00000360000001</v>
      </c>
    </row>
    <row r="14" spans="1:6" ht="14.4" x14ac:dyDescent="0.3">
      <c r="B14" s="18" t="str">
        <f>INDEX(營運支出11[],MATCH(前5大項支出6[[#This Row],[金額]],營運支出11[前 5 大金額],0),1)</f>
        <v>房租或貸款</v>
      </c>
      <c r="C14" s="38">
        <f>LARGE(營運支出11[前 5 大金額],3)</f>
        <v>4500.0000099999997</v>
      </c>
      <c r="D14" s="39">
        <f>前5大項支出6[[#This Row],[金額]]/$D$6</f>
        <v>9.0670965343542201E-2</v>
      </c>
      <c r="E14" s="38">
        <f>前5大項支出6[[#This Row],[金額]]*0.15</f>
        <v>675.00000149999994</v>
      </c>
    </row>
    <row r="15" spans="1:6" ht="14.4" x14ac:dyDescent="0.3">
      <c r="B15" s="18" t="str">
        <f>INDEX(營運支出11[],MATCH(前5大項支出6[[#This Row],[金額]],營運支出11[前 5 大金額],0),1)</f>
        <v>稅金</v>
      </c>
      <c r="C15" s="38">
        <f>LARGE(營運支出11[前 5 大金額],4)</f>
        <v>3200.0000169999998</v>
      </c>
      <c r="D15" s="39">
        <f>前5大項支出6[[#This Row],[金額]]/$D$6</f>
        <v>6.4477131110215594E-2</v>
      </c>
      <c r="E15" s="38">
        <f>前5大項支出6[[#This Row],[金額]]*0.15</f>
        <v>480.00000254999998</v>
      </c>
    </row>
    <row r="16" spans="1:6" ht="14.4" x14ac:dyDescent="0.3">
      <c r="B16" s="18" t="str">
        <f>INDEX(營運支出11[],MATCH(前5大項支出6[[#This Row],[金額]],營運支出11[前 5 大金額],0),1)</f>
        <v>廣告</v>
      </c>
      <c r="C16" s="38">
        <f>LARGE(營運支出11[前 5 大金額],5)</f>
        <v>2500.0000209999998</v>
      </c>
      <c r="D16" s="39">
        <f>前5大項支出6[[#This Row],[金額]]/$D$6</f>
        <v>5.0372758835381823E-2</v>
      </c>
      <c r="E16" s="38">
        <f>前5大項支出6[[#This Row],[金額]]*0.15</f>
        <v>375.00000314999994</v>
      </c>
    </row>
    <row r="17" spans="2:5" ht="14.4" x14ac:dyDescent="0.3">
      <c r="B17" s="18" t="s">
        <v>6</v>
      </c>
      <c r="C17" s="27">
        <f>SUBTOTAL(109,前5大項支出6[金額])</f>
        <v>19300.000083999999</v>
      </c>
      <c r="D17" s="31">
        <f>SUBTOTAL(109,前5大項支出6[支出百分比])</f>
        <v>0.38887769663509969</v>
      </c>
      <c r="E17" s="32">
        <f>SUBTOTAL(109,前5大項支出6[減少 15%])</f>
        <v>2895.0000126</v>
      </c>
    </row>
  </sheetData>
  <sheetProtection insertColumns="0" insertRows="0" deleteColumns="0" deleteRows="0" selectLockedCells="1" autoFilter="0"/>
  <mergeCells count="3">
    <mergeCell ref="E2:F2"/>
    <mergeCell ref="B2:D2"/>
    <mergeCell ref="B9:E9"/>
  </mergeCells>
  <phoneticPr fontId="21" type="noConversion"/>
  <conditionalFormatting sqref="C10:E65 C5:E8">
    <cfRule type="cellIs" dxfId="9" priority="2" operator="lessThan">
      <formula>0</formula>
    </cfRule>
  </conditionalFormatting>
  <conditionalFormatting sqref="D12:E17">
    <cfRule type="cellIs" dxfId="8" priority="1" operator="lessThan">
      <formula>0</formula>
    </cfRule>
  </conditionalFormatting>
  <dataValidations count="20">
    <dataValidation type="custom" allowBlank="1" showInputMessage="1" showErrorMessage="1" errorTitle="注意" error="此儲存格為自動填入，請勿覆寫。覆寫此儲存格會導致此工作表中的計算錯誤。" sqref="E15" xr:uid="{80513436-45C2-40B5-88AE-77AE6FA2352F}">
      <formula1>LEN(E15:E17)=""</formula1>
    </dataValidation>
    <dataValidation type="custom" allowBlank="1" showInputMessage="1" showErrorMessage="1" errorTitle="注意" error="此儲存格為自動填入，請勿覆寫。覆寫此儲存格會導致此工作表中的計算錯誤。" sqref="E14" xr:uid="{4633D676-D981-4DB4-98C8-83D77BED0EA4}">
      <formula1>LEN(E14:E17)=""</formula1>
    </dataValidation>
    <dataValidation allowBlank="1" showInputMessage="1" showErrorMessage="1" prompt="此儲存格為本工作表的標題。請在右側儲存格中輸入日期。從儲存格 B4 開始的 [總額] 表格會自動計算預算總額" sqref="B2:D2" xr:uid="{00000000-0002-0000-0000-000012000000}"/>
    <dataValidation allowBlank="1" showInputMessage="1" showErrorMessage="1" prompt="此標題下方的欄會自動計算減少 15% 金額" sqref="E11" xr:uid="{00000000-0002-0000-0000-000011000000}"/>
    <dataValidation allowBlank="1" showInputMessage="1" showErrorMessage="1" prompt="此標題下方的欄中會自動計算支出百分比" sqref="D11" xr:uid="{00000000-0002-0000-0000-000010000000}"/>
    <dataValidation allowBlank="1" showInputMessage="1" showErrorMessage="1" prompt="此標題下方的欄會自動更新金額" sqref="C11" xr:uid="{00000000-0002-0000-0000-00000F000000}"/>
    <dataValidation allowBlank="1" showInputMessage="1" showErrorMessage="1" prompt="此標題下方的欄會自動更新前 5 大項營運支出" sqref="B11" xr:uid="{00000000-0002-0000-0000-00000E000000}"/>
    <dataValidation allowBlank="1" showInputMessage="1" showErrorMessage="1" prompt="下表會自動更新前 5 大項營運支出" sqref="B10" xr:uid="{00000000-0002-0000-0000-00000D000000}"/>
    <dataValidation allowBlank="1" showInputMessage="1" showErrorMessage="1" prompt="此標題下方的欄中會自動計算預估與實際總額的差額" sqref="E4" xr:uid="{00000000-0002-0000-0000-00000C000000}"/>
    <dataValidation allowBlank="1" showInputMessage="1" showErrorMessage="1" prompt="此標題下方的欄中會自動計算實際總額" sqref="D4" xr:uid="{00000000-0002-0000-0000-00000B000000}"/>
    <dataValidation allowBlank="1" showInputMessage="1" showErrorMessage="1" prompt="此標題下方的欄中會自動計算預估總額" sqref="C4" xr:uid="{00000000-0002-0000-0000-00000A000000}"/>
    <dataValidation allowBlank="1" showInputMessage="1" showErrorMessage="1" prompt="預估/實際收入與支出的預算總額會根據其他工作表中輸入的金額自動計算。餘額和差額會自動調整" sqref="B4" xr:uid="{00000000-0002-0000-0000-000009000000}"/>
    <dataValidation allowBlank="1" showInputMessage="1" showErrorMessage="1" prompt="在此儲存格中輸入日期。儲存格 B9 為 [預算總覽] 圖表" sqref="E2:F2" xr:uid="{00000000-0002-0000-0000-000008000000}"/>
    <dataValidation allowBlank="1" showInputMessage="1" showErrorMessage="1" prompt="在此儲存格中輸入公司名稱" sqref="B1" xr:uid="{00000000-0002-0000-0000-000007000000}"/>
    <dataValidation allowBlank="1" showInputMessage="1" showErrorMessage="1" prompt="在此活頁簿中建立每月企業預算。此工作表為總覽。請在 [月收入] 工作表中輸入收入詳細資料，並將人事和營運支出輸入於各自的工作表中" sqref="A1" xr:uid="{00000000-0002-0000-0000-000006000000}"/>
    <dataValidation type="custom" allowBlank="1" showInputMessage="1" showErrorMessage="1" errorTitle="注意" error="此儲存格為自動填入，請勿覆寫。覆寫此儲存格會導致此工作表中的計算錯誤。" sqref="E13" xr:uid="{00000000-0002-0000-0000-000005000000}">
      <formula1>LEN(E13:E17)=""</formula1>
    </dataValidation>
    <dataValidation type="custom" allowBlank="1" showInputMessage="1" showErrorMessage="1" errorTitle="注意" error="此儲存格為自動填入，請勿覆寫。覆寫此儲存格會導致此工作表中的計算錯誤。" sqref="D14" xr:uid="{00000000-0002-0000-0000-000004000000}">
      <formula1>LEN(D13:D17)=""</formula1>
    </dataValidation>
    <dataValidation type="custom" allowBlank="1" showInputMessage="1" showErrorMessage="1" errorTitle="注意" error="此儲存格為自動填入，請勿覆寫。覆寫此儲存格會導致此工作表中的計算錯誤。" sqref="C12:E12 C13:C16" xr:uid="{00000000-0002-0000-0000-000002000000}">
      <formula1>LEN(C12:C17)=""</formula1>
    </dataValidation>
    <dataValidation type="custom" allowBlank="1" showInputMessage="1" showErrorMessage="1" errorTitle="注意" error="此儲存格為自動填入，請勿覆寫。覆寫此儲存格會導致此工作表中的計算錯誤。" sqref="E16" xr:uid="{00000000-0002-0000-0000-000001000000}">
      <formula1>LEN(E16:E17)=""</formula1>
    </dataValidation>
    <dataValidation type="custom" allowBlank="1" showInputMessage="1" showErrorMessage="1" errorTitle="注意" error="此儲存格為自動填入，請勿覆寫。覆寫此儲存格會導致此工作表中的計算錯誤。" sqref="D13 D15:D16 C5:E6" xr:uid="{00000000-0002-0000-0000-000000000000}">
      <formula1>LEN(C5)=""</formula1>
    </dataValidation>
  </dataValidations>
  <printOptions horizontalCentered="1"/>
  <pageMargins left="0.25" right="0.25" top="0.25" bottom="0.25" header="0" footer="0"/>
  <pageSetup paperSize="9" fitToHeight="0" orientation="portrait"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0FAD-75AB-4E6F-A09F-9D193B437547}">
  <sheetPr>
    <tabColor theme="7" tint="0.39997558519241921"/>
    <pageSetUpPr autoPageBreaks="0" fitToPage="1"/>
  </sheetPr>
  <dimension ref="A1:G8"/>
  <sheetViews>
    <sheetView showGridLines="0" zoomScaleNormal="100" workbookViewId="0"/>
  </sheetViews>
  <sheetFormatPr defaultColWidth="9.09765625" defaultRowHeight="30" customHeight="1" x14ac:dyDescent="0.3"/>
  <cols>
    <col min="1" max="1" width="4.09765625" style="4" customWidth="1"/>
    <col min="2" max="2" width="29.296875" style="4" customWidth="1"/>
    <col min="3" max="3" width="19.09765625" style="4" customWidth="1"/>
    <col min="4" max="4" width="19" style="4" customWidth="1"/>
    <col min="5" max="5" width="26.09765625" style="4" hidden="1" customWidth="1"/>
    <col min="6" max="6" width="19.09765625" style="4" customWidth="1"/>
    <col min="7" max="7" width="4.09765625" style="4" customWidth="1"/>
    <col min="8" max="8" width="4.09765625" customWidth="1"/>
  </cols>
  <sheetData>
    <row r="1" spans="1:7" ht="31.5" customHeight="1" x14ac:dyDescent="0.45">
      <c r="A1" s="2"/>
      <c r="B1" s="1" t="str">
        <f>公司_名稱</f>
        <v>公司名稱</v>
      </c>
      <c r="C1" s="10"/>
      <c r="D1" s="10"/>
      <c r="E1" s="10"/>
      <c r="F1" s="10"/>
      <c r="G1" s="10"/>
    </row>
    <row r="2" spans="1:7" ht="42" customHeight="1" x14ac:dyDescent="0.9">
      <c r="A2" s="2"/>
      <c r="B2" s="37" t="str">
        <f>預算_標題</f>
        <v>每月預算</v>
      </c>
      <c r="C2" s="37"/>
      <c r="D2" s="37"/>
      <c r="E2" s="11"/>
      <c r="F2" s="11"/>
      <c r="G2" s="11"/>
    </row>
    <row r="3" spans="1:7" ht="15" customHeight="1" x14ac:dyDescent="0.3">
      <c r="G3" s="12"/>
    </row>
    <row r="4" spans="1:7" s="3" customFormat="1" ht="30" customHeight="1" x14ac:dyDescent="0.3">
      <c r="A4" s="5"/>
      <c r="B4" s="7" t="s">
        <v>1</v>
      </c>
      <c r="C4" s="9" t="s">
        <v>7</v>
      </c>
      <c r="D4" s="9" t="s">
        <v>9</v>
      </c>
      <c r="E4" s="7" t="s">
        <v>15</v>
      </c>
      <c r="F4" s="9" t="s">
        <v>12</v>
      </c>
      <c r="G4" s="4"/>
    </row>
    <row r="5" spans="1:7" ht="30" customHeight="1" x14ac:dyDescent="0.3">
      <c r="B5" t="s">
        <v>37</v>
      </c>
      <c r="C5" s="13">
        <v>60000</v>
      </c>
      <c r="D5" s="13">
        <v>54000</v>
      </c>
      <c r="E5" s="6">
        <f>收入_7[[#This Row],[實際]]+(10^-6)*ROW(收入_7[[#This Row],[實際]])</f>
        <v>54000.000005000002</v>
      </c>
      <c r="F5" s="14">
        <f>收入_7[[#This Row],[實際]]-收入_7[[#This Row],[預估]]</f>
        <v>-6000</v>
      </c>
    </row>
    <row r="6" spans="1:7" ht="30" customHeight="1" x14ac:dyDescent="0.3">
      <c r="B6" t="s">
        <v>36</v>
      </c>
      <c r="C6" s="13">
        <v>3000</v>
      </c>
      <c r="D6" s="13">
        <v>3000</v>
      </c>
      <c r="E6" s="6">
        <f>收入_7[[#This Row],[實際]]+(10^-6)*ROW(收入_7[[#This Row],[實際]])</f>
        <v>3000.0000060000002</v>
      </c>
      <c r="F6" s="14">
        <f>收入_7[[#This Row],[實際]]-收入_7[[#This Row],[預估]]</f>
        <v>0</v>
      </c>
    </row>
    <row r="7" spans="1:7" ht="30" customHeight="1" x14ac:dyDescent="0.3">
      <c r="B7" t="s">
        <v>35</v>
      </c>
      <c r="C7" s="13">
        <v>300</v>
      </c>
      <c r="D7" s="13">
        <v>450</v>
      </c>
      <c r="E7" s="6">
        <f>收入_7[[#This Row],[實際]]+(10^-6)*ROW(收入_7[[#This Row],[實際]])</f>
        <v>450.00000699999998</v>
      </c>
      <c r="F7" s="14">
        <f>收入_7[[#This Row],[實際]]-收入_7[[#This Row],[預估]]</f>
        <v>150</v>
      </c>
    </row>
    <row r="8" spans="1:7" ht="30" customHeight="1" x14ac:dyDescent="0.3">
      <c r="B8" t="s">
        <v>14</v>
      </c>
      <c r="C8" s="15">
        <f>SUBTOTAL(109,收入_7[預估])</f>
        <v>63300</v>
      </c>
      <c r="D8" s="15">
        <f>SUBTOTAL(109,收入_7[實際])</f>
        <v>57450</v>
      </c>
      <c r="E8" s="15"/>
      <c r="F8" s="15">
        <f>SUBTOTAL(109,收入_7[差額])</f>
        <v>-5850</v>
      </c>
    </row>
  </sheetData>
  <sheetProtection insertColumns="0" insertRows="0" deleteColumns="0" deleteRows="0" selectLockedCells="1" autoFilter="0"/>
  <dataConsolidate/>
  <mergeCells count="1">
    <mergeCell ref="B2:D2"/>
  </mergeCells>
  <phoneticPr fontId="21" type="noConversion"/>
  <conditionalFormatting sqref="F8">
    <cfRule type="cellIs" dxfId="7" priority="1" operator="lessThan">
      <formula>0</formula>
    </cfRule>
  </conditionalFormatting>
  <dataValidations count="8">
    <dataValidation allowBlank="1" showInputMessage="1" showErrorMessage="1" prompt="此標題下方的欄中會自動計算預估與實際收入的差額" sqref="F4" xr:uid="{00000000-0002-0000-0100-000008000000}"/>
    <dataValidation allowBlank="1" showInputMessage="1" showErrorMessage="1" prompt="在此標題下方的欄中輸入實際金額" sqref="D4" xr:uid="{00000000-0002-0000-0100-000007000000}"/>
    <dataValidation allowBlank="1" showInputMessage="1" showErrorMessage="1" prompt="在此標題下方的欄中輸入預估金額" sqref="C4" xr:uid="{00000000-0002-0000-0100-000006000000}"/>
    <dataValidation allowBlank="1" showInputMessage="1" showErrorMessage="1" prompt="在此標題下方的欄中輸入收入詳細資料。使用標題篩選來尋找特定項目" sqref="B4" xr:uid="{00000000-0002-0000-0100-000005000000}"/>
    <dataValidation allowBlank="1" showInputMessage="1" showErrorMessage="1" prompt="此儲存格中的標題會自動更新。在下表中輸入月收入詳細資料" sqref="B2" xr:uid="{00000000-0002-0000-0100-000004000000}"/>
    <dataValidation allowBlank="1" showInputMessage="1" showErrorMessage="1" prompt="此儲存格中的公司名稱會自動更新" sqref="B1" xr:uid="{00000000-0002-0000-0100-000003000000}"/>
    <dataValidation allowBlank="1" showInputMessage="1" showErrorMessage="1" prompt="在此工作表中輸入月收入" sqref="A1" xr:uid="{00000000-0002-0000-0100-000002000000}"/>
    <dataValidation allowBlank="1" showInputMessage="1" showErrorMessage="1" errorTitle="注意" error="此儲存格為自動填入，請勿覆寫。覆寫此儲存格會導致此工作表中的計算錯誤。" sqref="F5:F7" xr:uid="{00000000-0002-0000-0100-000001000000}"/>
  </dataValidations>
  <printOptions horizontalCentered="1"/>
  <pageMargins left="0.25" right="0.25" top="0.25" bottom="0.25" header="0" footer="0"/>
  <pageSetup paperSize="9"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5C45-92CF-4CC5-B90A-98499055E1A1}">
  <sheetPr>
    <tabColor theme="7" tint="0.39997558519241921"/>
    <pageSetUpPr autoPageBreaks="0" fitToPage="1"/>
  </sheetPr>
  <dimension ref="A1:G8"/>
  <sheetViews>
    <sheetView showGridLines="0" zoomScaleNormal="100" workbookViewId="0"/>
  </sheetViews>
  <sheetFormatPr defaultColWidth="9.09765625" defaultRowHeight="30" customHeight="1" x14ac:dyDescent="0.3"/>
  <cols>
    <col min="1" max="1" width="4.09765625" style="4" customWidth="1"/>
    <col min="2" max="2" width="29.296875" style="4" customWidth="1"/>
    <col min="3" max="3" width="19.09765625" style="4" customWidth="1"/>
    <col min="4" max="4" width="19" style="4" customWidth="1"/>
    <col min="5" max="5" width="18.09765625" style="4" hidden="1" customWidth="1"/>
    <col min="6" max="6" width="19.09765625" style="4" customWidth="1"/>
    <col min="7" max="7" width="4.09765625" style="4" customWidth="1"/>
    <col min="8" max="8" width="4.09765625" customWidth="1"/>
  </cols>
  <sheetData>
    <row r="1" spans="1:7" ht="31.5" customHeight="1" x14ac:dyDescent="0.45">
      <c r="A1" s="2"/>
      <c r="B1" s="1" t="str">
        <f>公司_名稱</f>
        <v>公司名稱</v>
      </c>
      <c r="C1" s="10"/>
      <c r="D1" s="10"/>
      <c r="E1" s="10"/>
      <c r="F1" s="10"/>
      <c r="G1" s="10"/>
    </row>
    <row r="2" spans="1:7" ht="42" customHeight="1" x14ac:dyDescent="0.9">
      <c r="A2" s="2"/>
      <c r="B2" s="37" t="str">
        <f>預算_標題</f>
        <v>每月預算</v>
      </c>
      <c r="C2" s="37"/>
      <c r="D2" s="37"/>
      <c r="E2" s="11"/>
      <c r="F2" s="11"/>
      <c r="G2" s="11"/>
    </row>
    <row r="3" spans="1:7" ht="15" customHeight="1" x14ac:dyDescent="0.3"/>
    <row r="4" spans="1:7" ht="30" customHeight="1" x14ac:dyDescent="0.3">
      <c r="A4" s="5"/>
      <c r="B4" s="7" t="s">
        <v>16</v>
      </c>
      <c r="C4" s="9" t="s">
        <v>7</v>
      </c>
      <c r="D4" s="9" t="s">
        <v>9</v>
      </c>
      <c r="E4" s="7" t="s">
        <v>15</v>
      </c>
      <c r="F4" s="9" t="s">
        <v>12</v>
      </c>
    </row>
    <row r="5" spans="1:7" ht="30" customHeight="1" x14ac:dyDescent="0.3">
      <c r="B5" t="s">
        <v>17</v>
      </c>
      <c r="C5" s="13">
        <v>9500</v>
      </c>
      <c r="D5" s="13">
        <v>9600</v>
      </c>
      <c r="E5" s="6">
        <f>人事支出9[[#This Row],[實際]]+(10^-6)*ROW(人事支出9[[#This Row],[實際]])</f>
        <v>9600.0000049999999</v>
      </c>
      <c r="F5" s="14">
        <f>人事支出9[[#This Row],[預估]]-人事支出9[[#This Row],[實際]]</f>
        <v>-100</v>
      </c>
    </row>
    <row r="6" spans="1:7" ht="30" customHeight="1" x14ac:dyDescent="0.3">
      <c r="B6" t="s">
        <v>39</v>
      </c>
      <c r="C6" s="13">
        <v>4000</v>
      </c>
      <c r="D6" s="13">
        <v>0</v>
      </c>
      <c r="E6" s="6">
        <f>人事支出9[[#This Row],[實際]]+(10^-6)*ROW(人事支出9[[#This Row],[實際]])</f>
        <v>6.0000000000000002E-6</v>
      </c>
      <c r="F6" s="14">
        <f>人事支出9[[#This Row],[預估]]-人事支出9[[#This Row],[實際]]</f>
        <v>4000</v>
      </c>
    </row>
    <row r="7" spans="1:7" ht="30" customHeight="1" x14ac:dyDescent="0.3">
      <c r="B7" t="s">
        <v>38</v>
      </c>
      <c r="C7" s="13">
        <v>5000</v>
      </c>
      <c r="D7" s="13">
        <v>4500</v>
      </c>
      <c r="E7" s="6">
        <f>人事支出9[[#This Row],[實際]]+(10^-6)*ROW(人事支出9[[#This Row],[實際]])</f>
        <v>4500.0000069999996</v>
      </c>
      <c r="F7" s="14">
        <f>人事支出9[[#This Row],[預估]]-人事支出9[[#This Row],[實際]]</f>
        <v>500</v>
      </c>
    </row>
    <row r="8" spans="1:7" ht="30" customHeight="1" x14ac:dyDescent="0.3">
      <c r="B8" t="s">
        <v>18</v>
      </c>
      <c r="C8" s="6">
        <f>SUBTOTAL(109,人事支出9[預估])</f>
        <v>18500</v>
      </c>
      <c r="D8" s="6">
        <f>SUBTOTAL(109,人事支出9[實際])</f>
        <v>14100</v>
      </c>
      <c r="E8" s="6"/>
      <c r="F8" s="6">
        <f>SUBTOTAL(109,人事支出9[差額])</f>
        <v>4400</v>
      </c>
    </row>
  </sheetData>
  <sheetProtection insertColumns="0" insertRows="0" deleteColumns="0" deleteRows="0" selectLockedCells="1" autoFilter="0"/>
  <dataConsolidate/>
  <mergeCells count="1">
    <mergeCell ref="B2:D2"/>
  </mergeCells>
  <phoneticPr fontId="21" type="noConversion"/>
  <conditionalFormatting sqref="F8">
    <cfRule type="cellIs" dxfId="5" priority="1" operator="lessThan">
      <formula>0</formula>
    </cfRule>
  </conditionalFormatting>
  <dataValidations count="8">
    <dataValidation allowBlank="1" showInputMessage="1" showErrorMessage="1" prompt="此標題下方的欄中會自動計算預估與實際人事支出的差額" sqref="F4" xr:uid="{00000000-0002-0000-0200-000008000000}"/>
    <dataValidation allowBlank="1" showInputMessage="1" showErrorMessage="1" prompt="在此標題下方的欄中輸入實際金額" sqref="D4" xr:uid="{00000000-0002-0000-0200-000007000000}"/>
    <dataValidation allowBlank="1" showInputMessage="1" showErrorMessage="1" prompt="在此標題下方的欄中輸入預估金額" sqref="C4" xr:uid="{00000000-0002-0000-0200-000006000000}"/>
    <dataValidation allowBlank="1" showInputMessage="1" showErrorMessage="1" prompt="在此標題下方的欄中輸入人事支出。使用標題篩選來尋找特定項目" sqref="B4" xr:uid="{00000000-0002-0000-0200-000005000000}"/>
    <dataValidation allowBlank="1" showInputMessage="1" showErrorMessage="1" prompt="此儲存格中的標題會自動更新。在下表中輸入每月人事支出詳細資料" sqref="B2" xr:uid="{00000000-0002-0000-0200-000004000000}"/>
    <dataValidation allowBlank="1" showInputMessage="1" showErrorMessage="1" prompt="此儲存格中的公司名稱會自動更新" sqref="B1" xr:uid="{00000000-0002-0000-0200-000003000000}"/>
    <dataValidation allowBlank="1" showInputMessage="1" showErrorMessage="1" prompt="請在此工作表中輸入每月人事支出" sqref="A1" xr:uid="{00000000-0002-0000-0200-000002000000}"/>
    <dataValidation allowBlank="1" showInputMessage="1" showErrorMessage="1" errorTitle="注意" error="此儲存格為自動填入，請勿覆寫。覆寫此儲存格會導致此工作表中的計算錯誤。" sqref="F5:F7" xr:uid="{00000000-0002-0000-0200-000000000000}"/>
  </dataValidations>
  <printOptions horizontalCentered="1"/>
  <pageMargins left="0.25" right="0.25" top="0.25" bottom="0.25" header="0" footer="0"/>
  <pageSetup paperSize="9"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545F-AAA8-4FF0-A085-502FD6217595}">
  <sheetPr>
    <tabColor theme="7" tint="0.39997558519241921"/>
    <pageSetUpPr autoPageBreaks="0" fitToPage="1"/>
  </sheetPr>
  <dimension ref="A1:G25"/>
  <sheetViews>
    <sheetView showGridLines="0" zoomScaleNormal="100" workbookViewId="0"/>
  </sheetViews>
  <sheetFormatPr defaultColWidth="9.09765625" defaultRowHeight="30" customHeight="1" x14ac:dyDescent="0.3"/>
  <cols>
    <col min="1" max="1" width="4.09765625" style="4" customWidth="1"/>
    <col min="2" max="2" width="29.296875" style="4" customWidth="1"/>
    <col min="3" max="3" width="19.09765625" style="4" customWidth="1"/>
    <col min="4" max="4" width="19" style="4" customWidth="1"/>
    <col min="5" max="5" width="22" style="4" hidden="1" customWidth="1"/>
    <col min="6" max="6" width="19.09765625" style="4" customWidth="1"/>
    <col min="7" max="7" width="4.09765625" style="4" customWidth="1"/>
    <col min="8" max="8" width="4.09765625" customWidth="1"/>
  </cols>
  <sheetData>
    <row r="1" spans="1:7" ht="31.5" customHeight="1" x14ac:dyDescent="0.45">
      <c r="A1" s="2"/>
      <c r="B1" s="1" t="str">
        <f>公司_名稱</f>
        <v>公司名稱</v>
      </c>
      <c r="C1" s="10"/>
      <c r="D1" s="10"/>
      <c r="E1" s="10"/>
      <c r="F1" s="10"/>
      <c r="G1" s="10"/>
    </row>
    <row r="2" spans="1:7" ht="42" customHeight="1" x14ac:dyDescent="0.9">
      <c r="A2" s="2"/>
      <c r="B2" s="37" t="str">
        <f>預算_標題</f>
        <v>每月預算</v>
      </c>
      <c r="C2" s="37"/>
      <c r="D2" s="37"/>
      <c r="E2" s="11"/>
      <c r="F2" s="11"/>
      <c r="G2" s="11"/>
    </row>
    <row r="3" spans="1:7" ht="15" customHeight="1" x14ac:dyDescent="0.3"/>
    <row r="4" spans="1:7" ht="30" customHeight="1" x14ac:dyDescent="0.3">
      <c r="B4" s="7" t="s">
        <v>19</v>
      </c>
      <c r="C4" s="9" t="s">
        <v>7</v>
      </c>
      <c r="D4" s="9" t="s">
        <v>9</v>
      </c>
      <c r="E4" s="7" t="s">
        <v>15</v>
      </c>
      <c r="F4" s="9" t="s">
        <v>12</v>
      </c>
    </row>
    <row r="5" spans="1:7" ht="30" customHeight="1" x14ac:dyDescent="0.3">
      <c r="B5" t="s">
        <v>57</v>
      </c>
      <c r="C5" s="13">
        <v>1400</v>
      </c>
      <c r="D5" s="13">
        <v>1385</v>
      </c>
      <c r="E5" s="6">
        <f>營運支出11[[#This Row],[實際]]+(10^-6)*ROW(營運支出11[[#This Row],[實際]])</f>
        <v>1385.0000050000001</v>
      </c>
      <c r="F5" s="14">
        <f>營運支出11[[#This Row],[預估]]-營運支出11[[#This Row],[實際]]</f>
        <v>15</v>
      </c>
    </row>
    <row r="6" spans="1:7" ht="30" customHeight="1" x14ac:dyDescent="0.3">
      <c r="B6" t="s">
        <v>56</v>
      </c>
      <c r="C6" s="13">
        <v>2000</v>
      </c>
      <c r="D6" s="13">
        <v>2200</v>
      </c>
      <c r="E6" s="6">
        <f>營運支出11[[#This Row],[實際]]+(10^-6)*ROW(營運支出11[[#This Row],[實際]])</f>
        <v>2200.0000060000002</v>
      </c>
      <c r="F6" s="14">
        <f>營運支出11[[#This Row],[預估]]-營運支出11[[#This Row],[實際]]</f>
        <v>-200</v>
      </c>
    </row>
    <row r="7" spans="1:7" ht="30" customHeight="1" x14ac:dyDescent="0.3">
      <c r="B7" t="s">
        <v>55</v>
      </c>
      <c r="C7" s="13">
        <v>2000</v>
      </c>
      <c r="D7" s="13">
        <v>2000</v>
      </c>
      <c r="E7" s="6">
        <f>營運支出11[[#This Row],[實際]]+(10^-6)*ROW(營運支出11[[#This Row],[實際]])</f>
        <v>2000.0000070000001</v>
      </c>
      <c r="F7" s="14">
        <f>營運支出11[[#This Row],[預估]]-營運支出11[[#This Row],[實際]]</f>
        <v>0</v>
      </c>
    </row>
    <row r="8" spans="1:7" ht="30" customHeight="1" x14ac:dyDescent="0.3">
      <c r="B8" t="s">
        <v>54</v>
      </c>
      <c r="C8" s="13">
        <v>1000</v>
      </c>
      <c r="D8" s="13">
        <v>1000</v>
      </c>
      <c r="E8" s="6">
        <f>營運支出11[[#This Row],[實際]]+(10^-6)*ROW(營運支出11[[#This Row],[實際]])</f>
        <v>1000.000008</v>
      </c>
      <c r="F8" s="14">
        <f>營運支出11[[#This Row],[預估]]-營運支出11[[#This Row],[實際]]</f>
        <v>0</v>
      </c>
    </row>
    <row r="9" spans="1:7" ht="30" customHeight="1" x14ac:dyDescent="0.3">
      <c r="B9" t="s">
        <v>53</v>
      </c>
      <c r="C9" s="13">
        <v>1000</v>
      </c>
      <c r="D9" s="13">
        <v>750</v>
      </c>
      <c r="E9" s="6">
        <f>營運支出11[[#This Row],[實際]]+(10^-6)*ROW(營運支出11[[#This Row],[實際]])</f>
        <v>750.00000899999998</v>
      </c>
      <c r="F9" s="14">
        <f>營運支出11[[#This Row],[預估]]-營運支出11[[#This Row],[實際]]</f>
        <v>250</v>
      </c>
    </row>
    <row r="10" spans="1:7" ht="30" customHeight="1" x14ac:dyDescent="0.3">
      <c r="B10" t="s">
        <v>52</v>
      </c>
      <c r="C10" s="13">
        <v>4100</v>
      </c>
      <c r="D10" s="13">
        <v>4500</v>
      </c>
      <c r="E10" s="6">
        <f>營運支出11[[#This Row],[實際]]+(10^-6)*ROW(營運支出11[[#This Row],[實際]])</f>
        <v>4500.0000099999997</v>
      </c>
      <c r="F10" s="14">
        <f>營運支出11[[#This Row],[預估]]-營運支出11[[#This Row],[實際]]</f>
        <v>-400</v>
      </c>
    </row>
    <row r="11" spans="1:7" ht="30" customHeight="1" x14ac:dyDescent="0.3">
      <c r="B11" t="s">
        <v>51</v>
      </c>
      <c r="C11" s="13">
        <v>1000</v>
      </c>
      <c r="D11" s="13">
        <v>800</v>
      </c>
      <c r="E11" s="6">
        <f>營運支出11[[#This Row],[實際]]+(10^-6)*ROW(營運支出11[[#This Row],[實際]])</f>
        <v>800.00001099999997</v>
      </c>
      <c r="F11" s="14">
        <f>營運支出11[[#This Row],[預估]]-營運支出11[[#This Row],[實際]]</f>
        <v>200</v>
      </c>
    </row>
    <row r="12" spans="1:7" ht="30" customHeight="1" x14ac:dyDescent="0.3">
      <c r="B12" t="s">
        <v>50</v>
      </c>
      <c r="C12" s="13">
        <v>4500</v>
      </c>
      <c r="D12" s="13">
        <v>4600</v>
      </c>
      <c r="E12" s="6">
        <f>營運支出11[[#This Row],[實際]]+(10^-6)*ROW(營運支出11[[#This Row],[實際]])</f>
        <v>4600.0000120000004</v>
      </c>
      <c r="F12" s="14">
        <f>營運支出11[[#This Row],[預估]]-營運支出11[[#This Row],[實際]]</f>
        <v>-100</v>
      </c>
    </row>
    <row r="13" spans="1:7" ht="30" customHeight="1" x14ac:dyDescent="0.3">
      <c r="B13" t="s">
        <v>49</v>
      </c>
      <c r="C13" s="13">
        <v>1300</v>
      </c>
      <c r="D13" s="13">
        <v>1275</v>
      </c>
      <c r="E13" s="6">
        <f>營運支出11[[#This Row],[實際]]+(10^-6)*ROW(營運支出11[[#This Row],[實際]])</f>
        <v>1275.0000130000001</v>
      </c>
      <c r="F13" s="14">
        <f>營運支出11[[#This Row],[預估]]-營運支出11[[#This Row],[實際]]</f>
        <v>25</v>
      </c>
    </row>
    <row r="14" spans="1:7" ht="30" customHeight="1" x14ac:dyDescent="0.3">
      <c r="B14" t="s">
        <v>48</v>
      </c>
      <c r="C14" s="13">
        <v>2000</v>
      </c>
      <c r="D14" s="13">
        <v>1500</v>
      </c>
      <c r="E14" s="6">
        <f>營運支出11[[#This Row],[實際]]+(10^-6)*ROW(營運支出11[[#This Row],[實際]])</f>
        <v>1500.000014</v>
      </c>
      <c r="F14" s="14">
        <f>營運支出11[[#This Row],[預估]]-營運支出11[[#This Row],[實際]]</f>
        <v>500</v>
      </c>
    </row>
    <row r="15" spans="1:7" ht="30" customHeight="1" x14ac:dyDescent="0.3">
      <c r="B15" t="s">
        <v>47</v>
      </c>
      <c r="C15" s="13">
        <v>1500</v>
      </c>
      <c r="D15" s="13">
        <v>2175</v>
      </c>
      <c r="E15" s="6">
        <f>營運支出11[[#This Row],[實際]]+(10^-6)*ROW(營運支出11[[#This Row],[實際]])</f>
        <v>2175.0000150000001</v>
      </c>
      <c r="F15" s="14">
        <f>營運支出11[[#This Row],[預估]]-營運支出11[[#This Row],[實際]]</f>
        <v>-675</v>
      </c>
    </row>
    <row r="16" spans="1:7" ht="30" customHeight="1" x14ac:dyDescent="0.3">
      <c r="B16" t="s">
        <v>46</v>
      </c>
      <c r="C16" s="13">
        <v>900</v>
      </c>
      <c r="D16" s="13">
        <v>840</v>
      </c>
      <c r="E16" s="6">
        <f>營運支出11[[#This Row],[實際]]+(10^-6)*ROW(營運支出11[[#This Row],[實際]])</f>
        <v>840.00001599999996</v>
      </c>
      <c r="F16" s="14">
        <f>營運支出11[[#This Row],[預估]]-營運支出11[[#This Row],[實際]]</f>
        <v>60</v>
      </c>
    </row>
    <row r="17" spans="2:6" ht="30" customHeight="1" x14ac:dyDescent="0.3">
      <c r="B17" t="s">
        <v>45</v>
      </c>
      <c r="C17" s="13">
        <v>3000</v>
      </c>
      <c r="D17" s="13">
        <v>3200</v>
      </c>
      <c r="E17" s="6">
        <f>營運支出11[[#This Row],[實際]]+(10^-6)*ROW(營運支出11[[#This Row],[實際]])</f>
        <v>3200.0000169999998</v>
      </c>
      <c r="F17" s="14">
        <f>營運支出11[[#This Row],[預估]]-營運支出11[[#This Row],[實際]]</f>
        <v>-200</v>
      </c>
    </row>
    <row r="18" spans="2:6" ht="30" customHeight="1" x14ac:dyDescent="0.3">
      <c r="B18" t="s">
        <v>44</v>
      </c>
      <c r="C18" s="13">
        <v>400</v>
      </c>
      <c r="D18" s="13">
        <v>350</v>
      </c>
      <c r="E18" s="6">
        <f>營運支出11[[#This Row],[實際]]+(10^-6)*ROW(營運支出11[[#This Row],[實際]])</f>
        <v>350.00001800000001</v>
      </c>
      <c r="F18" s="14">
        <f>營運支出11[[#This Row],[預估]]-營運支出11[[#This Row],[實際]]</f>
        <v>50</v>
      </c>
    </row>
    <row r="19" spans="2:6" ht="30" customHeight="1" x14ac:dyDescent="0.3">
      <c r="B19" t="s">
        <v>43</v>
      </c>
      <c r="C19" s="13">
        <v>500</v>
      </c>
      <c r="D19" s="13">
        <v>525</v>
      </c>
      <c r="E19" s="6">
        <f>營運支出11[[#This Row],[實際]]+(10^-6)*ROW(營運支出11[[#This Row],[實際]])</f>
        <v>525.00001899999995</v>
      </c>
      <c r="F19" s="14">
        <f>營運支出11[[#This Row],[預估]]-營運支出11[[#This Row],[實際]]</f>
        <v>-25</v>
      </c>
    </row>
    <row r="20" spans="2:6" ht="30" customHeight="1" x14ac:dyDescent="0.3">
      <c r="B20" t="s">
        <v>42</v>
      </c>
      <c r="C20" s="13">
        <v>250</v>
      </c>
      <c r="D20" s="13">
        <v>280</v>
      </c>
      <c r="E20" s="6">
        <f>營運支出11[[#This Row],[實際]]+(10^-6)*ROW(營運支出11[[#This Row],[實際]])</f>
        <v>280.00002000000001</v>
      </c>
      <c r="F20" s="14">
        <f>營運支出11[[#This Row],[預估]]-營運支出11[[#This Row],[實際]]</f>
        <v>-30</v>
      </c>
    </row>
    <row r="21" spans="2:6" ht="30" customHeight="1" x14ac:dyDescent="0.3">
      <c r="B21" t="s">
        <v>41</v>
      </c>
      <c r="C21" s="13">
        <v>3000</v>
      </c>
      <c r="D21" s="13">
        <v>2500</v>
      </c>
      <c r="E21" s="6">
        <f>營運支出11[[#This Row],[實際]]+(10^-6)*ROW(營運支出11[[#This Row],[實際]])</f>
        <v>2500.0000209999998</v>
      </c>
      <c r="F21" s="14">
        <f>營運支出11[[#This Row],[預估]]-營運支出11[[#This Row],[實際]]</f>
        <v>500</v>
      </c>
    </row>
    <row r="22" spans="2:6" ht="30" customHeight="1" x14ac:dyDescent="0.3">
      <c r="B22" t="s">
        <v>40</v>
      </c>
      <c r="C22" s="13">
        <v>350</v>
      </c>
      <c r="D22" s="13">
        <v>400</v>
      </c>
      <c r="E22" s="6">
        <f>營運支出11[[#This Row],[實際]]+(10^-6)*ROW(營運支出11[[#This Row],[實際]])</f>
        <v>400.000022</v>
      </c>
      <c r="F22" s="14">
        <f>營運支出11[[#This Row],[預估]]-營運支出11[[#This Row],[實際]]</f>
        <v>-50</v>
      </c>
    </row>
    <row r="23" spans="2:6" ht="30" customHeight="1" x14ac:dyDescent="0.3">
      <c r="B23" t="s">
        <v>20</v>
      </c>
      <c r="C23" s="13">
        <v>800</v>
      </c>
      <c r="D23" s="13">
        <v>750</v>
      </c>
      <c r="E23" s="6">
        <f>營運支出11[[#This Row],[實際]]+(10^-6)*ROW(營運支出11[[#This Row],[實際]])</f>
        <v>750.00002300000006</v>
      </c>
      <c r="F23" s="14">
        <f>營運支出11[[#This Row],[預估]]-營運支出11[[#This Row],[實際]]</f>
        <v>50</v>
      </c>
    </row>
    <row r="24" spans="2:6" ht="30" customHeight="1" x14ac:dyDescent="0.3">
      <c r="B24" t="s">
        <v>20</v>
      </c>
      <c r="C24" s="13">
        <v>5000</v>
      </c>
      <c r="D24" s="13">
        <v>4500</v>
      </c>
      <c r="E24" s="6">
        <f>營運支出11[[#This Row],[實際]]+(10^-6)*ROW(營運支出11[[#This Row],[實際]])</f>
        <v>4500.0000239999999</v>
      </c>
      <c r="F24" s="14">
        <f>營運支出11[[#This Row],[預估]]-營運支出11[[#This Row],[實際]]</f>
        <v>500</v>
      </c>
    </row>
    <row r="25" spans="2:6" ht="30" customHeight="1" x14ac:dyDescent="0.3">
      <c r="B25" s="8" t="s">
        <v>21</v>
      </c>
      <c r="C25" s="6">
        <f>SUBTOTAL(109,營運支出11[預估])</f>
        <v>36000</v>
      </c>
      <c r="D25" s="6">
        <f>SUBTOTAL(109,營運支出11[實際])</f>
        <v>35530</v>
      </c>
      <c r="E25" s="6"/>
      <c r="F25" s="6">
        <f>SUBTOTAL(109,營運支出11[差額])</f>
        <v>470</v>
      </c>
    </row>
  </sheetData>
  <sheetProtection insertColumns="0" insertRows="0" deleteColumns="0" deleteRows="0" selectLockedCells="1" autoFilter="0"/>
  <dataConsolidate/>
  <mergeCells count="1">
    <mergeCell ref="B2:D2"/>
  </mergeCells>
  <phoneticPr fontId="21" type="noConversion"/>
  <conditionalFormatting sqref="F25">
    <cfRule type="cellIs" dxfId="6" priority="1" operator="lessThan">
      <formula>0</formula>
    </cfRule>
  </conditionalFormatting>
  <dataValidations count="8">
    <dataValidation allowBlank="1" showInputMessage="1" showErrorMessage="1" prompt="此標題下方的欄中會自動計算預估與實際營運支出的差額" sqref="F4" xr:uid="{00000000-0002-0000-0300-000008000000}"/>
    <dataValidation allowBlank="1" showInputMessage="1" showErrorMessage="1" prompt="在此標題下方的欄中輸入實際金額" sqref="D4" xr:uid="{00000000-0002-0000-0300-000007000000}"/>
    <dataValidation allowBlank="1" showInputMessage="1" showErrorMessage="1" prompt="在此標題下方的欄中輸入預估金額" sqref="C4" xr:uid="{00000000-0002-0000-0300-000006000000}"/>
    <dataValidation allowBlank="1" showInputMessage="1" showErrorMessage="1" prompt="在此標題下方的欄中輸入營運支出。使用標題篩選來尋找特定項目" sqref="B4" xr:uid="{00000000-0002-0000-0300-000005000000}"/>
    <dataValidation allowBlank="1" showInputMessage="1" showErrorMessage="1" prompt="此儲存格中的標題會自動更新。在下表中輸入每月營運支出詳細資料" sqref="B2" xr:uid="{00000000-0002-0000-0300-000004000000}"/>
    <dataValidation allowBlank="1" showInputMessage="1" showErrorMessage="1" prompt="此儲存格中的公司名稱會自動更新" sqref="B1" xr:uid="{00000000-0002-0000-0300-000003000000}"/>
    <dataValidation allowBlank="1" showInputMessage="1" showErrorMessage="1" prompt="請在此工作表中輸入每月營運支出" sqref="A1" xr:uid="{00000000-0002-0000-0300-000002000000}"/>
    <dataValidation allowBlank="1" showInputMessage="1" showErrorMessage="1" errorTitle="注意" error="此儲存格為自動填入，請勿覆寫。覆寫此儲存格會導致此工作表中的計算錯誤。" sqref="F5:F24" xr:uid="{00000000-0002-0000-0300-000001000000}"/>
  </dataValidations>
  <printOptions horizontalCentered="1"/>
  <pageMargins left="0.25" right="0.25" top="0.25" bottom="0.25" header="0" footer="0"/>
  <pageSetup paperSize="9"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79998168889431442"/>
    <pageSetUpPr autoPageBreaks="0" fitToPage="1"/>
  </sheetPr>
  <dimension ref="A1:F17"/>
  <sheetViews>
    <sheetView showGridLines="0" zoomScaleNormal="100" workbookViewId="0">
      <selection activeCell="E7" sqref="E7"/>
    </sheetView>
  </sheetViews>
  <sheetFormatPr defaultColWidth="9.09765625" defaultRowHeight="16.5" customHeight="1" x14ac:dyDescent="0.3"/>
  <cols>
    <col min="1" max="1" width="4.09765625" style="19" customWidth="1"/>
    <col min="2" max="2" width="29.296875" style="19" customWidth="1"/>
    <col min="3" max="5" width="19.09765625" style="19" customWidth="1"/>
    <col min="6" max="6" width="4.09765625" style="19" customWidth="1"/>
    <col min="7" max="7" width="4.09765625" style="18" customWidth="1"/>
    <col min="8" max="16384" width="9.09765625" style="18"/>
  </cols>
  <sheetData>
    <row r="1" spans="1:6" ht="31.5" customHeight="1" x14ac:dyDescent="0.45">
      <c r="A1" s="16"/>
      <c r="B1" s="17" t="s">
        <v>31</v>
      </c>
      <c r="C1" s="18"/>
      <c r="D1" s="18"/>
      <c r="E1" s="18"/>
      <c r="F1" s="18"/>
    </row>
    <row r="2" spans="1:6" ht="42" customHeight="1" x14ac:dyDescent="0.9">
      <c r="A2" s="16"/>
      <c r="B2" s="35" t="s">
        <v>32</v>
      </c>
      <c r="C2" s="35"/>
      <c r="D2" s="35"/>
      <c r="E2" s="34" t="s">
        <v>11</v>
      </c>
      <c r="F2" s="34"/>
    </row>
    <row r="3" spans="1:6" ht="15" customHeight="1" x14ac:dyDescent="0.3"/>
    <row r="4" spans="1:6" s="23" customFormat="1" ht="21.75" customHeight="1" x14ac:dyDescent="0.3">
      <c r="A4" s="20"/>
      <c r="B4" s="21" t="s">
        <v>0</v>
      </c>
      <c r="C4" s="22" t="s">
        <v>7</v>
      </c>
      <c r="D4" s="22" t="s">
        <v>9</v>
      </c>
      <c r="E4" s="22" t="s">
        <v>12</v>
      </c>
      <c r="F4" s="20"/>
    </row>
    <row r="5" spans="1:6" ht="14.4" x14ac:dyDescent="0.3">
      <c r="B5" s="24" t="s">
        <v>1</v>
      </c>
      <c r="C5" s="25">
        <f>收入[[#Totals],[預估]]</f>
        <v>365000</v>
      </c>
      <c r="D5" s="25">
        <f>收入[[#Totals],[實際]]</f>
        <v>336000</v>
      </c>
      <c r="E5" s="26">
        <f>總計[[#This Row],[實際]]-總計[[#This Row],[預估]]</f>
        <v>-29000</v>
      </c>
    </row>
    <row r="6" spans="1:6" ht="14.4" x14ac:dyDescent="0.3">
      <c r="B6" s="24" t="s">
        <v>2</v>
      </c>
      <c r="C6" s="25">
        <f>營運支出[[#Totals],[預估]]+人事支出[[#Totals],[預估]]</f>
        <v>172500</v>
      </c>
      <c r="D6" s="25">
        <f>營運支出[[#Totals],[實際]]+人事支出[[#Totals],[實際]]</f>
        <v>165034</v>
      </c>
      <c r="E6" s="26">
        <f>總計[[#This Row],[實際]]-總計[[#This Row],[預估]]</f>
        <v>-7466</v>
      </c>
    </row>
    <row r="7" spans="1:6" ht="14.4" x14ac:dyDescent="0.3">
      <c r="B7" s="24" t="s">
        <v>3</v>
      </c>
      <c r="C7" s="27">
        <f>C5-C6</f>
        <v>192500</v>
      </c>
      <c r="D7" s="27">
        <f>D5-D6</f>
        <v>170966</v>
      </c>
      <c r="E7" s="27">
        <f>總計[[#Totals],[實際]]-總計[[#Totals],[預估]]</f>
        <v>-21534</v>
      </c>
    </row>
    <row r="9" spans="1:6" ht="335.4" customHeight="1" x14ac:dyDescent="0.3">
      <c r="A9" s="18"/>
      <c r="B9" s="36" t="s">
        <v>4</v>
      </c>
      <c r="C9" s="36"/>
      <c r="D9" s="36"/>
      <c r="E9" s="36"/>
      <c r="F9" s="18"/>
    </row>
    <row r="10" spans="1:6" ht="16.5" customHeight="1" x14ac:dyDescent="0.3">
      <c r="B10" s="28" t="s">
        <v>5</v>
      </c>
      <c r="C10" s="29"/>
      <c r="D10" s="29"/>
      <c r="E10" s="29"/>
    </row>
    <row r="11" spans="1:6" ht="21.75" customHeight="1" x14ac:dyDescent="0.3">
      <c r="B11" s="21" t="s">
        <v>2</v>
      </c>
      <c r="C11" s="22" t="s">
        <v>8</v>
      </c>
      <c r="D11" s="22" t="s">
        <v>10</v>
      </c>
      <c r="E11" s="22" t="s">
        <v>13</v>
      </c>
    </row>
    <row r="12" spans="1:6" ht="14.4" x14ac:dyDescent="0.3">
      <c r="B12" s="24" t="str">
        <f>INDEX(營運支出[],MATCH(前5大項支出[[#This Row],[金額]],營運支出[前 5 大金額],0),1)</f>
        <v>應收未收帳</v>
      </c>
      <c r="C12" s="25">
        <f>LARGE(營運支出[前 5 大金額],1)</f>
        <v>32000.000005999998</v>
      </c>
      <c r="D12" s="30">
        <f>前5大項支出[[#This Row],[金額]]/$D$6</f>
        <v>0.19389943893985481</v>
      </c>
      <c r="E12" s="25">
        <f>前5大項支出[[#This Row],[金額]]*0.15</f>
        <v>4800.0000008999996</v>
      </c>
    </row>
    <row r="13" spans="1:6" ht="14.4" x14ac:dyDescent="0.3">
      <c r="B13" s="24" t="str">
        <f>INDEX(營運支出[],MATCH(前5大項支出[[#This Row],[金額]],營運支出[前 5 大金額],0),1)</f>
        <v>房租</v>
      </c>
      <c r="C13" s="25">
        <f>LARGE(營運支出[前 5 大金額],2)</f>
        <v>8000.0000069999996</v>
      </c>
      <c r="D13" s="30">
        <f>前5大項支出[[#This Row],[金額]]/$D$6</f>
        <v>4.847485976829017E-2</v>
      </c>
      <c r="E13" s="25">
        <f>前5大項支出[[#This Row],[金額]]*0.15</f>
        <v>1200.0000010499998</v>
      </c>
    </row>
    <row r="14" spans="1:6" ht="14.4" x14ac:dyDescent="0.3">
      <c r="B14" s="24" t="str">
        <f>INDEX(營運支出[],MATCH(前5大項支出[[#This Row],[金額]],營運支出[前 5 大金額],0),1)</f>
        <v>辦公室用品</v>
      </c>
      <c r="C14" s="25">
        <f>LARGE(營運支出[前 5 大金額],3)</f>
        <v>3500.0000049999999</v>
      </c>
      <c r="D14" s="30">
        <f>前5大項支出[[#This Row],[金額]]/$D$6</f>
        <v>2.1207751160366953E-2</v>
      </c>
      <c r="E14" s="25">
        <f>前5大項支出[[#This Row],[金額]]*0.15</f>
        <v>525.00000074999991</v>
      </c>
    </row>
    <row r="15" spans="1:6" ht="14.4" x14ac:dyDescent="0.3">
      <c r="B15" s="24" t="str">
        <f>INDEX(營運支出[],MATCH(前5大項支出[[#This Row],[金額]],營運支出[前 5 大金額],0),1)</f>
        <v>公務車維修及油費</v>
      </c>
      <c r="C15" s="25">
        <f>LARGE(營運支出[前 5 大金額],4)</f>
        <v>2250.000008</v>
      </c>
      <c r="D15" s="30">
        <f>前5大項支出[[#This Row],[金額]]/$D$6</f>
        <v>1.363355434637711E-2</v>
      </c>
      <c r="E15" s="25">
        <f>前5大項支出[[#This Row],[金額]]*0.15</f>
        <v>337.50000119999999</v>
      </c>
    </row>
    <row r="16" spans="1:6" ht="14.4" x14ac:dyDescent="0.3">
      <c r="B16" s="24" t="str">
        <f>INDEX(營運支出[],MATCH(前5大項支出[[#This Row],[金額]],營運支出[前 5 大金額],0),1)</f>
        <v>電費</v>
      </c>
      <c r="C16" s="25">
        <f>LARGE(營運支出[前 5 大金額],5)</f>
        <v>2235.0000110000001</v>
      </c>
      <c r="D16" s="30">
        <f>前5大項支出[[#This Row],[金額]]/$D$6</f>
        <v>1.3542664002569168E-2</v>
      </c>
      <c r="E16" s="25">
        <f>前5大項支出[[#This Row],[金額]]*0.15</f>
        <v>335.25000165</v>
      </c>
    </row>
    <row r="17" spans="2:5" ht="14.4" x14ac:dyDescent="0.3">
      <c r="B17" s="24" t="s">
        <v>6</v>
      </c>
      <c r="C17" s="27">
        <f>SUBTOTAL(109,前5大項支出[金額])</f>
        <v>47985.000037000005</v>
      </c>
      <c r="D17" s="31">
        <f>SUBTOTAL(109,前5大項支出[支出百分比])</f>
        <v>0.29075826821745815</v>
      </c>
      <c r="E17" s="32">
        <f>SUBTOTAL(109,前5大項支出[減少 15%])</f>
        <v>7197.7500055499995</v>
      </c>
    </row>
  </sheetData>
  <sheetProtection insertColumns="0" insertRows="0" deleteColumns="0" deleteRows="0" selectLockedCells="1" autoFilter="0"/>
  <mergeCells count="3">
    <mergeCell ref="E2:F2"/>
    <mergeCell ref="B2:D2"/>
    <mergeCell ref="B9:E9"/>
  </mergeCells>
  <phoneticPr fontId="21" type="noConversion"/>
  <conditionalFormatting sqref="C10:E65 C5:E8">
    <cfRule type="cellIs" dxfId="4" priority="2" operator="lessThan">
      <formula>0</formula>
    </cfRule>
  </conditionalFormatting>
  <conditionalFormatting sqref="D12:E17">
    <cfRule type="cellIs" dxfId="3" priority="1" operator="lessThan">
      <formula>0</formula>
    </cfRule>
  </conditionalFormatting>
  <dataValidations count="20">
    <dataValidation type="custom" allowBlank="1" showInputMessage="1" showErrorMessage="1" errorTitle="注意" error="此儲存格為自動填入，請勿覆寫。覆寫此儲存格會導致此工作表中的計算錯誤。" sqref="D13 D15:D16 C5:E6" xr:uid="{00000000-0002-0000-0000-000000000000}">
      <formula1>LEN(C5)=""</formula1>
    </dataValidation>
    <dataValidation type="custom" allowBlank="1" showInputMessage="1" showErrorMessage="1" errorTitle="注意" error="此儲存格為自動填入，請勿覆寫。覆寫此儲存格會導致此工作表中的計算錯誤。" sqref="E16" xr:uid="{00000000-0002-0000-0000-000001000000}">
      <formula1>LEN(E16:E17)=""</formula1>
    </dataValidation>
    <dataValidation type="custom" allowBlank="1" showInputMessage="1" showErrorMessage="1" errorTitle="注意" error="此儲存格為自動填入，請勿覆寫。覆寫此儲存格會導致此工作表中的計算錯誤。" sqref="C12:E12 C13:C16" xr:uid="{00000000-0002-0000-0000-000002000000}">
      <formula1>LEN(C12:C17)=""</formula1>
    </dataValidation>
    <dataValidation type="custom" allowBlank="1" showInputMessage="1" showErrorMessage="1" errorTitle="注意" error="此儲存格為自動填入，請勿覆寫。覆寫此儲存格會導致此工作表中的計算錯誤。" sqref="D14" xr:uid="{00000000-0002-0000-0000-000004000000}">
      <formula1>LEN(D13:D17)=""</formula1>
    </dataValidation>
    <dataValidation type="custom" allowBlank="1" showInputMessage="1" showErrorMessage="1" errorTitle="注意" error="此儲存格為自動填入，請勿覆寫。覆寫此儲存格會導致此工作表中的計算錯誤。" sqref="E13" xr:uid="{00000000-0002-0000-0000-000005000000}">
      <formula1>LEN(E13:E17)=""</formula1>
    </dataValidation>
    <dataValidation allowBlank="1" showInputMessage="1" showErrorMessage="1" prompt="在此活頁簿中建立每月企業預算。此工作表為總覽。請在 [月收入] 工作表中輸入收入詳細資料，並將人事和營運支出輸入於各自的工作表中" sqref="A1" xr:uid="{00000000-0002-0000-0000-000006000000}"/>
    <dataValidation allowBlank="1" showInputMessage="1" showErrorMessage="1" prompt="在此儲存格中輸入公司名稱" sqref="B1" xr:uid="{00000000-0002-0000-0000-000007000000}"/>
    <dataValidation allowBlank="1" showInputMessage="1" showErrorMessage="1" prompt="在此儲存格中輸入日期。儲存格 B9 為 [預算總覽] 圖表" sqref="E2:F2" xr:uid="{00000000-0002-0000-0000-000008000000}"/>
    <dataValidation allowBlank="1" showInputMessage="1" showErrorMessage="1" prompt="預估/實際收入與支出的預算總額會根據其他工作表中輸入的金額自動計算。餘額和差額會自動調整" sqref="B4" xr:uid="{00000000-0002-0000-0000-000009000000}"/>
    <dataValidation allowBlank="1" showInputMessage="1" showErrorMessage="1" prompt="此標題下方的欄中會自動計算預估總額" sqref="C4" xr:uid="{00000000-0002-0000-0000-00000A000000}"/>
    <dataValidation allowBlank="1" showInputMessage="1" showErrorMessage="1" prompt="此標題下方的欄中會自動計算實際總額" sqref="D4" xr:uid="{00000000-0002-0000-0000-00000B000000}"/>
    <dataValidation allowBlank="1" showInputMessage="1" showErrorMessage="1" prompt="此標題下方的欄中會自動計算預估與實際總額的差額" sqref="E4" xr:uid="{00000000-0002-0000-0000-00000C000000}"/>
    <dataValidation allowBlank="1" showInputMessage="1" showErrorMessage="1" prompt="下表會自動更新前 5 大項營運支出" sqref="B10" xr:uid="{00000000-0002-0000-0000-00000D000000}"/>
    <dataValidation allowBlank="1" showInputMessage="1" showErrorMessage="1" prompt="此標題下方的欄會自動更新前 5 大項營運支出" sqref="B11" xr:uid="{00000000-0002-0000-0000-00000E000000}"/>
    <dataValidation allowBlank="1" showInputMessage="1" showErrorMessage="1" prompt="此標題下方的欄會自動更新金額" sqref="C11" xr:uid="{00000000-0002-0000-0000-00000F000000}"/>
    <dataValidation allowBlank="1" showInputMessage="1" showErrorMessage="1" prompt="此標題下方的欄中會自動計算支出百分比" sqref="D11" xr:uid="{00000000-0002-0000-0000-000010000000}"/>
    <dataValidation allowBlank="1" showInputMessage="1" showErrorMessage="1" prompt="此標題下方的欄會自動計算減少 15% 金額" sqref="E11" xr:uid="{00000000-0002-0000-0000-000011000000}"/>
    <dataValidation allowBlank="1" showInputMessage="1" showErrorMessage="1" prompt="此儲存格為本工作表的標題。請在右側儲存格中輸入日期。從儲存格 B4 開始的 [總額] 表格會自動計算預算總額" sqref="B2:D2" xr:uid="{00000000-0002-0000-0000-000012000000}"/>
    <dataValidation type="custom" allowBlank="1" showInputMessage="1" showErrorMessage="1" errorTitle="注意" error="此儲存格為自動填入，請勿覆寫。覆寫此儲存格會導致此工作表中的計算錯誤。" sqref="E14" xr:uid="{4633D676-D981-4DB4-98C8-83D77BED0EA4}">
      <formula1>LEN(E14:E17)=""</formula1>
    </dataValidation>
    <dataValidation type="custom" allowBlank="1" showInputMessage="1" showErrorMessage="1" errorTitle="注意" error="此儲存格為自動填入，請勿覆寫。覆寫此儲存格會導致此工作表中的計算錯誤。" sqref="E15" xr:uid="{80513436-45C2-40B5-88AE-77AE6FA2352F}">
      <formula1>LEN(E15:E17)=""</formula1>
    </dataValidation>
  </dataValidations>
  <printOptions horizontalCentered="1"/>
  <pageMargins left="0.25" right="0.25" top="0.25" bottom="0.25" header="0" footer="0"/>
  <pageSetup paperSize="9" fitToHeight="0" orientation="portrait" r:id="rId1"/>
  <headerFooter differentFirst="1">
    <oddFooter>Page &amp;P of &amp;N</oddFooter>
  </headerFooter>
  <ignoredErrors>
    <ignoredError sqref="C5:E5 D16 C6:E6 D12:D13 D14 D15 E12:E16 C12" listDataValidation="1"/>
    <ignoredError sqref="C13:C16" listDataValidation="1" calculatedColumn="1"/>
    <ignoredError sqref="B12:B16" calculatedColumn="1"/>
  </ignoredErrors>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pageSetUpPr autoPageBreaks="0" fitToPage="1"/>
  </sheetPr>
  <dimension ref="A1:G8"/>
  <sheetViews>
    <sheetView showGridLines="0" zoomScaleNormal="100" workbookViewId="0">
      <selection activeCell="D6" sqref="D6"/>
    </sheetView>
  </sheetViews>
  <sheetFormatPr defaultColWidth="9.09765625" defaultRowHeight="30" customHeight="1" x14ac:dyDescent="0.3"/>
  <cols>
    <col min="1" max="1" width="4.09765625" style="4" customWidth="1"/>
    <col min="2" max="2" width="29.296875" style="4" customWidth="1"/>
    <col min="3" max="3" width="19.09765625" style="4" customWidth="1"/>
    <col min="4" max="4" width="19" style="4" customWidth="1"/>
    <col min="5" max="5" width="26.09765625" style="4" hidden="1" customWidth="1"/>
    <col min="6" max="6" width="19.09765625" style="4" customWidth="1"/>
    <col min="7" max="7" width="4.09765625" style="4" customWidth="1"/>
    <col min="8" max="8" width="4.09765625" customWidth="1"/>
  </cols>
  <sheetData>
    <row r="1" spans="1:7" ht="31.5" customHeight="1" x14ac:dyDescent="0.45">
      <c r="A1" s="2"/>
      <c r="B1" s="1" t="str">
        <f>公司_名稱</f>
        <v>曉聿有限公司</v>
      </c>
      <c r="C1" s="10"/>
      <c r="D1" s="10"/>
      <c r="E1" s="10"/>
      <c r="F1" s="10"/>
      <c r="G1" s="10"/>
    </row>
    <row r="2" spans="1:7" ht="42" customHeight="1" x14ac:dyDescent="0.9">
      <c r="A2" s="2"/>
      <c r="B2" s="37" t="str">
        <f>預算_標題</f>
        <v>109年1月預算摘要</v>
      </c>
      <c r="C2" s="37"/>
      <c r="D2" s="37"/>
      <c r="E2" s="11"/>
      <c r="F2" s="11"/>
      <c r="G2" s="11"/>
    </row>
    <row r="3" spans="1:7" ht="15" customHeight="1" x14ac:dyDescent="0.3">
      <c r="G3" s="12"/>
    </row>
    <row r="4" spans="1:7" s="3" customFormat="1" ht="30" customHeight="1" x14ac:dyDescent="0.3">
      <c r="A4" s="5"/>
      <c r="B4" s="7" t="s">
        <v>1</v>
      </c>
      <c r="C4" s="9" t="s">
        <v>7</v>
      </c>
      <c r="D4" s="9" t="s">
        <v>9</v>
      </c>
      <c r="E4" s="7" t="s">
        <v>15</v>
      </c>
      <c r="F4" s="9" t="s">
        <v>12</v>
      </c>
      <c r="G4" s="4"/>
    </row>
    <row r="5" spans="1:7" ht="30" customHeight="1" x14ac:dyDescent="0.3">
      <c r="B5" t="s">
        <v>22</v>
      </c>
      <c r="C5" s="13">
        <v>350000</v>
      </c>
      <c r="D5" s="13">
        <v>325000</v>
      </c>
      <c r="E5" s="6">
        <f>收入[[#This Row],[實際]]+(10^-6)*ROW(收入[[#This Row],[實際]])</f>
        <v>325000.00000499998</v>
      </c>
      <c r="F5" s="14">
        <f>收入[[#This Row],[實際]]-收入[[#This Row],[預估]]</f>
        <v>-25000</v>
      </c>
    </row>
    <row r="6" spans="1:7" ht="30" customHeight="1" x14ac:dyDescent="0.3">
      <c r="B6" t="s">
        <v>23</v>
      </c>
      <c r="C6" s="13">
        <v>15000</v>
      </c>
      <c r="D6" s="13">
        <v>11000</v>
      </c>
      <c r="E6" s="6">
        <f>收入[[#This Row],[實際]]+(10^-6)*ROW(收入[[#This Row],[實際]])</f>
        <v>11000.000006</v>
      </c>
      <c r="F6" s="14">
        <f>收入[[#This Row],[實際]]-收入[[#This Row],[預估]]</f>
        <v>-4000</v>
      </c>
    </row>
    <row r="7" spans="1:7" ht="30" customHeight="1" x14ac:dyDescent="0.3">
      <c r="B7"/>
      <c r="C7" s="13"/>
      <c r="D7" s="13"/>
      <c r="E7" s="6">
        <f>收入[[#This Row],[實際]]+(10^-6)*ROW(收入[[#This Row],[實際]])</f>
        <v>6.9999999999999999E-6</v>
      </c>
      <c r="F7" s="14">
        <f>收入[[#This Row],[實際]]-收入[[#This Row],[預估]]</f>
        <v>0</v>
      </c>
    </row>
    <row r="8" spans="1:7" ht="30" customHeight="1" x14ac:dyDescent="0.3">
      <c r="B8" t="s">
        <v>14</v>
      </c>
      <c r="C8" s="15">
        <f>SUBTOTAL(109,收入[預估])</f>
        <v>365000</v>
      </c>
      <c r="D8" s="15">
        <f>SUBTOTAL(109,收入[實際])</f>
        <v>336000</v>
      </c>
      <c r="E8" s="15"/>
      <c r="F8" s="15">
        <f>SUBTOTAL(109,收入[差額])</f>
        <v>-29000</v>
      </c>
    </row>
  </sheetData>
  <sheetProtection insertColumns="0" insertRows="0" deleteColumns="0" deleteRows="0" selectLockedCells="1" autoFilter="0"/>
  <dataConsolidate/>
  <mergeCells count="1">
    <mergeCell ref="B2:D2"/>
  </mergeCells>
  <phoneticPr fontId="21" type="noConversion"/>
  <conditionalFormatting sqref="F8">
    <cfRule type="cellIs" dxfId="2" priority="1" operator="lessThan">
      <formula>0</formula>
    </cfRule>
  </conditionalFormatting>
  <dataValidations count="8">
    <dataValidation allowBlank="1" showInputMessage="1" showErrorMessage="1" errorTitle="注意" error="此儲存格為自動填入，請勿覆寫。覆寫此儲存格會導致此工作表中的計算錯誤。" sqref="F5:F7" xr:uid="{00000000-0002-0000-0100-000001000000}"/>
    <dataValidation allowBlank="1" showInputMessage="1" showErrorMessage="1" prompt="在此工作表中輸入月收入" sqref="A1" xr:uid="{00000000-0002-0000-0100-000002000000}"/>
    <dataValidation allowBlank="1" showInputMessage="1" showErrorMessage="1" prompt="此儲存格中的公司名稱會自動更新" sqref="B1" xr:uid="{00000000-0002-0000-0100-000003000000}"/>
    <dataValidation allowBlank="1" showInputMessage="1" showErrorMessage="1" prompt="此儲存格中的標題會自動更新。在下表中輸入月收入詳細資料" sqref="B2" xr:uid="{00000000-0002-0000-0100-000004000000}"/>
    <dataValidation allowBlank="1" showInputMessage="1" showErrorMessage="1" prompt="在此標題下方的欄中輸入收入詳細資料。使用標題篩選來尋找特定項目" sqref="B4" xr:uid="{00000000-0002-0000-0100-000005000000}"/>
    <dataValidation allowBlank="1" showInputMessage="1" showErrorMessage="1" prompt="在此標題下方的欄中輸入預估金額" sqref="C4" xr:uid="{00000000-0002-0000-0100-000006000000}"/>
    <dataValidation allowBlank="1" showInputMessage="1" showErrorMessage="1" prompt="在此標題下方的欄中輸入實際金額" sqref="D4" xr:uid="{00000000-0002-0000-0100-000007000000}"/>
    <dataValidation allowBlank="1" showInputMessage="1" showErrorMessage="1" prompt="此標題下方的欄中會自動計算預估與實際收入的差額" sqref="F4" xr:uid="{00000000-0002-0000-0100-000008000000}"/>
  </dataValidations>
  <printOptions horizontalCentered="1"/>
  <pageMargins left="0.25" right="0.25" top="0.25" bottom="0.25" header="0" footer="0"/>
  <pageSetup paperSize="9" fitToHeight="0" orientation="portrait" r:id="rId1"/>
  <headerFooter differentFirst="1">
    <oddFooter>Page &amp;P of &amp;N</oddFooter>
  </headerFooter>
  <ignoredErrors>
    <ignoredError sqref="B2" unlockedFormula="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pageSetUpPr autoPageBreaks="0" fitToPage="1"/>
  </sheetPr>
  <dimension ref="A1:G8"/>
  <sheetViews>
    <sheetView showGridLines="0" zoomScaleNormal="100" workbookViewId="0">
      <selection activeCell="D6" sqref="D6"/>
    </sheetView>
  </sheetViews>
  <sheetFormatPr defaultColWidth="9.09765625" defaultRowHeight="30" customHeight="1" x14ac:dyDescent="0.3"/>
  <cols>
    <col min="1" max="1" width="4.09765625" style="4" customWidth="1"/>
    <col min="2" max="2" width="29.296875" style="4" customWidth="1"/>
    <col min="3" max="3" width="19.09765625" style="4" customWidth="1"/>
    <col min="4" max="4" width="19" style="4" customWidth="1"/>
    <col min="5" max="5" width="18.09765625" style="4" hidden="1" customWidth="1"/>
    <col min="6" max="6" width="19.09765625" style="4" customWidth="1"/>
    <col min="7" max="7" width="4.09765625" style="4" customWidth="1"/>
    <col min="8" max="8" width="4.09765625" customWidth="1"/>
  </cols>
  <sheetData>
    <row r="1" spans="1:7" ht="31.5" customHeight="1" x14ac:dyDescent="0.45">
      <c r="A1" s="2"/>
      <c r="B1" s="1" t="str">
        <f>公司_名稱</f>
        <v>曉聿有限公司</v>
      </c>
      <c r="C1" s="10"/>
      <c r="D1" s="10"/>
      <c r="E1" s="10"/>
      <c r="F1" s="10"/>
      <c r="G1" s="10"/>
    </row>
    <row r="2" spans="1:7" ht="42" customHeight="1" x14ac:dyDescent="0.9">
      <c r="A2" s="2"/>
      <c r="B2" s="37" t="str">
        <f>預算_標題</f>
        <v>109年1月預算摘要</v>
      </c>
      <c r="C2" s="37"/>
      <c r="D2" s="37"/>
      <c r="E2" s="11"/>
      <c r="F2" s="11"/>
      <c r="G2" s="11"/>
    </row>
    <row r="3" spans="1:7" ht="15" customHeight="1" x14ac:dyDescent="0.3"/>
    <row r="4" spans="1:7" ht="30" customHeight="1" x14ac:dyDescent="0.3">
      <c r="A4" s="5"/>
      <c r="B4" s="7" t="s">
        <v>16</v>
      </c>
      <c r="C4" s="9" t="s">
        <v>7</v>
      </c>
      <c r="D4" s="9" t="s">
        <v>9</v>
      </c>
      <c r="E4" s="7" t="s">
        <v>15</v>
      </c>
      <c r="F4" s="9" t="s">
        <v>12</v>
      </c>
    </row>
    <row r="5" spans="1:7" ht="30" customHeight="1" x14ac:dyDescent="0.3">
      <c r="B5" t="s">
        <v>17</v>
      </c>
      <c r="C5" s="13">
        <v>119000</v>
      </c>
      <c r="D5" s="13">
        <v>105000</v>
      </c>
      <c r="E5" s="6">
        <f>人事支出[[#This Row],[實際]]+(10^-6)*ROW(人事支出[[#This Row],[實際]])</f>
        <v>105000.00000499999</v>
      </c>
      <c r="F5" s="14">
        <f>人事支出[[#This Row],[預估]]-人事支出[[#This Row],[實際]]</f>
        <v>14000</v>
      </c>
    </row>
    <row r="6" spans="1:7" ht="30" customHeight="1" x14ac:dyDescent="0.3">
      <c r="B6" t="s">
        <v>24</v>
      </c>
      <c r="C6" s="13">
        <v>10000</v>
      </c>
      <c r="D6" s="13">
        <v>10000</v>
      </c>
      <c r="E6" s="6">
        <f>人事支出[[#This Row],[實際]]+(10^-6)*ROW(人事支出[[#This Row],[實際]])</f>
        <v>10000.000006</v>
      </c>
      <c r="F6" s="14">
        <f>人事支出[[#This Row],[預估]]-人事支出[[#This Row],[實際]]</f>
        <v>0</v>
      </c>
    </row>
    <row r="7" spans="1:7" ht="30" customHeight="1" x14ac:dyDescent="0.3">
      <c r="B7"/>
      <c r="C7" s="13"/>
      <c r="D7" s="13"/>
      <c r="E7" s="6">
        <f>人事支出[[#This Row],[實際]]+(10^-6)*ROW(人事支出[[#This Row],[實際]])</f>
        <v>6.9999999999999999E-6</v>
      </c>
      <c r="F7" s="14">
        <f>人事支出[[#This Row],[預估]]-人事支出[[#This Row],[實際]]</f>
        <v>0</v>
      </c>
    </row>
    <row r="8" spans="1:7" ht="30" customHeight="1" x14ac:dyDescent="0.3">
      <c r="B8" t="s">
        <v>18</v>
      </c>
      <c r="C8" s="6">
        <f>SUBTOTAL(109,人事支出[預估])</f>
        <v>129000</v>
      </c>
      <c r="D8" s="6">
        <f>SUBTOTAL(109,人事支出[實際])</f>
        <v>115000</v>
      </c>
      <c r="E8" s="6"/>
      <c r="F8" s="6">
        <f>SUBTOTAL(109,人事支出[差額])</f>
        <v>14000</v>
      </c>
    </row>
  </sheetData>
  <sheetProtection insertColumns="0" insertRows="0" deleteColumns="0" deleteRows="0" selectLockedCells="1" autoFilter="0"/>
  <dataConsolidate/>
  <mergeCells count="1">
    <mergeCell ref="B2:D2"/>
  </mergeCells>
  <phoneticPr fontId="21" type="noConversion"/>
  <conditionalFormatting sqref="F8">
    <cfRule type="cellIs" dxfId="1" priority="1" operator="lessThan">
      <formula>0</formula>
    </cfRule>
  </conditionalFormatting>
  <dataValidations count="8">
    <dataValidation allowBlank="1" showInputMessage="1" showErrorMessage="1" errorTitle="注意" error="此儲存格為自動填入，請勿覆寫。覆寫此儲存格會導致此工作表中的計算錯誤。" sqref="F5:F7" xr:uid="{00000000-0002-0000-0200-000000000000}"/>
    <dataValidation allowBlank="1" showInputMessage="1" showErrorMessage="1" prompt="請在此工作表中輸入每月人事支出" sqref="A1" xr:uid="{00000000-0002-0000-0200-000002000000}"/>
    <dataValidation allowBlank="1" showInputMessage="1" showErrorMessage="1" prompt="此儲存格中的公司名稱會自動更新" sqref="B1" xr:uid="{00000000-0002-0000-0200-000003000000}"/>
    <dataValidation allowBlank="1" showInputMessage="1" showErrorMessage="1" prompt="此儲存格中的標題會自動更新。在下表中輸入每月人事支出詳細資料" sqref="B2" xr:uid="{00000000-0002-0000-0200-000004000000}"/>
    <dataValidation allowBlank="1" showInputMessage="1" showErrorMessage="1" prompt="在此標題下方的欄中輸入人事支出。使用標題篩選來尋找特定項目" sqref="B4" xr:uid="{00000000-0002-0000-0200-000005000000}"/>
    <dataValidation allowBlank="1" showInputMessage="1" showErrorMessage="1" prompt="在此標題下方的欄中輸入預估金額" sqref="C4" xr:uid="{00000000-0002-0000-0200-000006000000}"/>
    <dataValidation allowBlank="1" showInputMessage="1" showErrorMessage="1" prompt="在此標題下方的欄中輸入實際金額" sqref="D4" xr:uid="{00000000-0002-0000-0200-000007000000}"/>
    <dataValidation allowBlank="1" showInputMessage="1" showErrorMessage="1" prompt="此標題下方的欄中會自動計算預估與實際人事支出的差額" sqref="F4" xr:uid="{00000000-0002-0000-0200-000008000000}"/>
  </dataValidations>
  <printOptions horizontalCentered="1"/>
  <pageMargins left="0.25" right="0.25" top="0.25" bottom="0.25" header="0" footer="0"/>
  <pageSetup paperSize="9" fitToHeight="0" orientation="portrait" r:id="rId1"/>
  <headerFooter differentFirst="1">
    <oddFooter>Page &amp;P of &amp;N</oddFooter>
  </headerFooter>
  <ignoredErrors>
    <ignoredError sqref="B2" unlockedFormula="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pageSetUpPr autoPageBreaks="0" fitToPage="1"/>
  </sheetPr>
  <dimension ref="A1:G25"/>
  <sheetViews>
    <sheetView showGridLines="0" zoomScaleNormal="100" workbookViewId="0">
      <selection activeCell="D6" sqref="D6"/>
    </sheetView>
  </sheetViews>
  <sheetFormatPr defaultColWidth="9.09765625" defaultRowHeight="30" customHeight="1" x14ac:dyDescent="0.3"/>
  <cols>
    <col min="1" max="1" width="4.09765625" style="4" customWidth="1"/>
    <col min="2" max="2" width="29.296875" style="4" customWidth="1"/>
    <col min="3" max="3" width="19.09765625" style="4" customWidth="1"/>
    <col min="4" max="4" width="19" style="4" customWidth="1"/>
    <col min="5" max="5" width="22" style="4" hidden="1" customWidth="1"/>
    <col min="6" max="6" width="19.09765625" style="4" customWidth="1"/>
    <col min="7" max="7" width="4.09765625" style="4" customWidth="1"/>
    <col min="8" max="8" width="4.09765625" customWidth="1"/>
  </cols>
  <sheetData>
    <row r="1" spans="1:7" ht="31.5" customHeight="1" x14ac:dyDescent="0.45">
      <c r="A1" s="2"/>
      <c r="B1" s="1" t="str">
        <f>公司_名稱</f>
        <v>曉聿有限公司</v>
      </c>
      <c r="C1" s="10"/>
      <c r="D1" s="10"/>
      <c r="E1" s="10"/>
      <c r="F1" s="10"/>
      <c r="G1" s="10"/>
    </row>
    <row r="2" spans="1:7" ht="42" customHeight="1" x14ac:dyDescent="0.9">
      <c r="A2" s="2"/>
      <c r="B2" s="37" t="str">
        <f>預算_標題</f>
        <v>109年1月預算摘要</v>
      </c>
      <c r="C2" s="37"/>
      <c r="D2" s="37"/>
      <c r="E2" s="11"/>
      <c r="F2" s="11"/>
      <c r="G2" s="11"/>
    </row>
    <row r="3" spans="1:7" ht="15" customHeight="1" x14ac:dyDescent="0.3"/>
    <row r="4" spans="1:7" ht="30" customHeight="1" x14ac:dyDescent="0.3">
      <c r="B4" s="7" t="s">
        <v>19</v>
      </c>
      <c r="C4" s="9" t="s">
        <v>7</v>
      </c>
      <c r="D4" s="9" t="s">
        <v>9</v>
      </c>
      <c r="E4" s="7" t="s">
        <v>15</v>
      </c>
      <c r="F4" s="9" t="s">
        <v>12</v>
      </c>
    </row>
    <row r="5" spans="1:7" ht="30" customHeight="1" x14ac:dyDescent="0.3">
      <c r="B5" t="s">
        <v>20</v>
      </c>
      <c r="C5" s="13">
        <v>3000</v>
      </c>
      <c r="D5" s="13">
        <v>3500</v>
      </c>
      <c r="E5" s="6">
        <f>營運支出[[#This Row],[實際]]+(10^-6)*ROW(營運支出[[#This Row],[實際]])</f>
        <v>3500.0000049999999</v>
      </c>
      <c r="F5" s="14">
        <f>營運支出[[#This Row],[預估]]-營運支出[[#This Row],[實際]]</f>
        <v>-500</v>
      </c>
    </row>
    <row r="6" spans="1:7" ht="30" customHeight="1" x14ac:dyDescent="0.3">
      <c r="B6" t="s">
        <v>25</v>
      </c>
      <c r="C6" s="13">
        <v>25000</v>
      </c>
      <c r="D6" s="13">
        <v>32000</v>
      </c>
      <c r="E6" s="6">
        <f>營運支出[[#This Row],[實際]]+(10^-6)*ROW(營運支出[[#This Row],[實際]])</f>
        <v>32000.000005999998</v>
      </c>
      <c r="F6" s="14">
        <f>營運支出[[#This Row],[預估]]-營運支出[[#This Row],[實際]]</f>
        <v>-7000</v>
      </c>
    </row>
    <row r="7" spans="1:7" ht="30" customHeight="1" x14ac:dyDescent="0.3">
      <c r="B7" t="s">
        <v>27</v>
      </c>
      <c r="C7" s="13">
        <v>8000</v>
      </c>
      <c r="D7" s="13">
        <v>8000</v>
      </c>
      <c r="E7" s="6">
        <f>營運支出[[#This Row],[實際]]+(10^-6)*ROW(營運支出[[#This Row],[實際]])</f>
        <v>8000.0000069999996</v>
      </c>
      <c r="F7" s="14">
        <f>營運支出[[#This Row],[預估]]-營運支出[[#This Row],[實際]]</f>
        <v>0</v>
      </c>
    </row>
    <row r="8" spans="1:7" ht="30" customHeight="1" x14ac:dyDescent="0.3">
      <c r="B8" t="s">
        <v>26</v>
      </c>
      <c r="C8" s="13">
        <v>3000</v>
      </c>
      <c r="D8" s="13">
        <v>2250</v>
      </c>
      <c r="E8" s="6">
        <f>營運支出[[#This Row],[實際]]+(10^-6)*ROW(營運支出[[#This Row],[實際]])</f>
        <v>2250.000008</v>
      </c>
      <c r="F8" s="14">
        <f>營運支出[[#This Row],[預估]]-營運支出[[#This Row],[實際]]</f>
        <v>750</v>
      </c>
    </row>
    <row r="9" spans="1:7" ht="30" customHeight="1" x14ac:dyDescent="0.3">
      <c r="B9" t="s">
        <v>28</v>
      </c>
      <c r="C9" s="13">
        <v>1000</v>
      </c>
      <c r="D9" s="13">
        <v>750</v>
      </c>
      <c r="E9" s="6">
        <f>營運支出[[#This Row],[實際]]+(10^-6)*ROW(營運支出[[#This Row],[實際]])</f>
        <v>750.00000899999998</v>
      </c>
      <c r="F9" s="14">
        <f>營運支出[[#This Row],[預估]]-營運支出[[#This Row],[實際]]</f>
        <v>250</v>
      </c>
    </row>
    <row r="10" spans="1:7" ht="30" customHeight="1" x14ac:dyDescent="0.3">
      <c r="B10" t="s">
        <v>29</v>
      </c>
      <c r="C10" s="13">
        <v>1500</v>
      </c>
      <c r="D10" s="13">
        <v>1299</v>
      </c>
      <c r="E10" s="6">
        <f>營運支出[[#This Row],[實際]]+(10^-6)*ROW(營運支出[[#This Row],[實際]])</f>
        <v>1299.00001</v>
      </c>
      <c r="F10" s="14">
        <f>營運支出[[#This Row],[預估]]-營運支出[[#This Row],[實際]]</f>
        <v>201</v>
      </c>
    </row>
    <row r="11" spans="1:7" ht="30" customHeight="1" x14ac:dyDescent="0.3">
      <c r="B11" t="s">
        <v>30</v>
      </c>
      <c r="C11" s="13">
        <v>2000</v>
      </c>
      <c r="D11" s="13">
        <v>2235</v>
      </c>
      <c r="E11" s="6">
        <f>營運支出[[#This Row],[實際]]+(10^-6)*ROW(營運支出[[#This Row],[實際]])</f>
        <v>2235.0000110000001</v>
      </c>
      <c r="F11" s="14">
        <f>營運支出[[#This Row],[預估]]-營運支出[[#This Row],[實際]]</f>
        <v>-235</v>
      </c>
    </row>
    <row r="12" spans="1:7" ht="30" customHeight="1" x14ac:dyDescent="0.3">
      <c r="B12"/>
      <c r="C12" s="13"/>
      <c r="D12" s="13"/>
      <c r="E12" s="6">
        <f>營運支出[[#This Row],[實際]]+(10^-6)*ROW(營運支出[[#This Row],[實際]])</f>
        <v>1.2E-5</v>
      </c>
      <c r="F12" s="14">
        <f>營運支出[[#This Row],[預估]]-營運支出[[#This Row],[實際]]</f>
        <v>0</v>
      </c>
    </row>
    <row r="13" spans="1:7" ht="30" customHeight="1" x14ac:dyDescent="0.3">
      <c r="B13"/>
      <c r="C13" s="13"/>
      <c r="D13" s="13"/>
      <c r="E13" s="6">
        <f>營運支出[[#This Row],[實際]]+(10^-6)*ROW(營運支出[[#This Row],[實際]])</f>
        <v>1.2999999999999999E-5</v>
      </c>
      <c r="F13" s="14">
        <f>營運支出[[#This Row],[預估]]-營運支出[[#This Row],[實際]]</f>
        <v>0</v>
      </c>
    </row>
    <row r="14" spans="1:7" ht="30" customHeight="1" x14ac:dyDescent="0.3">
      <c r="B14"/>
      <c r="C14" s="13"/>
      <c r="D14" s="13"/>
      <c r="E14" s="6">
        <f>營運支出[[#This Row],[實際]]+(10^-6)*ROW(營運支出[[#This Row],[實際]])</f>
        <v>1.4E-5</v>
      </c>
      <c r="F14" s="14">
        <f>營運支出[[#This Row],[預估]]-營運支出[[#This Row],[實際]]</f>
        <v>0</v>
      </c>
    </row>
    <row r="15" spans="1:7" ht="30" customHeight="1" x14ac:dyDescent="0.3">
      <c r="B15"/>
      <c r="C15" s="13"/>
      <c r="D15" s="13"/>
      <c r="E15" s="6">
        <f>營運支出[[#This Row],[實際]]+(10^-6)*ROW(營運支出[[#This Row],[實際]])</f>
        <v>1.4999999999999999E-5</v>
      </c>
      <c r="F15" s="14">
        <f>營運支出[[#This Row],[預估]]-營運支出[[#This Row],[實際]]</f>
        <v>0</v>
      </c>
    </row>
    <row r="16" spans="1:7" ht="30" customHeight="1" x14ac:dyDescent="0.3">
      <c r="B16"/>
      <c r="C16" s="13"/>
      <c r="D16" s="13"/>
      <c r="E16" s="6">
        <f>營運支出[[#This Row],[實際]]+(10^-6)*ROW(營運支出[[#This Row],[實際]])</f>
        <v>1.5999999999999999E-5</v>
      </c>
      <c r="F16" s="14">
        <f>營運支出[[#This Row],[預估]]-營運支出[[#This Row],[實際]]</f>
        <v>0</v>
      </c>
    </row>
    <row r="17" spans="2:6" ht="30" customHeight="1" x14ac:dyDescent="0.3">
      <c r="B17"/>
      <c r="C17" s="13"/>
      <c r="D17" s="13"/>
      <c r="E17" s="6">
        <f>營運支出[[#This Row],[實際]]+(10^-6)*ROW(營運支出[[#This Row],[實際]])</f>
        <v>1.7E-5</v>
      </c>
      <c r="F17" s="14">
        <f>營運支出[[#This Row],[預估]]-營運支出[[#This Row],[實際]]</f>
        <v>0</v>
      </c>
    </row>
    <row r="18" spans="2:6" ht="30" customHeight="1" x14ac:dyDescent="0.3">
      <c r="B18"/>
      <c r="C18" s="13"/>
      <c r="D18" s="13"/>
      <c r="E18" s="6">
        <f>營運支出[[#This Row],[實際]]+(10^-6)*ROW(營運支出[[#This Row],[實際]])</f>
        <v>1.8E-5</v>
      </c>
      <c r="F18" s="14">
        <f>營運支出[[#This Row],[預估]]-營運支出[[#This Row],[實際]]</f>
        <v>0</v>
      </c>
    </row>
    <row r="19" spans="2:6" ht="30" customHeight="1" x14ac:dyDescent="0.3">
      <c r="B19"/>
      <c r="C19" s="13"/>
      <c r="D19" s="13"/>
      <c r="E19" s="6">
        <f>營運支出[[#This Row],[實際]]+(10^-6)*ROW(營運支出[[#This Row],[實際]])</f>
        <v>1.8999999999999998E-5</v>
      </c>
      <c r="F19" s="14">
        <f>營運支出[[#This Row],[預估]]-營運支出[[#This Row],[實際]]</f>
        <v>0</v>
      </c>
    </row>
    <row r="20" spans="2:6" ht="30" customHeight="1" x14ac:dyDescent="0.3">
      <c r="B20"/>
      <c r="C20" s="13"/>
      <c r="D20" s="13"/>
      <c r="E20" s="6">
        <f>營運支出[[#This Row],[實際]]+(10^-6)*ROW(營運支出[[#This Row],[實際]])</f>
        <v>1.9999999999999998E-5</v>
      </c>
      <c r="F20" s="14">
        <f>營運支出[[#This Row],[預估]]-營運支出[[#This Row],[實際]]</f>
        <v>0</v>
      </c>
    </row>
    <row r="21" spans="2:6" ht="30" customHeight="1" x14ac:dyDescent="0.3">
      <c r="B21"/>
      <c r="C21" s="13"/>
      <c r="D21" s="13"/>
      <c r="E21" s="6">
        <f>營運支出[[#This Row],[實際]]+(10^-6)*ROW(營運支出[[#This Row],[實際]])</f>
        <v>2.0999999999999999E-5</v>
      </c>
      <c r="F21" s="14">
        <f>營運支出[[#This Row],[預估]]-營運支出[[#This Row],[實際]]</f>
        <v>0</v>
      </c>
    </row>
    <row r="22" spans="2:6" ht="30" customHeight="1" x14ac:dyDescent="0.3">
      <c r="B22"/>
      <c r="C22" s="13"/>
      <c r="D22" s="13"/>
      <c r="E22" s="6">
        <f>營運支出[[#This Row],[實際]]+(10^-6)*ROW(營運支出[[#This Row],[實際]])</f>
        <v>2.1999999999999999E-5</v>
      </c>
      <c r="F22" s="14">
        <f>營運支出[[#This Row],[預估]]-營運支出[[#This Row],[實際]]</f>
        <v>0</v>
      </c>
    </row>
    <row r="23" spans="2:6" ht="30" customHeight="1" x14ac:dyDescent="0.3">
      <c r="B23"/>
      <c r="C23" s="13"/>
      <c r="D23" s="13"/>
      <c r="E23" s="6">
        <f>營運支出[[#This Row],[實際]]+(10^-6)*ROW(營運支出[[#This Row],[實際]])</f>
        <v>2.3E-5</v>
      </c>
      <c r="F23" s="14">
        <f>營運支出[[#This Row],[預估]]-營運支出[[#This Row],[實際]]</f>
        <v>0</v>
      </c>
    </row>
    <row r="24" spans="2:6" ht="30" customHeight="1" x14ac:dyDescent="0.3">
      <c r="B24"/>
      <c r="C24" s="13"/>
      <c r="D24" s="13"/>
      <c r="E24" s="6">
        <f>營運支出[[#This Row],[實際]]+(10^-6)*ROW(營運支出[[#This Row],[實際]])</f>
        <v>2.4000000000000001E-5</v>
      </c>
      <c r="F24" s="14">
        <f>營運支出[[#This Row],[預估]]-營運支出[[#This Row],[實際]]</f>
        <v>0</v>
      </c>
    </row>
    <row r="25" spans="2:6" ht="30" customHeight="1" x14ac:dyDescent="0.3">
      <c r="B25" s="8" t="s">
        <v>21</v>
      </c>
      <c r="C25" s="33">
        <f>SUBTOTAL(109,營運支出[預估])</f>
        <v>43500</v>
      </c>
      <c r="D25" s="33">
        <f>SUBTOTAL(109,營運支出[實際])</f>
        <v>50034</v>
      </c>
      <c r="E25" s="33"/>
      <c r="F25" s="33">
        <f>SUBTOTAL(109,營運支出[差額])</f>
        <v>-6534</v>
      </c>
    </row>
  </sheetData>
  <sheetProtection insertColumns="0" insertRows="0" deleteColumns="0" deleteRows="0" selectLockedCells="1" autoFilter="0"/>
  <dataConsolidate/>
  <mergeCells count="1">
    <mergeCell ref="B2:D2"/>
  </mergeCells>
  <phoneticPr fontId="21" type="noConversion"/>
  <conditionalFormatting sqref="F25">
    <cfRule type="cellIs" dxfId="0" priority="1" operator="lessThan">
      <formula>0</formula>
    </cfRule>
  </conditionalFormatting>
  <dataValidations disablePrompts="1" count="8">
    <dataValidation allowBlank="1" showInputMessage="1" showErrorMessage="1" errorTitle="注意" error="此儲存格為自動填入，請勿覆寫。覆寫此儲存格會導致此工作表中的計算錯誤。" sqref="F5:F24" xr:uid="{00000000-0002-0000-0300-000001000000}"/>
    <dataValidation allowBlank="1" showInputMessage="1" showErrorMessage="1" prompt="請在此工作表中輸入每月營運支出" sqref="A1" xr:uid="{00000000-0002-0000-0300-000002000000}"/>
    <dataValidation allowBlank="1" showInputMessage="1" showErrorMessage="1" prompt="此儲存格中的公司名稱會自動更新" sqref="B1" xr:uid="{00000000-0002-0000-0300-000003000000}"/>
    <dataValidation allowBlank="1" showInputMessage="1" showErrorMessage="1" prompt="此儲存格中的標題會自動更新。在下表中輸入每月營運支出詳細資料" sqref="B2" xr:uid="{00000000-0002-0000-0300-000004000000}"/>
    <dataValidation allowBlank="1" showInputMessage="1" showErrorMessage="1" prompt="在此標題下方的欄中輸入營運支出。使用標題篩選來尋找特定項目" sqref="B4" xr:uid="{00000000-0002-0000-0300-000005000000}"/>
    <dataValidation allowBlank="1" showInputMessage="1" showErrorMessage="1" prompt="在此標題下方的欄中輸入預估金額" sqref="C4" xr:uid="{00000000-0002-0000-0300-000006000000}"/>
    <dataValidation allowBlank="1" showInputMessage="1" showErrorMessage="1" prompt="在此標題下方的欄中輸入實際金額" sqref="D4" xr:uid="{00000000-0002-0000-0300-000007000000}"/>
    <dataValidation allowBlank="1" showInputMessage="1" showErrorMessage="1" prompt="此標題下方的欄中會自動計算預估與實際營運支出的差額" sqref="F4" xr:uid="{00000000-0002-0000-0300-000008000000}"/>
  </dataValidations>
  <printOptions horizontalCentered="1"/>
  <pageMargins left="0.25" right="0.25" top="0.25" bottom="0.25" header="0" footer="0"/>
  <pageSetup paperSize="9" fitToHeight="0" orientation="portrait" r:id="rId1"/>
  <headerFooter differentFirst="1">
    <oddFooter>Page &amp;P of &amp;N</oddFooter>
  </headerFooter>
  <ignoredErrors>
    <ignoredError sqref="B2" unlockedFormula="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A144E06A-A2E7-438E-8CB9-2E995F98C5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BAD89A-B1E7-4A71-B0D2-6CB0135F2A78}">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8</vt:i4>
      </vt:variant>
      <vt:variant>
        <vt:lpstr>具名範圍</vt:lpstr>
      </vt:variant>
      <vt:variant>
        <vt:i4>41</vt:i4>
      </vt:variant>
    </vt:vector>
  </HeadingPairs>
  <TitlesOfParts>
    <vt:vector size="49" baseType="lpstr">
      <vt:lpstr>每月預算摘要</vt:lpstr>
      <vt:lpstr>收入</vt:lpstr>
      <vt:lpstr>人事支出</vt:lpstr>
      <vt:lpstr>營運支出</vt:lpstr>
      <vt:lpstr>每月預算摘要-ok</vt:lpstr>
      <vt:lpstr>收入-ok</vt:lpstr>
      <vt:lpstr>人事支出-ok</vt:lpstr>
      <vt:lpstr>營運支出-ok</vt:lpstr>
      <vt:lpstr>人事支出!Print_Titles</vt:lpstr>
      <vt:lpstr>'人事支出-ok'!Print_Titles</vt:lpstr>
      <vt:lpstr>收入!Print_Titles</vt:lpstr>
      <vt:lpstr>'收入-ok'!Print_Titles</vt:lpstr>
      <vt:lpstr>營運支出!Print_Titles</vt:lpstr>
      <vt:lpstr>'營運支出-ok'!Print_Titles</vt:lpstr>
      <vt:lpstr>人事支出!公司_名稱</vt:lpstr>
      <vt:lpstr>收入!公司_名稱</vt:lpstr>
      <vt:lpstr>每月預算摘要!公司_名稱</vt:lpstr>
      <vt:lpstr>營運支出!公司_名稱</vt:lpstr>
      <vt:lpstr>公司_名稱</vt:lpstr>
      <vt:lpstr>人事支出!預算_標題</vt:lpstr>
      <vt:lpstr>收入!預算_標題</vt:lpstr>
      <vt:lpstr>每月預算摘要!預算_標題</vt:lpstr>
      <vt:lpstr>營運支出!預算_標題</vt:lpstr>
      <vt:lpstr>預算_標題</vt:lpstr>
      <vt:lpstr>人事支出!標題​​1</vt:lpstr>
      <vt:lpstr>收入!標題​​1</vt:lpstr>
      <vt:lpstr>每月預算摘要!標題​​1</vt:lpstr>
      <vt:lpstr>營運支出!標題​​1</vt:lpstr>
      <vt:lpstr>標題​​1</vt:lpstr>
      <vt:lpstr>人事支出!標題2</vt:lpstr>
      <vt:lpstr>收入!標題2</vt:lpstr>
      <vt:lpstr>每月預算摘要!標題2</vt:lpstr>
      <vt:lpstr>營運支出!標題2</vt:lpstr>
      <vt:lpstr>標題2</vt:lpstr>
      <vt:lpstr>人事支出!標題3</vt:lpstr>
      <vt:lpstr>收入!標題3</vt:lpstr>
      <vt:lpstr>每月預算摘要!標題3</vt:lpstr>
      <vt:lpstr>營運支出!標題3</vt:lpstr>
      <vt:lpstr>標題3</vt:lpstr>
      <vt:lpstr>人事支出!標題4</vt:lpstr>
      <vt:lpstr>收入!標題4</vt:lpstr>
      <vt:lpstr>每月預算摘要!標題4</vt:lpstr>
      <vt:lpstr>營運支出!標題4</vt:lpstr>
      <vt:lpstr>標題4</vt:lpstr>
      <vt:lpstr>人事支出!欄標題1</vt:lpstr>
      <vt:lpstr>收入!欄標題1</vt:lpstr>
      <vt:lpstr>每月預算摘要!欄標題1</vt:lpstr>
      <vt:lpstr>營運支出!欄標題1</vt:lpstr>
      <vt:lpstr>欄標題1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2019-07-12T07:16:32Z</dcterms:created>
  <dcterms:modified xsi:type="dcterms:W3CDTF">2020-03-26T01:56:47Z</dcterms:modified>
</cp:coreProperties>
</file>